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autoCompressPictures="0" defaultThemeVersion="124226"/>
  <mc:AlternateContent xmlns:mc="http://schemas.openxmlformats.org/markup-compatibility/2006">
    <mc:Choice Requires="x15">
      <x15ac:absPath xmlns:x15ac="http://schemas.microsoft.com/office/spreadsheetml/2010/11/ac" url="https://texasedu-my.sharepoint.com/personal/amy_maynard-harrison_tea_texas_gov/Documents/Documents/Drupal/2025/May/"/>
    </mc:Choice>
  </mc:AlternateContent>
  <xr:revisionPtr revIDLastSave="0" documentId="8_{C2DFA786-24E7-469F-A4D3-402F4F017A18}" xr6:coauthVersionLast="47" xr6:coauthVersionMax="47" xr10:uidLastSave="{00000000-0000-0000-0000-000000000000}"/>
  <bookViews>
    <workbookView xWindow="28680" yWindow="-120" windowWidth="29040" windowHeight="15720" xr2:uid="{00000000-000D-0000-FFFF-FFFF00000000}"/>
  </bookViews>
  <sheets>
    <sheet name="Version5_May 2025" sheetId="101" r:id="rId1"/>
    <sheet name="Enrollment Estimates" sheetId="16" r:id="rId2"/>
    <sheet name="FSP State Aid_" sheetId="62" r:id="rId3"/>
    <sheet name="ADA Projection Calculation" sheetId="51" r:id="rId4"/>
    <sheet name="Payment Calculator" sheetId="58" r:id="rId5"/>
    <sheet name=" Near Final Settle-Up" sheetId="107" state="hidden" r:id="rId6"/>
    <sheet name="INITIAL EST" sheetId="74" state="hidden" r:id="rId7"/>
    <sheet name="CASH" sheetId="106" state="hidden" r:id="rId8"/>
    <sheet name="TEC 48.115 (a)(2) Campuses" sheetId="103" state="hidden" r:id="rId9"/>
    <sheet name="Eligible Campus" sheetId="102" state="hidden" r:id="rId10"/>
    <sheet name="Ineligible Campus" sheetId="104" state="hidden" r:id="rId11"/>
    <sheet name="DATA" sheetId="20" state="hidden" r:id="rId12"/>
    <sheet name="Facility Eligibility" sheetId="108" state="hidden" r:id="rId13"/>
    <sheet name="Code 45 with 43&amp;44" sheetId="91" state="hidden" r:id="rId14"/>
  </sheets>
  <definedNames>
    <definedName name="CASH">CASH!$B:$MJ</definedName>
    <definedName name="CASH_FLOW">#REF!</definedName>
    <definedName name="DPE">#REF!</definedName>
    <definedName name="FTG">#REF!</definedName>
    <definedName name="INITIAL_EST" localSheetId="7">CASH!$B:$MJ</definedName>
    <definedName name="INITIAL_EST">'INITIAL EST'!$B:$MJ</definedName>
    <definedName name="INITIAL_EST_PY">#REF!</definedName>
    <definedName name="INT_EST_PY">#REF!</definedName>
    <definedName name="INT_EST_PY21">#REF!</definedName>
    <definedName name="INT_ESTIMATE_PY">#REF!</definedName>
    <definedName name="INTIAL_EST_PY">#REF!</definedName>
    <definedName name="INTIAL_EST_PY21">#REF!</definedName>
    <definedName name="_xlnm.Print_Area" localSheetId="5">' Near Final Settle-Up'!$A$1:$E$155</definedName>
    <definedName name="_xlnm.Print_Area" localSheetId="3">'ADA Projection Calculation'!$A$2:$H$44</definedName>
    <definedName name="_xlnm.Print_Area" localSheetId="1">'Enrollment Estimates'!$A$1:$E$77</definedName>
    <definedName name="_xlnm.Print_Area" localSheetId="2">'FSP State Aid_'!$A$1:$G$155</definedName>
    <definedName name="_xlnm.Print_Area" localSheetId="4">'Payment Calculator'!$A$1:$L$16</definedName>
    <definedName name="_xlnm.Print_Area" localSheetId="0">'Version5_May 2025'!$A$1:$A$96</definedName>
    <definedName name="_xlnm.Print_Titles" localSheetId="5">' Near Final Settle-Up'!$1:$4</definedName>
    <definedName name="_xlnm.Print_Titles" localSheetId="3">'ADA Projection Calculation'!$2:$2</definedName>
    <definedName name="_xlnm.Print_Titles" localSheetId="1">'Enrollment Estimates'!$1:$2</definedName>
    <definedName name="_xlnm.Print_Titles" localSheetId="2">'FSP State Aid_'!$1:$4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W154" i="62" l="1"/>
  <c r="E190" i="20"/>
  <c r="E189" i="20"/>
  <c r="E188" i="20"/>
  <c r="E187" i="20"/>
  <c r="E186" i="20"/>
  <c r="E185" i="20"/>
  <c r="E184" i="20"/>
  <c r="E183" i="20"/>
  <c r="E182" i="20"/>
  <c r="E181" i="20"/>
  <c r="E180" i="20"/>
  <c r="E179" i="20"/>
  <c r="E178" i="20"/>
  <c r="E177" i="20"/>
  <c r="E176" i="20"/>
  <c r="E175" i="20"/>
  <c r="E174" i="20"/>
  <c r="E173" i="20"/>
  <c r="E172" i="20"/>
  <c r="E171" i="20"/>
  <c r="E170" i="20"/>
  <c r="E169" i="20"/>
  <c r="E168" i="20"/>
  <c r="E167" i="20"/>
  <c r="E166" i="20"/>
  <c r="E165" i="20"/>
  <c r="E164" i="20"/>
  <c r="E163" i="20"/>
  <c r="E162" i="20"/>
  <c r="E161" i="20"/>
  <c r="E160" i="20"/>
  <c r="E159" i="20"/>
  <c r="E158" i="20"/>
  <c r="E157" i="20"/>
  <c r="E156" i="20"/>
  <c r="E155" i="20"/>
  <c r="E154" i="20"/>
  <c r="E153" i="20"/>
  <c r="E152" i="20"/>
  <c r="E151" i="20"/>
  <c r="E150" i="20"/>
  <c r="E149" i="20"/>
  <c r="E148" i="20"/>
  <c r="E147" i="20"/>
  <c r="E146" i="20"/>
  <c r="E145" i="20"/>
  <c r="E144" i="20"/>
  <c r="E143" i="20"/>
  <c r="E142" i="20"/>
  <c r="E141" i="20"/>
  <c r="E140" i="20"/>
  <c r="E139" i="20"/>
  <c r="E138" i="20"/>
  <c r="E137" i="20"/>
  <c r="E136" i="20"/>
  <c r="E135" i="20"/>
  <c r="E134" i="20"/>
  <c r="E133" i="20"/>
  <c r="E132" i="20"/>
  <c r="E131" i="20"/>
  <c r="E130" i="20"/>
  <c r="E129" i="20"/>
  <c r="E128" i="20"/>
  <c r="E127" i="20"/>
  <c r="E126" i="20"/>
  <c r="E125" i="20"/>
  <c r="E124" i="20"/>
  <c r="E123" i="20"/>
  <c r="E122" i="20"/>
  <c r="E121" i="20"/>
  <c r="E120" i="20"/>
  <c r="E119" i="20"/>
  <c r="E118" i="20"/>
  <c r="E117" i="20"/>
  <c r="E116" i="20"/>
  <c r="E115" i="20"/>
  <c r="E114" i="20"/>
  <c r="E113" i="20"/>
  <c r="E112" i="20"/>
  <c r="E111" i="20"/>
  <c r="E110" i="20"/>
  <c r="E109" i="20"/>
  <c r="E108" i="20"/>
  <c r="E107" i="20"/>
  <c r="E106" i="20"/>
  <c r="E105" i="20"/>
  <c r="E104" i="20"/>
  <c r="E103" i="20"/>
  <c r="E102" i="20"/>
  <c r="E101" i="20"/>
  <c r="E100" i="20"/>
  <c r="E99" i="20"/>
  <c r="E98" i="20"/>
  <c r="E97" i="20"/>
  <c r="E96" i="20"/>
  <c r="E95" i="20"/>
  <c r="E94" i="20"/>
  <c r="E93" i="20"/>
  <c r="E92" i="20"/>
  <c r="E91" i="20"/>
  <c r="E90" i="20"/>
  <c r="E89" i="20"/>
  <c r="E88" i="20"/>
  <c r="E87" i="20"/>
  <c r="E86" i="20"/>
  <c r="E85" i="20"/>
  <c r="E84" i="20"/>
  <c r="E83" i="20"/>
  <c r="E82" i="20"/>
  <c r="E81" i="20"/>
  <c r="E80" i="20"/>
  <c r="E79" i="20"/>
  <c r="E78" i="20"/>
  <c r="E77" i="20"/>
  <c r="E76" i="20"/>
  <c r="E75" i="20"/>
  <c r="E74" i="20"/>
  <c r="E73" i="20"/>
  <c r="E72" i="20"/>
  <c r="E71" i="20"/>
  <c r="E70" i="20"/>
  <c r="E69" i="20"/>
  <c r="E68" i="20"/>
  <c r="E67" i="20"/>
  <c r="E66" i="20"/>
  <c r="E65" i="20"/>
  <c r="E64" i="20"/>
  <c r="E63" i="20"/>
  <c r="E62" i="20"/>
  <c r="E61" i="20"/>
  <c r="E60" i="20"/>
  <c r="E59" i="20"/>
  <c r="E58" i="20"/>
  <c r="E57" i="20"/>
  <c r="E56" i="20"/>
  <c r="E55" i="20"/>
  <c r="E54" i="20"/>
  <c r="E53" i="20"/>
  <c r="E52" i="20"/>
  <c r="E51" i="20"/>
  <c r="E50" i="20"/>
  <c r="E49" i="20"/>
  <c r="E48" i="20"/>
  <c r="E47" i="20"/>
  <c r="E46" i="20"/>
  <c r="E45" i="20"/>
  <c r="E44" i="20"/>
  <c r="E43" i="20"/>
  <c r="E42" i="20"/>
  <c r="E41" i="20"/>
  <c r="E40" i="20"/>
  <c r="E39" i="20"/>
  <c r="E38" i="20"/>
  <c r="E37" i="20"/>
  <c r="E36" i="20"/>
  <c r="E35" i="20"/>
  <c r="E34" i="20"/>
  <c r="E33" i="20"/>
  <c r="E32" i="20"/>
  <c r="E31" i="20"/>
  <c r="E30" i="20"/>
  <c r="E29" i="20"/>
  <c r="E28" i="20"/>
  <c r="E27" i="20"/>
  <c r="E26" i="20"/>
  <c r="E25" i="20"/>
  <c r="E24" i="20"/>
  <c r="E23" i="20"/>
  <c r="E22" i="20"/>
  <c r="E21" i="20"/>
  <c r="E20" i="20"/>
  <c r="E19" i="20"/>
  <c r="E18" i="20"/>
  <c r="E17" i="20"/>
  <c r="E16" i="20"/>
  <c r="E15" i="20"/>
  <c r="E14" i="20"/>
  <c r="E13" i="20"/>
  <c r="E12" i="20"/>
  <c r="E11" i="20"/>
  <c r="E10" i="20"/>
  <c r="E9" i="20"/>
  <c r="E8" i="20"/>
  <c r="E7" i="20"/>
  <c r="E6" i="20"/>
  <c r="E5" i="20"/>
  <c r="E4" i="20"/>
  <c r="E3" i="20"/>
  <c r="E2" i="20" l="1"/>
  <c r="F2" i="20" s="1"/>
  <c r="F60" i="62" l="1"/>
  <c r="F59" i="62"/>
  <c r="F58" i="62"/>
  <c r="F57" i="62"/>
  <c r="F56" i="62"/>
  <c r="E71" i="62" l="1"/>
  <c r="S155" i="107" l="1"/>
  <c r="D5" i="107"/>
  <c r="E5" i="107" s="1"/>
  <c r="D12" i="107"/>
  <c r="E12" i="107" s="1"/>
  <c r="D13" i="107"/>
  <c r="E13" i="107" s="1"/>
  <c r="D14" i="107"/>
  <c r="E14" i="107" s="1"/>
  <c r="D15" i="107"/>
  <c r="D16" i="107"/>
  <c r="E16" i="107" s="1"/>
  <c r="D17" i="107"/>
  <c r="E17" i="107" s="1"/>
  <c r="D18" i="107"/>
  <c r="E18" i="107" s="1"/>
  <c r="D19" i="107"/>
  <c r="D20" i="107"/>
  <c r="E20" i="107" s="1"/>
  <c r="D44" i="107"/>
  <c r="D45" i="107"/>
  <c r="E45" i="107" s="1"/>
  <c r="D46" i="107"/>
  <c r="E46" i="107" s="1"/>
  <c r="D69" i="107"/>
  <c r="D77" i="107"/>
  <c r="E77" i="107" s="1"/>
  <c r="D23" i="107"/>
  <c r="E23" i="107" s="1"/>
  <c r="D25" i="107"/>
  <c r="D26" i="107"/>
  <c r="E26" i="107" s="1"/>
  <c r="D27" i="107"/>
  <c r="E27" i="107" s="1"/>
  <c r="D28" i="107"/>
  <c r="E28" i="107" s="1"/>
  <c r="D29" i="107"/>
  <c r="E29" i="107" s="1"/>
  <c r="D30" i="107"/>
  <c r="E30" i="107" s="1"/>
  <c r="D31" i="107"/>
  <c r="E31" i="107" s="1"/>
  <c r="D32" i="107"/>
  <c r="E32" i="107" s="1"/>
  <c r="D33" i="107"/>
  <c r="E33" i="107" s="1"/>
  <c r="D34" i="107"/>
  <c r="E34" i="107" s="1"/>
  <c r="A3" i="107"/>
  <c r="D149" i="107" s="1"/>
  <c r="T149" i="107" s="1"/>
  <c r="D50" i="107"/>
  <c r="E50" i="107" s="1"/>
  <c r="D51" i="107"/>
  <c r="D56" i="107"/>
  <c r="D57" i="107"/>
  <c r="D58" i="107"/>
  <c r="D59" i="107"/>
  <c r="D60" i="107"/>
  <c r="D63" i="107"/>
  <c r="D64" i="107"/>
  <c r="E64" i="107" s="1"/>
  <c r="D38" i="107"/>
  <c r="E38" i="107" s="1"/>
  <c r="D39" i="107"/>
  <c r="E39" i="107" s="1"/>
  <c r="D40" i="107"/>
  <c r="E40" i="107" s="1"/>
  <c r="D48" i="107"/>
  <c r="E48" i="107" s="1"/>
  <c r="E108" i="107" s="1"/>
  <c r="D65" i="107"/>
  <c r="E65" i="107" s="1"/>
  <c r="D114" i="107"/>
  <c r="E114" i="107" s="1"/>
  <c r="D115" i="107"/>
  <c r="E115" i="107" s="1"/>
  <c r="D117" i="107"/>
  <c r="D119" i="107"/>
  <c r="D120" i="107"/>
  <c r="D70" i="107"/>
  <c r="D122" i="107" s="1"/>
  <c r="D73" i="107"/>
  <c r="D123" i="107" s="1"/>
  <c r="D125" i="107"/>
  <c r="T125" i="107" s="1"/>
  <c r="D128" i="107"/>
  <c r="D129" i="107"/>
  <c r="D130" i="107"/>
  <c r="D131" i="107"/>
  <c r="D133" i="107"/>
  <c r="D67" i="107"/>
  <c r="E67" i="107" s="1"/>
  <c r="D66" i="107"/>
  <c r="E66" i="107" s="1"/>
  <c r="D78" i="107"/>
  <c r="E78" i="107" s="1"/>
  <c r="D79" i="107"/>
  <c r="E79" i="107" s="1"/>
  <c r="D80" i="107"/>
  <c r="E80" i="107" s="1"/>
  <c r="D81" i="107"/>
  <c r="E58" i="16"/>
  <c r="O56" i="107" s="1"/>
  <c r="E59" i="16"/>
  <c r="O57" i="107" s="1"/>
  <c r="E60" i="16"/>
  <c r="O58" i="107" s="1"/>
  <c r="E61" i="16"/>
  <c r="O59" i="107" s="1"/>
  <c r="E62" i="16"/>
  <c r="O60" i="107" s="1"/>
  <c r="E66" i="16"/>
  <c r="D117" i="62" s="1"/>
  <c r="E67" i="16"/>
  <c r="D119" i="62" s="1"/>
  <c r="E68" i="16"/>
  <c r="D120" i="62" s="1"/>
  <c r="E73" i="16"/>
  <c r="E74" i="16"/>
  <c r="E75" i="16"/>
  <c r="E76" i="16"/>
  <c r="O155" i="107"/>
  <c r="P155" i="107" s="1"/>
  <c r="E56" i="107"/>
  <c r="E57" i="107"/>
  <c r="E58" i="107"/>
  <c r="E59" i="107"/>
  <c r="E60" i="107"/>
  <c r="E117" i="107"/>
  <c r="E119" i="107"/>
  <c r="E120" i="107"/>
  <c r="E71" i="107"/>
  <c r="E128" i="107"/>
  <c r="E129" i="107"/>
  <c r="E130" i="107"/>
  <c r="E131" i="107"/>
  <c r="E133" i="107"/>
  <c r="E82" i="107"/>
  <c r="E83" i="107"/>
  <c r="E81" i="107"/>
  <c r="E56" i="16"/>
  <c r="E48" i="62" s="1"/>
  <c r="E108" i="62" s="1"/>
  <c r="D154" i="107"/>
  <c r="T154" i="107"/>
  <c r="P154" i="107"/>
  <c r="E154" i="107"/>
  <c r="S153" i="107"/>
  <c r="D74" i="107"/>
  <c r="D75" i="107"/>
  <c r="E75" i="107" s="1"/>
  <c r="O153" i="107"/>
  <c r="P153" i="107" s="1"/>
  <c r="S152" i="107"/>
  <c r="O152" i="107"/>
  <c r="P152" i="107" s="1"/>
  <c r="S150" i="107"/>
  <c r="O150" i="107"/>
  <c r="P150" i="107" s="1"/>
  <c r="P149" i="107"/>
  <c r="P148" i="107"/>
  <c r="P147" i="107"/>
  <c r="S145" i="107"/>
  <c r="O145" i="107"/>
  <c r="P145" i="107" s="1"/>
  <c r="S140" i="107"/>
  <c r="S141" i="107"/>
  <c r="O140" i="107"/>
  <c r="P140" i="107" s="1"/>
  <c r="O141" i="107"/>
  <c r="S138" i="107"/>
  <c r="O138" i="107"/>
  <c r="P138" i="107" s="1"/>
  <c r="S137" i="107"/>
  <c r="O137" i="107"/>
  <c r="P137" i="107" s="1"/>
  <c r="S136" i="107"/>
  <c r="O136" i="107"/>
  <c r="P136" i="107" s="1"/>
  <c r="S134" i="107"/>
  <c r="O134" i="107"/>
  <c r="P134" i="107" s="1"/>
  <c r="S133" i="107"/>
  <c r="O133" i="107"/>
  <c r="P133" i="107" s="1"/>
  <c r="S132" i="107"/>
  <c r="O132" i="107"/>
  <c r="P132" i="107" s="1"/>
  <c r="S131" i="107"/>
  <c r="O131" i="107"/>
  <c r="P131" i="107" s="1"/>
  <c r="S130" i="107"/>
  <c r="O130" i="107"/>
  <c r="P130" i="107" s="1"/>
  <c r="S129" i="107"/>
  <c r="O129" i="107"/>
  <c r="P129" i="107" s="1"/>
  <c r="S128" i="107"/>
  <c r="O128" i="107"/>
  <c r="P128" i="107" s="1"/>
  <c r="P125" i="107"/>
  <c r="S124" i="107"/>
  <c r="O124" i="107"/>
  <c r="P124" i="107" s="1"/>
  <c r="S123" i="107"/>
  <c r="O123" i="107"/>
  <c r="P123" i="107" s="1"/>
  <c r="S122" i="107"/>
  <c r="O122" i="107"/>
  <c r="P122" i="107" s="1"/>
  <c r="P121" i="107"/>
  <c r="S120" i="107"/>
  <c r="O120" i="107"/>
  <c r="P120" i="107" s="1"/>
  <c r="S119" i="107"/>
  <c r="O119" i="107"/>
  <c r="P119" i="107" s="1"/>
  <c r="S117" i="107"/>
  <c r="O117" i="107"/>
  <c r="P117" i="107" s="1"/>
  <c r="S116" i="107"/>
  <c r="O116" i="107"/>
  <c r="P116" i="107" s="1"/>
  <c r="S115" i="107"/>
  <c r="O115" i="107"/>
  <c r="P115" i="107" s="1"/>
  <c r="S114" i="107"/>
  <c r="O114" i="107"/>
  <c r="P114" i="107" s="1"/>
  <c r="S113" i="107"/>
  <c r="D53" i="107"/>
  <c r="O113" i="107"/>
  <c r="P113" i="107" s="1"/>
  <c r="S111" i="107"/>
  <c r="O111" i="107"/>
  <c r="P111" i="107" s="1"/>
  <c r="S109" i="107"/>
  <c r="O109" i="107"/>
  <c r="P109" i="107" s="1"/>
  <c r="S108" i="107"/>
  <c r="O108" i="107"/>
  <c r="P108" i="107" s="1"/>
  <c r="S107" i="107"/>
  <c r="O107" i="107"/>
  <c r="P107" i="107" s="1"/>
  <c r="S105" i="107"/>
  <c r="O105" i="107"/>
  <c r="P105" i="107" s="1"/>
  <c r="S104" i="107"/>
  <c r="O104" i="107"/>
  <c r="P104" i="107" s="1"/>
  <c r="S103" i="107"/>
  <c r="O103" i="107"/>
  <c r="P103" i="107" s="1"/>
  <c r="S102" i="107"/>
  <c r="O102" i="107"/>
  <c r="P102" i="107" s="1"/>
  <c r="S101" i="107"/>
  <c r="O101" i="107"/>
  <c r="P101" i="107" s="1"/>
  <c r="T100" i="107"/>
  <c r="S99" i="107"/>
  <c r="O99" i="107"/>
  <c r="P99" i="107" s="1"/>
  <c r="S98" i="107"/>
  <c r="O98" i="107"/>
  <c r="P98" i="107" s="1"/>
  <c r="S97" i="107"/>
  <c r="O97" i="107"/>
  <c r="P97" i="107" s="1"/>
  <c r="S95" i="107"/>
  <c r="O95" i="107"/>
  <c r="P95" i="107" s="1"/>
  <c r="S93" i="107"/>
  <c r="O93" i="107"/>
  <c r="P93" i="107" s="1"/>
  <c r="S92" i="107"/>
  <c r="O92" i="107"/>
  <c r="P92" i="107" s="1"/>
  <c r="S91" i="107"/>
  <c r="O91" i="107"/>
  <c r="P91" i="107" s="1"/>
  <c r="S90" i="107"/>
  <c r="O90" i="107"/>
  <c r="P90" i="107" s="1"/>
  <c r="S89" i="107"/>
  <c r="O89" i="107"/>
  <c r="P89" i="107" s="1"/>
  <c r="S87" i="107"/>
  <c r="O87" i="107"/>
  <c r="P87" i="107" s="1"/>
  <c r="S86" i="107"/>
  <c r="O86" i="107"/>
  <c r="P86" i="107" s="1"/>
  <c r="S81" i="107"/>
  <c r="S80" i="107"/>
  <c r="O80" i="107"/>
  <c r="S79" i="107"/>
  <c r="O79" i="107"/>
  <c r="S78" i="107"/>
  <c r="O78" i="107"/>
  <c r="S77" i="107"/>
  <c r="O77" i="107"/>
  <c r="S69" i="107"/>
  <c r="O69" i="107"/>
  <c r="S75" i="107"/>
  <c r="O75" i="107"/>
  <c r="S74" i="107"/>
  <c r="O74" i="107"/>
  <c r="S73" i="107"/>
  <c r="S70" i="107"/>
  <c r="S67" i="107"/>
  <c r="O67" i="107"/>
  <c r="S66" i="107"/>
  <c r="O66" i="107"/>
  <c r="S65" i="107"/>
  <c r="O65" i="107"/>
  <c r="S64" i="107"/>
  <c r="O64" i="107"/>
  <c r="S63" i="107"/>
  <c r="O63" i="107"/>
  <c r="S5" i="107"/>
  <c r="S62" i="107" s="1"/>
  <c r="S56" i="107"/>
  <c r="S57" i="107"/>
  <c r="S58" i="107"/>
  <c r="S59" i="107"/>
  <c r="S60" i="107"/>
  <c r="S61" i="107"/>
  <c r="E61" i="107"/>
  <c r="D61" i="107"/>
  <c r="S53" i="107"/>
  <c r="O5" i="107"/>
  <c r="O53" i="107"/>
  <c r="S50" i="107"/>
  <c r="S51" i="107"/>
  <c r="O50" i="107"/>
  <c r="O51" i="107"/>
  <c r="S48" i="107"/>
  <c r="O48" i="107"/>
  <c r="S44" i="107"/>
  <c r="S45" i="107"/>
  <c r="S46" i="107"/>
  <c r="O44" i="107"/>
  <c r="O45" i="107"/>
  <c r="O46" i="107"/>
  <c r="S38" i="107"/>
  <c r="S39" i="107"/>
  <c r="S40" i="107"/>
  <c r="O38" i="107"/>
  <c r="O39" i="107"/>
  <c r="O40" i="107"/>
  <c r="S25" i="107"/>
  <c r="S26" i="107"/>
  <c r="S27" i="107"/>
  <c r="S28" i="107"/>
  <c r="S29" i="107"/>
  <c r="S30" i="107"/>
  <c r="S31" i="107"/>
  <c r="S32" i="107"/>
  <c r="S33" i="107"/>
  <c r="S34" i="107"/>
  <c r="O25" i="107"/>
  <c r="O26" i="107"/>
  <c r="O27" i="107"/>
  <c r="O28" i="107"/>
  <c r="O29" i="107"/>
  <c r="O30" i="107"/>
  <c r="O31" i="107"/>
  <c r="O32" i="107"/>
  <c r="O33" i="107"/>
  <c r="O34" i="107"/>
  <c r="S23" i="107"/>
  <c r="O23" i="107"/>
  <c r="S12" i="107"/>
  <c r="S13" i="107"/>
  <c r="S14" i="107"/>
  <c r="S15" i="107"/>
  <c r="S16" i="107"/>
  <c r="S17" i="107"/>
  <c r="S18" i="107"/>
  <c r="O12" i="107"/>
  <c r="O13" i="107"/>
  <c r="O14" i="107"/>
  <c r="O15" i="107"/>
  <c r="O16" i="107"/>
  <c r="O17" i="107"/>
  <c r="O18" i="107"/>
  <c r="S19" i="107"/>
  <c r="S20" i="107"/>
  <c r="O19" i="107"/>
  <c r="O20" i="107"/>
  <c r="S10" i="107"/>
  <c r="D10" i="107"/>
  <c r="E10" i="107" s="1"/>
  <c r="G133" i="62"/>
  <c r="G131" i="62"/>
  <c r="G130" i="62"/>
  <c r="G129" i="62"/>
  <c r="G128" i="62"/>
  <c r="G120" i="62"/>
  <c r="G119" i="62"/>
  <c r="G117" i="62"/>
  <c r="F77" i="62"/>
  <c r="G77" i="62" s="1"/>
  <c r="F53" i="62"/>
  <c r="G53" i="62" s="1"/>
  <c r="W155" i="62"/>
  <c r="W153" i="62"/>
  <c r="W152" i="62"/>
  <c r="W150" i="62"/>
  <c r="W145" i="62"/>
  <c r="W141" i="62"/>
  <c r="W140" i="62"/>
  <c r="W138" i="62"/>
  <c r="W137" i="62"/>
  <c r="W136" i="62"/>
  <c r="W134" i="62"/>
  <c r="W133" i="62"/>
  <c r="W132" i="62"/>
  <c r="W131" i="62"/>
  <c r="W130" i="62"/>
  <c r="W129" i="62"/>
  <c r="W128" i="62"/>
  <c r="W124" i="62"/>
  <c r="W123" i="62"/>
  <c r="W122" i="62"/>
  <c r="W120" i="62"/>
  <c r="W119" i="62"/>
  <c r="W117" i="62"/>
  <c r="W116" i="62"/>
  <c r="W115" i="62"/>
  <c r="W114" i="62"/>
  <c r="W113" i="62"/>
  <c r="W111" i="62"/>
  <c r="W109" i="62"/>
  <c r="W108" i="62"/>
  <c r="W107" i="62"/>
  <c r="W105" i="62"/>
  <c r="W104" i="62"/>
  <c r="W103" i="62"/>
  <c r="W102" i="62"/>
  <c r="W101" i="62"/>
  <c r="W99" i="62"/>
  <c r="W98" i="62"/>
  <c r="W97" i="62"/>
  <c r="W95" i="62"/>
  <c r="W93" i="62"/>
  <c r="W92" i="62"/>
  <c r="W91" i="62"/>
  <c r="W90" i="62"/>
  <c r="W89" i="62"/>
  <c r="W87" i="62"/>
  <c r="W86" i="62"/>
  <c r="X100" i="62"/>
  <c r="W77" i="62"/>
  <c r="W15" i="62"/>
  <c r="W14" i="62"/>
  <c r="W10" i="62"/>
  <c r="W5" i="62"/>
  <c r="W81" i="62"/>
  <c r="W80" i="62"/>
  <c r="W79" i="62"/>
  <c r="W78" i="62"/>
  <c r="W75" i="62"/>
  <c r="W74" i="62"/>
  <c r="W73" i="62"/>
  <c r="W70" i="62"/>
  <c r="W69" i="62"/>
  <c r="W67" i="62"/>
  <c r="W66" i="62"/>
  <c r="W65" i="62"/>
  <c r="W64" i="62"/>
  <c r="W63" i="62"/>
  <c r="W60" i="62"/>
  <c r="W59" i="62"/>
  <c r="W58" i="62"/>
  <c r="W57" i="62"/>
  <c r="W56" i="62"/>
  <c r="W61" i="62" s="1"/>
  <c r="W53" i="62"/>
  <c r="W51" i="62"/>
  <c r="W50" i="62"/>
  <c r="W48" i="62"/>
  <c r="W46" i="62"/>
  <c r="W45" i="62"/>
  <c r="W44" i="62"/>
  <c r="W40" i="62"/>
  <c r="W39" i="62"/>
  <c r="W38" i="62"/>
  <c r="W34" i="62"/>
  <c r="W33" i="62"/>
  <c r="W32" i="62"/>
  <c r="W31" i="62"/>
  <c r="W30" i="62"/>
  <c r="W29" i="62"/>
  <c r="W28" i="62"/>
  <c r="W27" i="62"/>
  <c r="W26" i="62"/>
  <c r="W25" i="62"/>
  <c r="W23" i="62"/>
  <c r="W20" i="62"/>
  <c r="W19" i="62"/>
  <c r="W18" i="62"/>
  <c r="W17" i="62"/>
  <c r="W16" i="62"/>
  <c r="W13" i="62"/>
  <c r="W12" i="62"/>
  <c r="F133" i="62"/>
  <c r="F131" i="62"/>
  <c r="F130" i="62"/>
  <c r="F129" i="62"/>
  <c r="F128" i="62"/>
  <c r="F125" i="62"/>
  <c r="X125" i="62" s="1"/>
  <c r="F120" i="62"/>
  <c r="F119" i="62"/>
  <c r="F117" i="62"/>
  <c r="F115" i="62"/>
  <c r="G115" i="62" s="1"/>
  <c r="F114" i="62"/>
  <c r="G114" i="62" s="1"/>
  <c r="F80" i="62"/>
  <c r="G80" i="62" s="1"/>
  <c r="F79" i="62"/>
  <c r="G79" i="62" s="1"/>
  <c r="F78" i="62"/>
  <c r="G78" i="62" s="1"/>
  <c r="F75" i="62"/>
  <c r="G75" i="62" s="1"/>
  <c r="F74" i="62"/>
  <c r="G74" i="62" s="1"/>
  <c r="F73" i="62"/>
  <c r="F123" i="62" s="1"/>
  <c r="F70" i="62"/>
  <c r="G70" i="62" s="1"/>
  <c r="F69" i="62"/>
  <c r="F67" i="62"/>
  <c r="G67" i="62" s="1"/>
  <c r="F66" i="62"/>
  <c r="G66" i="62" s="1"/>
  <c r="F65" i="62"/>
  <c r="G65" i="62" s="1"/>
  <c r="F64" i="62"/>
  <c r="G64" i="62" s="1"/>
  <c r="F63" i="62"/>
  <c r="G63" i="62" s="1"/>
  <c r="F51" i="62"/>
  <c r="G51" i="62" s="1"/>
  <c r="F50" i="62"/>
  <c r="G50" i="62" s="1"/>
  <c r="F48" i="62"/>
  <c r="F108" i="62" s="1"/>
  <c r="F46" i="62"/>
  <c r="G46" i="62" s="1"/>
  <c r="F45" i="62"/>
  <c r="G45" i="62" s="1"/>
  <c r="F44" i="62"/>
  <c r="F40" i="62"/>
  <c r="G40" i="62" s="1"/>
  <c r="F39" i="62"/>
  <c r="G39" i="62" s="1"/>
  <c r="F38" i="62"/>
  <c r="F34" i="62"/>
  <c r="G34" i="62" s="1"/>
  <c r="F33" i="62"/>
  <c r="G33" i="62" s="1"/>
  <c r="F32" i="62"/>
  <c r="G32" i="62" s="1"/>
  <c r="F31" i="62"/>
  <c r="G31" i="62" s="1"/>
  <c r="F30" i="62"/>
  <c r="G30" i="62" s="1"/>
  <c r="F29" i="62"/>
  <c r="G29" i="62" s="1"/>
  <c r="F28" i="62"/>
  <c r="G28" i="62" s="1"/>
  <c r="F27" i="62"/>
  <c r="F26" i="62"/>
  <c r="G26" i="62" s="1"/>
  <c r="F25" i="62"/>
  <c r="G25" i="62" s="1"/>
  <c r="F23" i="62"/>
  <c r="G23" i="62" s="1"/>
  <c r="F20" i="62"/>
  <c r="G20" i="62" s="1"/>
  <c r="F19" i="62"/>
  <c r="G19" i="62" s="1"/>
  <c r="F18" i="62"/>
  <c r="G18" i="62" s="1"/>
  <c r="F17" i="62"/>
  <c r="G17" i="62" s="1"/>
  <c r="F16" i="62"/>
  <c r="G16" i="62" s="1"/>
  <c r="F15" i="62"/>
  <c r="G15" i="62" s="1"/>
  <c r="F14" i="62"/>
  <c r="G14" i="62" s="1"/>
  <c r="F13" i="62"/>
  <c r="G13" i="62" s="1"/>
  <c r="F12" i="62"/>
  <c r="F10" i="62"/>
  <c r="G10" i="62" s="1"/>
  <c r="F5" i="62"/>
  <c r="G5" i="62" s="1"/>
  <c r="S128" i="62"/>
  <c r="E30" i="62"/>
  <c r="D10" i="62"/>
  <c r="E10" i="62" s="1"/>
  <c r="S77" i="62"/>
  <c r="D77" i="62"/>
  <c r="F123" i="20"/>
  <c r="D154" i="62"/>
  <c r="E154" i="62" s="1"/>
  <c r="E5" i="62"/>
  <c r="E123" i="62" s="1"/>
  <c r="E12" i="62"/>
  <c r="E13" i="62"/>
  <c r="E14" i="62"/>
  <c r="E15" i="62"/>
  <c r="E16" i="62"/>
  <c r="E17" i="62"/>
  <c r="E18" i="62"/>
  <c r="E19" i="62"/>
  <c r="E20" i="62"/>
  <c r="E23" i="62"/>
  <c r="E38" i="62"/>
  <c r="E42" i="62" s="1"/>
  <c r="E39" i="62"/>
  <c r="E40" i="62"/>
  <c r="E50" i="62"/>
  <c r="E52" i="62" s="1"/>
  <c r="E65" i="62"/>
  <c r="S105" i="62"/>
  <c r="D125" i="62"/>
  <c r="T125" i="62" s="1"/>
  <c r="E73" i="62"/>
  <c r="E70" i="62"/>
  <c r="S69" i="62"/>
  <c r="D69" i="62"/>
  <c r="E69" i="62" s="1"/>
  <c r="S123" i="62"/>
  <c r="S122" i="62"/>
  <c r="D73" i="62"/>
  <c r="D123" i="62" s="1"/>
  <c r="D70" i="62"/>
  <c r="D122" i="62" s="1"/>
  <c r="A3" i="62"/>
  <c r="S134" i="62"/>
  <c r="S155" i="62"/>
  <c r="S152" i="62"/>
  <c r="S153" i="62"/>
  <c r="S150" i="62"/>
  <c r="S145" i="62"/>
  <c r="S141" i="62"/>
  <c r="S140" i="62"/>
  <c r="S138" i="62"/>
  <c r="S133" i="62"/>
  <c r="S132" i="62"/>
  <c r="S131" i="62"/>
  <c r="S130" i="62"/>
  <c r="S129" i="62"/>
  <c r="S137" i="62"/>
  <c r="S136" i="62"/>
  <c r="S124" i="62"/>
  <c r="S119" i="62"/>
  <c r="S120" i="62"/>
  <c r="S117" i="62"/>
  <c r="S113" i="62"/>
  <c r="S116" i="62"/>
  <c r="S115" i="62"/>
  <c r="S111" i="62"/>
  <c r="S108" i="62"/>
  <c r="S109" i="62"/>
  <c r="S107" i="62"/>
  <c r="S104" i="62"/>
  <c r="S101" i="62"/>
  <c r="S102" i="62"/>
  <c r="S103" i="62"/>
  <c r="S99" i="62"/>
  <c r="S98" i="62"/>
  <c r="S97" i="62"/>
  <c r="S95" i="62"/>
  <c r="S93" i="62"/>
  <c r="S92" i="62"/>
  <c r="S91" i="62"/>
  <c r="S90" i="62"/>
  <c r="S89" i="62"/>
  <c r="S87" i="62"/>
  <c r="S86" i="62"/>
  <c r="D20" i="62"/>
  <c r="D19" i="62"/>
  <c r="D18" i="62"/>
  <c r="D17" i="62"/>
  <c r="D16" i="62"/>
  <c r="D14" i="62"/>
  <c r="D13" i="62"/>
  <c r="D12" i="62"/>
  <c r="D5" i="62"/>
  <c r="D130" i="62" s="1"/>
  <c r="T121" i="62"/>
  <c r="D64" i="62"/>
  <c r="S64" i="62"/>
  <c r="S20" i="62"/>
  <c r="S19" i="62"/>
  <c r="S18" i="62"/>
  <c r="S17" i="62"/>
  <c r="S16" i="62"/>
  <c r="S15" i="62"/>
  <c r="S14" i="62"/>
  <c r="S13" i="62"/>
  <c r="S12" i="62"/>
  <c r="S5" i="62"/>
  <c r="S114" i="62"/>
  <c r="S80" i="62"/>
  <c r="S79" i="62"/>
  <c r="S78" i="62"/>
  <c r="S75" i="62"/>
  <c r="S74" i="62"/>
  <c r="S67" i="62"/>
  <c r="S66" i="62"/>
  <c r="S65" i="62"/>
  <c r="S63" i="62"/>
  <c r="S53" i="62"/>
  <c r="S51" i="62"/>
  <c r="S50" i="62"/>
  <c r="S48" i="62"/>
  <c r="S46" i="62"/>
  <c r="S45" i="62"/>
  <c r="S44" i="62"/>
  <c r="S40" i="62"/>
  <c r="S39" i="62"/>
  <c r="S38" i="62"/>
  <c r="S34" i="62"/>
  <c r="S33" i="62"/>
  <c r="S32" i="62"/>
  <c r="S31" i="62"/>
  <c r="S30" i="62"/>
  <c r="S29" i="62"/>
  <c r="S28" i="62"/>
  <c r="S27" i="62"/>
  <c r="S26" i="62"/>
  <c r="S25" i="62"/>
  <c r="S23" i="62"/>
  <c r="C5" i="58"/>
  <c r="B5" i="58"/>
  <c r="C8" i="58"/>
  <c r="B8" i="58"/>
  <c r="D75" i="62"/>
  <c r="E75" i="62" s="1"/>
  <c r="E55" i="16"/>
  <c r="E51" i="62"/>
  <c r="D51" i="62"/>
  <c r="D50" i="62"/>
  <c r="D114" i="62"/>
  <c r="C4" i="51"/>
  <c r="G83" i="62"/>
  <c r="G82" i="62"/>
  <c r="F81" i="62"/>
  <c r="G81" i="62" s="1"/>
  <c r="G71" i="62"/>
  <c r="D115" i="62"/>
  <c r="D53" i="62"/>
  <c r="D46" i="62"/>
  <c r="D45" i="62"/>
  <c r="D44" i="62"/>
  <c r="E71" i="16"/>
  <c r="E70" i="16"/>
  <c r="E69" i="16"/>
  <c r="F53" i="16"/>
  <c r="F52" i="16"/>
  <c r="F51" i="16"/>
  <c r="F49" i="16"/>
  <c r="F48" i="16"/>
  <c r="F47" i="16"/>
  <c r="G49" i="16" s="1"/>
  <c r="E45" i="62" s="1"/>
  <c r="F45" i="16"/>
  <c r="F44" i="16"/>
  <c r="F43" i="16"/>
  <c r="G45" i="16"/>
  <c r="E44" i="62" s="1"/>
  <c r="F3" i="20"/>
  <c r="F4" i="20"/>
  <c r="F5" i="20"/>
  <c r="F6" i="20"/>
  <c r="F7" i="20"/>
  <c r="F8" i="20"/>
  <c r="F9" i="20"/>
  <c r="F10" i="20"/>
  <c r="F11" i="20"/>
  <c r="F12" i="20"/>
  <c r="F13" i="20"/>
  <c r="F14" i="20"/>
  <c r="F15" i="20"/>
  <c r="F16" i="20"/>
  <c r="F17" i="20"/>
  <c r="F18" i="20"/>
  <c r="F19" i="20"/>
  <c r="F20" i="20"/>
  <c r="F21" i="20"/>
  <c r="F22" i="20"/>
  <c r="F23" i="20"/>
  <c r="F24" i="20"/>
  <c r="F25" i="20"/>
  <c r="F26" i="20"/>
  <c r="F27" i="20"/>
  <c r="F28" i="20"/>
  <c r="F29" i="20"/>
  <c r="F30" i="20"/>
  <c r="F31" i="20"/>
  <c r="E64" i="16" s="1"/>
  <c r="C145" i="107" s="1"/>
  <c r="F32" i="20"/>
  <c r="F34" i="20"/>
  <c r="F35" i="20"/>
  <c r="F36" i="20"/>
  <c r="F37" i="20"/>
  <c r="F38" i="20"/>
  <c r="F39" i="20"/>
  <c r="F40" i="20"/>
  <c r="F41" i="20"/>
  <c r="F42" i="20"/>
  <c r="F43" i="20"/>
  <c r="F44" i="20"/>
  <c r="F45" i="20"/>
  <c r="F46" i="20"/>
  <c r="F47" i="20"/>
  <c r="F48" i="20"/>
  <c r="F49" i="20"/>
  <c r="F50" i="20"/>
  <c r="F51" i="20"/>
  <c r="F52" i="20"/>
  <c r="F53" i="20"/>
  <c r="F54" i="20"/>
  <c r="F55" i="20"/>
  <c r="F56" i="20"/>
  <c r="F57" i="20"/>
  <c r="F58" i="20"/>
  <c r="F59" i="20"/>
  <c r="F60" i="20"/>
  <c r="F61" i="20"/>
  <c r="F62" i="20"/>
  <c r="F63" i="20"/>
  <c r="F64" i="20"/>
  <c r="F65" i="20"/>
  <c r="F66" i="20"/>
  <c r="F67" i="20"/>
  <c r="F68" i="20"/>
  <c r="F69" i="20"/>
  <c r="F70" i="20"/>
  <c r="F71" i="20"/>
  <c r="F72" i="20"/>
  <c r="F73" i="20"/>
  <c r="F74" i="20"/>
  <c r="F75" i="20"/>
  <c r="F76" i="20"/>
  <c r="F77" i="20"/>
  <c r="F78" i="20"/>
  <c r="F79" i="20"/>
  <c r="F80" i="20"/>
  <c r="F81" i="20"/>
  <c r="F82" i="20"/>
  <c r="F83" i="20"/>
  <c r="F84" i="20"/>
  <c r="F85" i="20"/>
  <c r="F86" i="20"/>
  <c r="F87" i="20"/>
  <c r="F88" i="20"/>
  <c r="F89" i="20"/>
  <c r="F90" i="20"/>
  <c r="F91" i="20"/>
  <c r="F92" i="20"/>
  <c r="F93" i="20"/>
  <c r="F94" i="20"/>
  <c r="F95" i="20"/>
  <c r="F96" i="20"/>
  <c r="F97" i="20"/>
  <c r="F98" i="20"/>
  <c r="F99" i="20"/>
  <c r="F100" i="20"/>
  <c r="F101" i="20"/>
  <c r="F102" i="20"/>
  <c r="F103" i="20"/>
  <c r="F104" i="20"/>
  <c r="F105" i="20"/>
  <c r="F106" i="20"/>
  <c r="F107" i="20"/>
  <c r="F108" i="20"/>
  <c r="F109" i="20"/>
  <c r="F110" i="20"/>
  <c r="F111" i="20"/>
  <c r="F112" i="20"/>
  <c r="F113" i="20"/>
  <c r="F114" i="20"/>
  <c r="F115" i="20"/>
  <c r="F116" i="20"/>
  <c r="F117" i="20"/>
  <c r="F118" i="20"/>
  <c r="F119" i="20"/>
  <c r="F120" i="20"/>
  <c r="F121" i="20"/>
  <c r="F122" i="20"/>
  <c r="F124" i="20"/>
  <c r="F125" i="20"/>
  <c r="F126" i="20"/>
  <c r="F128" i="20"/>
  <c r="F129" i="20"/>
  <c r="F130" i="20"/>
  <c r="F131" i="20"/>
  <c r="F132" i="20"/>
  <c r="F134" i="20"/>
  <c r="F135" i="20"/>
  <c r="F136" i="20"/>
  <c r="F137" i="20"/>
  <c r="F138" i="20"/>
  <c r="F139" i="20"/>
  <c r="F140" i="20"/>
  <c r="F141" i="20"/>
  <c r="F142" i="20"/>
  <c r="F143" i="20"/>
  <c r="F144" i="20"/>
  <c r="F146" i="20"/>
  <c r="F147" i="20"/>
  <c r="F148" i="20"/>
  <c r="F149" i="20"/>
  <c r="F150" i="20"/>
  <c r="F151" i="20"/>
  <c r="F152" i="20"/>
  <c r="F153" i="20"/>
  <c r="F154" i="20"/>
  <c r="F155" i="20"/>
  <c r="F156" i="20"/>
  <c r="F157" i="20"/>
  <c r="F158" i="20"/>
  <c r="F159" i="20"/>
  <c r="F160" i="20"/>
  <c r="F161" i="20"/>
  <c r="F162" i="20"/>
  <c r="F165" i="20"/>
  <c r="F166" i="20"/>
  <c r="F167" i="20"/>
  <c r="F168" i="20"/>
  <c r="F169" i="20"/>
  <c r="F170" i="20"/>
  <c r="F171" i="20"/>
  <c r="F172" i="20"/>
  <c r="F173" i="20"/>
  <c r="F174" i="20"/>
  <c r="F175" i="20"/>
  <c r="F176" i="20"/>
  <c r="F177" i="20"/>
  <c r="F178" i="20"/>
  <c r="F179" i="20"/>
  <c r="F180" i="20"/>
  <c r="F181" i="20"/>
  <c r="F182" i="20"/>
  <c r="F183" i="20"/>
  <c r="F184" i="20"/>
  <c r="F185" i="20"/>
  <c r="F186" i="20"/>
  <c r="F187" i="20"/>
  <c r="B2" i="16"/>
  <c r="B21" i="51"/>
  <c r="C20" i="51"/>
  <c r="C19" i="51"/>
  <c r="D19" i="51"/>
  <c r="E19" i="51"/>
  <c r="F19" i="51"/>
  <c r="G19" i="51"/>
  <c r="C18" i="51"/>
  <c r="D18" i="51"/>
  <c r="C17" i="51"/>
  <c r="D17" i="51"/>
  <c r="E17" i="51"/>
  <c r="F17" i="51"/>
  <c r="G17" i="51"/>
  <c r="H17" i="51"/>
  <c r="C16" i="51"/>
  <c r="D16" i="51"/>
  <c r="E16" i="51"/>
  <c r="F16" i="51"/>
  <c r="G16" i="51"/>
  <c r="C15" i="51"/>
  <c r="D15" i="51"/>
  <c r="E15" i="51"/>
  <c r="F15" i="51"/>
  <c r="G15" i="51"/>
  <c r="C14" i="51"/>
  <c r="D14" i="51"/>
  <c r="E14" i="51"/>
  <c r="F14" i="51"/>
  <c r="G14" i="51"/>
  <c r="C13" i="51"/>
  <c r="D13" i="51"/>
  <c r="E13" i="51"/>
  <c r="F13" i="51"/>
  <c r="G13" i="51"/>
  <c r="C12" i="51"/>
  <c r="D12" i="51"/>
  <c r="E12" i="51"/>
  <c r="F12" i="51"/>
  <c r="D80" i="62"/>
  <c r="E80" i="62" s="1"/>
  <c r="D79" i="62"/>
  <c r="E79" i="62" s="1"/>
  <c r="D78" i="62"/>
  <c r="E78" i="62" s="1"/>
  <c r="D74" i="62"/>
  <c r="E74" i="62" s="1"/>
  <c r="D67" i="62"/>
  <c r="D66" i="62"/>
  <c r="D65" i="62"/>
  <c r="D63" i="62"/>
  <c r="D48" i="62"/>
  <c r="D108" i="62" s="1"/>
  <c r="D23" i="62"/>
  <c r="D40" i="62"/>
  <c r="D39" i="62"/>
  <c r="D38" i="62"/>
  <c r="D34" i="62"/>
  <c r="D33" i="62"/>
  <c r="D32" i="62"/>
  <c r="D31" i="62"/>
  <c r="D30" i="62"/>
  <c r="D29" i="62"/>
  <c r="D28" i="62"/>
  <c r="D27" i="62"/>
  <c r="D26" i="62"/>
  <c r="D25" i="62"/>
  <c r="D20" i="51"/>
  <c r="E20" i="51"/>
  <c r="H14" i="51"/>
  <c r="H19" i="51"/>
  <c r="E18" i="51"/>
  <c r="F18" i="51"/>
  <c r="G18" i="51"/>
  <c r="H15" i="51"/>
  <c r="H13" i="51"/>
  <c r="H16" i="51"/>
  <c r="G12" i="51"/>
  <c r="H12" i="51"/>
  <c r="F20" i="51"/>
  <c r="H18" i="51"/>
  <c r="D5" i="51"/>
  <c r="G20" i="51"/>
  <c r="E25" i="62"/>
  <c r="E26" i="62"/>
  <c r="E27" i="62"/>
  <c r="E28" i="62"/>
  <c r="E29" i="62"/>
  <c r="E31" i="62"/>
  <c r="E32" i="62"/>
  <c r="E33" i="62"/>
  <c r="E34" i="62"/>
  <c r="C9" i="51"/>
  <c r="C21" i="51"/>
  <c r="E53" i="62"/>
  <c r="H20" i="51"/>
  <c r="D9" i="51"/>
  <c r="D21" i="51"/>
  <c r="E9" i="51"/>
  <c r="E21" i="51"/>
  <c r="E67" i="62"/>
  <c r="E66" i="62"/>
  <c r="D133" i="62"/>
  <c r="D15" i="62"/>
  <c r="E63" i="16"/>
  <c r="E81" i="62"/>
  <c r="E82" i="62"/>
  <c r="E83" i="62"/>
  <c r="E63" i="62"/>
  <c r="C7" i="58"/>
  <c r="B7" i="58"/>
  <c r="D4" i="51"/>
  <c r="C5" i="51"/>
  <c r="B6" i="51"/>
  <c r="B8" i="51"/>
  <c r="C7" i="51"/>
  <c r="D7" i="51"/>
  <c r="E7" i="51"/>
  <c r="F7" i="51"/>
  <c r="G7" i="51"/>
  <c r="C10" i="51"/>
  <c r="D10" i="51"/>
  <c r="C22" i="51"/>
  <c r="D22" i="51"/>
  <c r="C24" i="51"/>
  <c r="D24" i="51"/>
  <c r="E24" i="51"/>
  <c r="F24" i="51"/>
  <c r="G24" i="51"/>
  <c r="C44" i="51"/>
  <c r="D44" i="51"/>
  <c r="E44" i="51"/>
  <c r="F44" i="51"/>
  <c r="C33" i="51"/>
  <c r="D33" i="51"/>
  <c r="E33" i="51"/>
  <c r="C34" i="51"/>
  <c r="D34" i="51"/>
  <c r="E34" i="51"/>
  <c r="F34" i="51"/>
  <c r="G34" i="51"/>
  <c r="C35" i="51"/>
  <c r="D35" i="51"/>
  <c r="E35" i="51"/>
  <c r="F35" i="51"/>
  <c r="G35" i="51"/>
  <c r="C36" i="51"/>
  <c r="D36" i="51"/>
  <c r="E36" i="51"/>
  <c r="F36" i="51"/>
  <c r="G36" i="51"/>
  <c r="C37" i="51"/>
  <c r="D37" i="51"/>
  <c r="C38" i="51"/>
  <c r="C39" i="51"/>
  <c r="D39" i="51"/>
  <c r="E39" i="51"/>
  <c r="C40" i="51"/>
  <c r="D40" i="51"/>
  <c r="E40" i="51"/>
  <c r="F40" i="51"/>
  <c r="G40" i="51"/>
  <c r="C41" i="51"/>
  <c r="D41" i="51"/>
  <c r="C32" i="51"/>
  <c r="D32" i="51"/>
  <c r="C28" i="51"/>
  <c r="C29" i="51"/>
  <c r="D29" i="51"/>
  <c r="E29" i="51"/>
  <c r="F29" i="51"/>
  <c r="G29" i="51"/>
  <c r="C27" i="51"/>
  <c r="D27" i="51"/>
  <c r="C25" i="51"/>
  <c r="D25" i="51"/>
  <c r="C23" i="51"/>
  <c r="D23" i="51"/>
  <c r="E23" i="51"/>
  <c r="F23" i="51"/>
  <c r="G23" i="51"/>
  <c r="B42" i="51"/>
  <c r="B30" i="51"/>
  <c r="C11" i="51"/>
  <c r="D11" i="51"/>
  <c r="E11" i="51"/>
  <c r="F11" i="51"/>
  <c r="G11" i="51"/>
  <c r="B9" i="58"/>
  <c r="C9" i="58"/>
  <c r="C30" i="51"/>
  <c r="C6" i="51"/>
  <c r="C8" i="51"/>
  <c r="B43" i="51"/>
  <c r="E25" i="51"/>
  <c r="F25" i="51"/>
  <c r="G25" i="51"/>
  <c r="E37" i="51"/>
  <c r="F37" i="51"/>
  <c r="G37" i="51"/>
  <c r="D6" i="51"/>
  <c r="D8" i="51"/>
  <c r="E32" i="51"/>
  <c r="E22" i="51"/>
  <c r="F22" i="51"/>
  <c r="G22" i="51"/>
  <c r="E5" i="51"/>
  <c r="F5" i="51"/>
  <c r="G5" i="51"/>
  <c r="G44" i="51"/>
  <c r="H44" i="51"/>
  <c r="E10" i="51"/>
  <c r="F10" i="51"/>
  <c r="G10" i="51"/>
  <c r="H36" i="51"/>
  <c r="E41" i="51"/>
  <c r="F41" i="51"/>
  <c r="G41" i="51"/>
  <c r="H40" i="51"/>
  <c r="F33" i="51"/>
  <c r="G33" i="51"/>
  <c r="H7" i="51"/>
  <c r="F39" i="51"/>
  <c r="G39" i="51"/>
  <c r="H23" i="51"/>
  <c r="H35" i="51"/>
  <c r="D28" i="51"/>
  <c r="E28" i="51"/>
  <c r="F28" i="51"/>
  <c r="G28" i="51"/>
  <c r="D38" i="51"/>
  <c r="E38" i="51"/>
  <c r="F38" i="51"/>
  <c r="G38" i="51"/>
  <c r="H29" i="51"/>
  <c r="E27" i="51"/>
  <c r="E4" i="51"/>
  <c r="H11" i="51"/>
  <c r="H24" i="51"/>
  <c r="C42" i="51"/>
  <c r="H34" i="51"/>
  <c r="C43" i="51"/>
  <c r="H39" i="51"/>
  <c r="H37" i="51"/>
  <c r="H25" i="51"/>
  <c r="H10" i="51"/>
  <c r="H41" i="51"/>
  <c r="H33" i="51"/>
  <c r="D30" i="51"/>
  <c r="H22" i="51"/>
  <c r="E6" i="51"/>
  <c r="E8" i="51"/>
  <c r="F4" i="51"/>
  <c r="H38" i="51"/>
  <c r="D42" i="51"/>
  <c r="H28" i="51"/>
  <c r="E42" i="51"/>
  <c r="F32" i="51"/>
  <c r="E30" i="51"/>
  <c r="F27" i="51"/>
  <c r="F9" i="51"/>
  <c r="H5" i="51"/>
  <c r="F21" i="51"/>
  <c r="G9" i="51"/>
  <c r="G21" i="51"/>
  <c r="E43" i="51"/>
  <c r="D43" i="51"/>
  <c r="F42" i="51"/>
  <c r="G32" i="51"/>
  <c r="G27" i="51"/>
  <c r="G30" i="51"/>
  <c r="F30" i="51"/>
  <c r="G4" i="51"/>
  <c r="G6" i="51"/>
  <c r="G8" i="51"/>
  <c r="F6" i="51"/>
  <c r="F8" i="51"/>
  <c r="H9" i="51"/>
  <c r="H21" i="51"/>
  <c r="H8" i="51"/>
  <c r="F43" i="51"/>
  <c r="H4" i="51"/>
  <c r="H6" i="51"/>
  <c r="H30" i="51"/>
  <c r="G42" i="51"/>
  <c r="H42" i="51"/>
  <c r="H32" i="51"/>
  <c r="H27" i="51"/>
  <c r="G43" i="51"/>
  <c r="H43" i="51"/>
  <c r="W62" i="62" l="1"/>
  <c r="E134" i="62"/>
  <c r="F149" i="62"/>
  <c r="X149" i="62" s="1"/>
  <c r="W147" i="62"/>
  <c r="W146" i="62"/>
  <c r="D57" i="62"/>
  <c r="E57" i="62" s="1"/>
  <c r="T130" i="107"/>
  <c r="E128" i="62"/>
  <c r="E153" i="62"/>
  <c r="G53" i="16"/>
  <c r="E46" i="62" s="1"/>
  <c r="E35" i="62"/>
  <c r="E21" i="62"/>
  <c r="E133" i="62"/>
  <c r="E129" i="62"/>
  <c r="E64" i="62"/>
  <c r="E103" i="62" s="1"/>
  <c r="E101" i="62"/>
  <c r="E111" i="62"/>
  <c r="E130" i="62"/>
  <c r="E131" i="62"/>
  <c r="E136" i="62"/>
  <c r="E115" i="62"/>
  <c r="E137" i="62"/>
  <c r="E94" i="62"/>
  <c r="E117" i="62"/>
  <c r="E119" i="62"/>
  <c r="E120" i="62"/>
  <c r="E54" i="62"/>
  <c r="E47" i="62"/>
  <c r="E8" i="62"/>
  <c r="E41" i="62"/>
  <c r="E122" i="62"/>
  <c r="E124" i="62" s="1"/>
  <c r="E22" i="62"/>
  <c r="E7" i="62"/>
  <c r="T128" i="107"/>
  <c r="T120" i="62"/>
  <c r="W94" i="62"/>
  <c r="F94" i="62"/>
  <c r="G94" i="62" s="1"/>
  <c r="D136" i="62"/>
  <c r="T136" i="62" s="1"/>
  <c r="F137" i="62"/>
  <c r="X137" i="62" s="1"/>
  <c r="O142" i="107"/>
  <c r="P142" i="107" s="1"/>
  <c r="F146" i="62"/>
  <c r="G136" i="62"/>
  <c r="G137" i="62"/>
  <c r="G148" i="62"/>
  <c r="G149" i="62"/>
  <c r="S94" i="62"/>
  <c r="S9" i="62" s="1"/>
  <c r="D148" i="62"/>
  <c r="T148" i="62" s="1"/>
  <c r="B3" i="62"/>
  <c r="S142" i="107"/>
  <c r="T119" i="62"/>
  <c r="S60" i="62"/>
  <c r="C145" i="62"/>
  <c r="G145" i="62" s="1"/>
  <c r="D60" i="62"/>
  <c r="E60" i="62" s="1"/>
  <c r="D54" i="62"/>
  <c r="D113" i="62" s="1"/>
  <c r="T113" i="62" s="1"/>
  <c r="F111" i="62"/>
  <c r="X111" i="62" s="1"/>
  <c r="W8" i="62"/>
  <c r="D131" i="62"/>
  <c r="T131" i="62" s="1"/>
  <c r="O76" i="107"/>
  <c r="D137" i="62"/>
  <c r="T137" i="62" s="1"/>
  <c r="S42" i="62"/>
  <c r="F116" i="62"/>
  <c r="X116" i="62" s="1"/>
  <c r="D52" i="107"/>
  <c r="G116" i="62"/>
  <c r="D134" i="62"/>
  <c r="T134" i="62" s="1"/>
  <c r="S52" i="62"/>
  <c r="G147" i="62"/>
  <c r="S47" i="107"/>
  <c r="D147" i="62"/>
  <c r="T147" i="62" s="1"/>
  <c r="D146" i="62"/>
  <c r="E146" i="62" s="1"/>
  <c r="F42" i="62"/>
  <c r="F105" i="62" s="1"/>
  <c r="X105" i="62" s="1"/>
  <c r="X131" i="62"/>
  <c r="D94" i="62"/>
  <c r="D90" i="62"/>
  <c r="T90" i="62" s="1"/>
  <c r="E77" i="16"/>
  <c r="F136" i="62"/>
  <c r="X136" i="62" s="1"/>
  <c r="X117" i="62"/>
  <c r="D92" i="107"/>
  <c r="T92" i="107" s="1"/>
  <c r="X114" i="62"/>
  <c r="G146" i="62"/>
  <c r="T117" i="62"/>
  <c r="T130" i="62"/>
  <c r="D116" i="62"/>
  <c r="T116" i="62" s="1"/>
  <c r="D42" i="62"/>
  <c r="D105" i="62" s="1"/>
  <c r="T105" i="62" s="1"/>
  <c r="S142" i="62"/>
  <c r="F92" i="62"/>
  <c r="X92" i="62" s="1"/>
  <c r="D111" i="62"/>
  <c r="T111" i="62" s="1"/>
  <c r="W21" i="62"/>
  <c r="F134" i="62"/>
  <c r="X134" i="62" s="1"/>
  <c r="S47" i="62"/>
  <c r="O22" i="107"/>
  <c r="T114" i="107"/>
  <c r="X119" i="62"/>
  <c r="D102" i="62"/>
  <c r="T102" i="62" s="1"/>
  <c r="G125" i="62"/>
  <c r="D90" i="107"/>
  <c r="T90" i="107" s="1"/>
  <c r="D102" i="107"/>
  <c r="T102" i="107" s="1"/>
  <c r="D97" i="62"/>
  <c r="T97" i="62" s="1"/>
  <c r="D59" i="62"/>
  <c r="E59" i="62" s="1"/>
  <c r="X133" i="62"/>
  <c r="S57" i="62"/>
  <c r="F47" i="62"/>
  <c r="F107" i="62" s="1"/>
  <c r="X107" i="62" s="1"/>
  <c r="D47" i="107"/>
  <c r="D107" i="107" s="1"/>
  <c r="T107" i="107" s="1"/>
  <c r="F21" i="62"/>
  <c r="S59" i="62"/>
  <c r="D91" i="107"/>
  <c r="T91" i="107" s="1"/>
  <c r="E137" i="107"/>
  <c r="T133" i="107"/>
  <c r="D22" i="107"/>
  <c r="D89" i="107" s="1"/>
  <c r="T89" i="107" s="1"/>
  <c r="S42" i="107"/>
  <c r="E44" i="107"/>
  <c r="E8" i="107" s="1"/>
  <c r="D148" i="107"/>
  <c r="T148" i="107" s="1"/>
  <c r="W142" i="62"/>
  <c r="D92" i="62"/>
  <c r="T92" i="62" s="1"/>
  <c r="D54" i="107"/>
  <c r="D113" i="107" s="1"/>
  <c r="T113" i="107" s="1"/>
  <c r="D146" i="107"/>
  <c r="T146" i="107" s="1"/>
  <c r="B3" i="107"/>
  <c r="D137" i="107"/>
  <c r="T137" i="107" s="1"/>
  <c r="F102" i="62"/>
  <c r="X102" i="62" s="1"/>
  <c r="F98" i="62"/>
  <c r="X98" i="62" s="1"/>
  <c r="D47" i="62"/>
  <c r="D107" i="62" s="1"/>
  <c r="T107" i="62" s="1"/>
  <c r="F52" i="62"/>
  <c r="X120" i="62"/>
  <c r="O94" i="107"/>
  <c r="P94" i="107" s="1"/>
  <c r="F122" i="62"/>
  <c r="X122" i="62" s="1"/>
  <c r="F91" i="62"/>
  <c r="X91" i="62" s="1"/>
  <c r="G44" i="62"/>
  <c r="G47" i="62" s="1"/>
  <c r="G107" i="62" s="1"/>
  <c r="S52" i="107"/>
  <c r="S94" i="107"/>
  <c r="S9" i="107" s="1"/>
  <c r="E125" i="107"/>
  <c r="D42" i="107"/>
  <c r="D105" i="107" s="1"/>
  <c r="T105" i="107" s="1"/>
  <c r="D36" i="107"/>
  <c r="D93" i="107" s="1"/>
  <c r="T93" i="107" s="1"/>
  <c r="G48" i="62"/>
  <c r="G108" i="62" s="1"/>
  <c r="E73" i="107"/>
  <c r="E123" i="107" s="1"/>
  <c r="T133" i="62"/>
  <c r="X129" i="62"/>
  <c r="D41" i="107"/>
  <c r="T117" i="107"/>
  <c r="E149" i="107"/>
  <c r="T115" i="62"/>
  <c r="S76" i="62"/>
  <c r="O35" i="107"/>
  <c r="E148" i="107"/>
  <c r="D76" i="107"/>
  <c r="E76" i="107" s="1"/>
  <c r="F8" i="62"/>
  <c r="D128" i="62"/>
  <c r="T128" i="62" s="1"/>
  <c r="F147" i="62"/>
  <c r="S54" i="107"/>
  <c r="T119" i="107"/>
  <c r="T131" i="107"/>
  <c r="E147" i="107"/>
  <c r="E70" i="107"/>
  <c r="E122" i="107" s="1"/>
  <c r="D8" i="107"/>
  <c r="T108" i="62"/>
  <c r="D52" i="62"/>
  <c r="F148" i="62"/>
  <c r="X148" i="62" s="1"/>
  <c r="G73" i="62"/>
  <c r="G123" i="62" s="1"/>
  <c r="G69" i="62"/>
  <c r="G90" i="62" s="1"/>
  <c r="E146" i="107"/>
  <c r="W7" i="62"/>
  <c r="F76" i="62"/>
  <c r="G76" i="62" s="1"/>
  <c r="O47" i="107"/>
  <c r="E19" i="107"/>
  <c r="D147" i="107"/>
  <c r="T147" i="107" s="1"/>
  <c r="E136" i="107"/>
  <c r="D58" i="62"/>
  <c r="E58" i="62" s="1"/>
  <c r="S56" i="62"/>
  <c r="S58" i="62"/>
  <c r="G132" i="62"/>
  <c r="D7" i="107"/>
  <c r="F153" i="62"/>
  <c r="X153" i="62" s="1"/>
  <c r="D56" i="62"/>
  <c r="F7" i="62"/>
  <c r="T115" i="107"/>
  <c r="D124" i="107"/>
  <c r="T124" i="107" s="1"/>
  <c r="D76" i="62"/>
  <c r="E76" i="62" s="1"/>
  <c r="W35" i="62"/>
  <c r="D41" i="62"/>
  <c r="X128" i="62"/>
  <c r="W36" i="62"/>
  <c r="S7" i="107"/>
  <c r="S8" i="107"/>
  <c r="E63" i="107"/>
  <c r="D153" i="62"/>
  <c r="T153" i="62" s="1"/>
  <c r="D98" i="62"/>
  <c r="T98" i="62" s="1"/>
  <c r="F35" i="62"/>
  <c r="W22" i="62"/>
  <c r="X108" i="62"/>
  <c r="D153" i="107"/>
  <c r="T153" i="107" s="1"/>
  <c r="D8" i="62"/>
  <c r="D35" i="62"/>
  <c r="D149" i="62"/>
  <c r="T149" i="62" s="1"/>
  <c r="G38" i="62"/>
  <c r="G42" i="62" s="1"/>
  <c r="W76" i="62"/>
  <c r="O8" i="107"/>
  <c r="E132" i="107"/>
  <c r="T120" i="107"/>
  <c r="F41" i="62"/>
  <c r="F103" i="62"/>
  <c r="X103" i="62" s="1"/>
  <c r="S22" i="107"/>
  <c r="P141" i="107"/>
  <c r="D129" i="62"/>
  <c r="T129" i="62" s="1"/>
  <c r="D144" i="62"/>
  <c r="G12" i="62"/>
  <c r="G22" i="62" s="1"/>
  <c r="S76" i="107"/>
  <c r="D98" i="107"/>
  <c r="T98" i="107" s="1"/>
  <c r="T114" i="62"/>
  <c r="S35" i="107"/>
  <c r="D116" i="107"/>
  <c r="T116" i="107" s="1"/>
  <c r="S36" i="62"/>
  <c r="X115" i="62"/>
  <c r="D35" i="107"/>
  <c r="O52" i="107"/>
  <c r="S36" i="107"/>
  <c r="E53" i="107"/>
  <c r="E54" i="107" s="1"/>
  <c r="D94" i="107"/>
  <c r="T123" i="62"/>
  <c r="W54" i="62"/>
  <c r="W42" i="62"/>
  <c r="D22" i="62"/>
  <c r="D89" i="62" s="1"/>
  <c r="T89" i="62" s="1"/>
  <c r="D108" i="107"/>
  <c r="T108" i="107" s="1"/>
  <c r="O41" i="107"/>
  <c r="O54" i="107"/>
  <c r="O42" i="107"/>
  <c r="T122" i="107"/>
  <c r="T123" i="107"/>
  <c r="S54" i="62"/>
  <c r="S22" i="62"/>
  <c r="D91" i="62"/>
  <c r="T91" i="62" s="1"/>
  <c r="O7" i="107"/>
  <c r="S41" i="107"/>
  <c r="E25" i="107"/>
  <c r="E36" i="107" s="1"/>
  <c r="T129" i="107"/>
  <c r="W52" i="62"/>
  <c r="X130" i="62"/>
  <c r="D134" i="107"/>
  <c r="T134" i="107" s="1"/>
  <c r="S8" i="62"/>
  <c r="S7" i="62"/>
  <c r="G52" i="62"/>
  <c r="O36" i="107"/>
  <c r="E41" i="107"/>
  <c r="O62" i="107"/>
  <c r="O61" i="107"/>
  <c r="X123" i="62"/>
  <c r="D145" i="107"/>
  <c r="E145" i="107"/>
  <c r="D124" i="62"/>
  <c r="T124" i="62" s="1"/>
  <c r="T122" i="62"/>
  <c r="G134" i="62"/>
  <c r="G122" i="62"/>
  <c r="G54" i="62"/>
  <c r="G153" i="62"/>
  <c r="E116" i="107"/>
  <c r="E125" i="62"/>
  <c r="E134" i="107"/>
  <c r="D36" i="62"/>
  <c r="D93" i="62" s="1"/>
  <c r="T93" i="62" s="1"/>
  <c r="D21" i="62"/>
  <c r="F54" i="62"/>
  <c r="F113" i="62" s="1"/>
  <c r="X113" i="62" s="1"/>
  <c r="E62" i="107"/>
  <c r="D103" i="107"/>
  <c r="T103" i="107" s="1"/>
  <c r="D21" i="107"/>
  <c r="S35" i="62"/>
  <c r="D136" i="107"/>
  <c r="T136" i="107" s="1"/>
  <c r="D62" i="107"/>
  <c r="D101" i="107" s="1"/>
  <c r="E36" i="62"/>
  <c r="D7" i="62"/>
  <c r="F97" i="62"/>
  <c r="S41" i="62"/>
  <c r="E77" i="62"/>
  <c r="O21" i="107"/>
  <c r="E74" i="107"/>
  <c r="E153" i="107" s="1"/>
  <c r="E15" i="107"/>
  <c r="S21" i="62"/>
  <c r="G27" i="62"/>
  <c r="G36" i="62" s="1"/>
  <c r="W41" i="62"/>
  <c r="D111" i="107"/>
  <c r="T111" i="107" s="1"/>
  <c r="D103" i="62"/>
  <c r="T103" i="62" s="1"/>
  <c r="F90" i="62"/>
  <c r="X90" i="62" s="1"/>
  <c r="F132" i="62"/>
  <c r="X132" i="62" s="1"/>
  <c r="F22" i="62"/>
  <c r="F89" i="62" s="1"/>
  <c r="E51" i="107"/>
  <c r="E52" i="107" s="1"/>
  <c r="S21" i="107"/>
  <c r="T154" i="62"/>
  <c r="W47" i="62"/>
  <c r="E42" i="107"/>
  <c r="D132" i="107"/>
  <c r="T132" i="107" s="1"/>
  <c r="E69" i="107"/>
  <c r="D97" i="107"/>
  <c r="T97" i="107" s="1"/>
  <c r="F36" i="62"/>
  <c r="F93" i="62" s="1"/>
  <c r="X93" i="62" s="1"/>
  <c r="X146" i="62" l="1"/>
  <c r="F154" i="62"/>
  <c r="G154" i="62" s="1"/>
  <c r="X147" i="62"/>
  <c r="G58" i="62"/>
  <c r="G59" i="62"/>
  <c r="G60" i="62"/>
  <c r="D145" i="62"/>
  <c r="T145" i="62" s="1"/>
  <c r="F145" i="62"/>
  <c r="F150" i="62" s="1"/>
  <c r="X150" i="62" s="1"/>
  <c r="E132" i="62"/>
  <c r="E6" i="62"/>
  <c r="E87" i="62" s="1"/>
  <c r="E107" i="62"/>
  <c r="E109" i="62" s="1"/>
  <c r="E113" i="62"/>
  <c r="E116" i="62" s="1"/>
  <c r="X94" i="62"/>
  <c r="E145" i="62"/>
  <c r="W9" i="62"/>
  <c r="E90" i="62"/>
  <c r="S61" i="62"/>
  <c r="D104" i="107"/>
  <c r="T104" i="107" s="1"/>
  <c r="T94" i="62"/>
  <c r="S6" i="62"/>
  <c r="E148" i="62"/>
  <c r="E21" i="107"/>
  <c r="E93" i="62"/>
  <c r="E93" i="107"/>
  <c r="G150" i="62"/>
  <c r="E105" i="62"/>
  <c r="W6" i="62"/>
  <c r="E101" i="107"/>
  <c r="E89" i="62"/>
  <c r="E92" i="62"/>
  <c r="E147" i="62"/>
  <c r="E113" i="107"/>
  <c r="E124" i="107"/>
  <c r="D99" i="62"/>
  <c r="T99" i="62" s="1"/>
  <c r="D95" i="62"/>
  <c r="T95" i="62" s="1"/>
  <c r="S62" i="62"/>
  <c r="E86" i="62"/>
  <c r="G109" i="62"/>
  <c r="G105" i="62"/>
  <c r="D95" i="107"/>
  <c r="T95" i="107" s="1"/>
  <c r="E35" i="107"/>
  <c r="D6" i="107"/>
  <c r="D87" i="107" s="1"/>
  <c r="T87" i="107" s="1"/>
  <c r="E47" i="107"/>
  <c r="E107" i="107" s="1"/>
  <c r="E109" i="107" s="1"/>
  <c r="E102" i="62"/>
  <c r="E104" i="62" s="1"/>
  <c r="S6" i="107"/>
  <c r="G41" i="62"/>
  <c r="D109" i="62"/>
  <c r="T109" i="62" s="1"/>
  <c r="E91" i="62"/>
  <c r="G8" i="62"/>
  <c r="O9" i="107"/>
  <c r="F6" i="62"/>
  <c r="F86" i="62" s="1"/>
  <c r="X86" i="62" s="1"/>
  <c r="G103" i="62"/>
  <c r="F109" i="62"/>
  <c r="X109" i="62" s="1"/>
  <c r="G89" i="62"/>
  <c r="E92" i="107"/>
  <c r="D150" i="107"/>
  <c r="T150" i="107" s="1"/>
  <c r="E150" i="107"/>
  <c r="F124" i="62"/>
  <c r="X124" i="62" s="1"/>
  <c r="D61" i="62"/>
  <c r="E56" i="62"/>
  <c r="F61" i="62" s="1"/>
  <c r="G97" i="62"/>
  <c r="G91" i="62"/>
  <c r="G111" i="62"/>
  <c r="G98" i="62"/>
  <c r="E97" i="62"/>
  <c r="E98" i="62"/>
  <c r="G93" i="62"/>
  <c r="G113" i="62"/>
  <c r="D62" i="62"/>
  <c r="D101" i="62" s="1"/>
  <c r="T101" i="62" s="1"/>
  <c r="E7" i="107"/>
  <c r="E6" i="107" s="1"/>
  <c r="E86" i="107" s="1"/>
  <c r="G92" i="62"/>
  <c r="G102" i="62"/>
  <c r="G7" i="62"/>
  <c r="T145" i="107"/>
  <c r="D6" i="62"/>
  <c r="D86" i="62" s="1"/>
  <c r="T86" i="62" s="1"/>
  <c r="G21" i="62"/>
  <c r="E149" i="62"/>
  <c r="D99" i="107"/>
  <c r="T99" i="107" s="1"/>
  <c r="D109" i="107"/>
  <c r="T109" i="107" s="1"/>
  <c r="O6" i="107"/>
  <c r="T94" i="107"/>
  <c r="E94" i="107"/>
  <c r="D132" i="62"/>
  <c r="T132" i="62" s="1"/>
  <c r="F95" i="62"/>
  <c r="X95" i="62" s="1"/>
  <c r="X89" i="62"/>
  <c r="G124" i="62"/>
  <c r="T101" i="107"/>
  <c r="E91" i="107"/>
  <c r="E22" i="107"/>
  <c r="E89" i="107" s="1"/>
  <c r="G57" i="62"/>
  <c r="G35" i="62"/>
  <c r="E102" i="107"/>
  <c r="E103" i="107"/>
  <c r="E97" i="107"/>
  <c r="E90" i="107"/>
  <c r="E98" i="107"/>
  <c r="E111" i="107"/>
  <c r="E105" i="107"/>
  <c r="F99" i="62"/>
  <c r="X99" i="62" s="1"/>
  <c r="X97" i="62"/>
  <c r="X154" i="62" l="1"/>
  <c r="X145" i="62"/>
  <c r="D150" i="62"/>
  <c r="T150" i="62" s="1"/>
  <c r="E150" i="62"/>
  <c r="E104" i="107"/>
  <c r="D86" i="107"/>
  <c r="T86" i="107" s="1"/>
  <c r="E95" i="62"/>
  <c r="F87" i="62"/>
  <c r="X87" i="62" s="1"/>
  <c r="E87" i="107"/>
  <c r="G6" i="62"/>
  <c r="G95" i="62"/>
  <c r="E99" i="62"/>
  <c r="G99" i="62"/>
  <c r="D87" i="62"/>
  <c r="T87" i="62" s="1"/>
  <c r="E62" i="62"/>
  <c r="E61" i="62"/>
  <c r="D104" i="62"/>
  <c r="T104" i="62" s="1"/>
  <c r="E95" i="107"/>
  <c r="E99" i="107"/>
  <c r="D138" i="62" l="1"/>
  <c r="D9" i="62" s="1"/>
  <c r="D140" i="62" s="1"/>
  <c r="D138" i="107"/>
  <c r="T138" i="107" s="1"/>
  <c r="E138" i="62"/>
  <c r="E9" i="62" s="1"/>
  <c r="E141" i="62" s="1"/>
  <c r="G86" i="62"/>
  <c r="G87" i="62"/>
  <c r="G56" i="62"/>
  <c r="F62" i="62"/>
  <c r="F101" i="62" s="1"/>
  <c r="E138" i="107"/>
  <c r="E9" i="107" s="1"/>
  <c r="T138" i="62" l="1"/>
  <c r="D141" i="62"/>
  <c r="T141" i="62" s="1"/>
  <c r="D9" i="107"/>
  <c r="D141" i="107" s="1"/>
  <c r="T141" i="107" s="1"/>
  <c r="E140" i="62"/>
  <c r="E142" i="62" s="1"/>
  <c r="E155" i="62" s="1"/>
  <c r="E152" i="62" s="1"/>
  <c r="F104" i="62"/>
  <c r="X101" i="62"/>
  <c r="G61" i="62"/>
  <c r="G62" i="62"/>
  <c r="G101" i="62" s="1"/>
  <c r="G104" i="62" s="1"/>
  <c r="G138" i="62" s="1"/>
  <c r="G9" i="62" s="1"/>
  <c r="G141" i="62" s="1"/>
  <c r="T140" i="62"/>
  <c r="E140" i="107"/>
  <c r="E141" i="107"/>
  <c r="D142" i="62" l="1"/>
  <c r="T142" i="62" s="1"/>
  <c r="D140" i="107"/>
  <c r="D142" i="107" s="1"/>
  <c r="T142" i="107" s="1"/>
  <c r="E142" i="107"/>
  <c r="E155" i="107" s="1"/>
  <c r="E152" i="107" s="1"/>
  <c r="G140" i="62"/>
  <c r="G142" i="62" s="1"/>
  <c r="G155" i="62" s="1"/>
  <c r="G152" i="62" s="1"/>
  <c r="X104" i="62"/>
  <c r="F138" i="62"/>
  <c r="D155" i="62" l="1"/>
  <c r="T155" i="62" s="1"/>
  <c r="T140" i="107"/>
  <c r="D155" i="107"/>
  <c r="D152" i="107" s="1"/>
  <c r="T152" i="107" s="1"/>
  <c r="F9" i="62"/>
  <c r="X138" i="62"/>
  <c r="D152" i="62" l="1"/>
  <c r="T152" i="62" s="1"/>
  <c r="T155" i="107"/>
  <c r="F141" i="62"/>
  <c r="X141" i="62" s="1"/>
  <c r="F140" i="62"/>
  <c r="F142" i="62" l="1"/>
  <c r="X140" i="62"/>
  <c r="F155" i="62" l="1"/>
  <c r="F152" i="62" s="1"/>
  <c r="X142" i="62"/>
  <c r="X155" i="62" l="1"/>
  <c r="X152" i="6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Black, Dina</author>
  </authors>
  <commentList>
    <comment ref="E2" authorId="0" shapeId="0" xr:uid="{B19E3D93-5D1C-4A4D-B390-022C36356108}">
      <text>
        <r>
          <rPr>
            <sz val="9"/>
            <color indexed="81"/>
            <rFont val="Tahoma"/>
            <family val="2"/>
          </rPr>
          <t xml:space="preserve">Enter six digit county district number without any dashes
</t>
        </r>
      </text>
    </comment>
    <comment ref="E3" authorId="0" shapeId="0" xr:uid="{D5A1D34E-F241-41B6-922C-29C6B21EA6DC}">
      <text>
        <r>
          <rPr>
            <sz val="9"/>
            <color indexed="81"/>
            <rFont val="Tahoma"/>
            <family val="2"/>
          </rPr>
          <t xml:space="preserve">Defaults to 95.000%. TSDS PDM3-130-008, FSP ADA Projection reports, and FSP Estimate Data report provide other sources of percent rate of attendance. </t>
        </r>
        <r>
          <rPr>
            <b/>
            <sz val="9"/>
            <color indexed="81"/>
            <rFont val="Tahoma"/>
            <family val="2"/>
          </rPr>
          <t xml:space="preserve">   </t>
        </r>
      </text>
    </comment>
    <comment ref="B5" authorId="0" shapeId="0" xr:uid="{BD77B001-A94D-4D15-ACD8-0925E32B6CB1}">
      <text>
        <r>
          <rPr>
            <sz val="10"/>
            <color indexed="81"/>
            <rFont val="Arial"/>
            <family val="2"/>
          </rPr>
          <t>In Total Enrollment, Pre-K students are entered as half-day (0.5).  For example, 10 Pre-K students enrolled, must be reported as 5 Pre-K students.</t>
        </r>
        <r>
          <rPr>
            <sz val="9"/>
            <color indexed="81"/>
            <rFont val="Tahoma"/>
            <family val="2"/>
          </rPr>
          <t xml:space="preserve">
</t>
        </r>
      </text>
    </comment>
    <comment ref="B6" authorId="0" shapeId="0" xr:uid="{FCBA442E-5216-42F1-B0DF-70F52ACBBFA8}">
      <text>
        <r>
          <rPr>
            <sz val="10"/>
            <color indexed="81"/>
            <rFont val="Arial"/>
            <family val="2"/>
          </rPr>
          <t xml:space="preserve">Students to receive services for dyslexia or related disorders. 
Legislative Payment Estimate (cash flow) based on auto-populated estimate shown. Charter school must submit revised estimate through Foundation School Program application system by August 1 to change estimate used for cash flow/payments. 
TSDS PEIMS Summer Submission (Sub 3) with DYSLEXIA-SERVICES-CODE of E1650 and a dyslexia services code of 01, 02, or 03 will be basis of actual earnings.
</t>
        </r>
        <r>
          <rPr>
            <sz val="9"/>
            <color indexed="81"/>
            <rFont val="Tahoma"/>
            <family val="2"/>
          </rPr>
          <t xml:space="preserve">
</t>
        </r>
      </text>
    </comment>
    <comment ref="B7" authorId="0" shapeId="0" xr:uid="{9454E76D-ABB7-449D-A923-D90F87338D75}">
      <text>
        <r>
          <rPr>
            <sz val="10"/>
            <color indexed="81"/>
            <rFont val="Arial"/>
            <family val="2"/>
          </rPr>
          <t xml:space="preserve">Students to receive services for dyslexia or related disorders. 
Legislative Payment Estimate (cash flow) based on auto-populated estimate shown. Charter school must submit revised estimate through Foundation School Program application system by August 1 to change estimate used for cash flow/payments. 
TSDS PEIMS Summer Submission (Sub 3) with DYSLEXIA-SERVICES-CODE of E1650 and a dyslexia services code of 01, 02, or 03 will be basis of actual earnings.
</t>
        </r>
        <r>
          <rPr>
            <sz val="9"/>
            <color indexed="81"/>
            <rFont val="Tahoma"/>
            <family val="2"/>
          </rPr>
          <t xml:space="preserve">
</t>
        </r>
      </text>
    </comment>
    <comment ref="B9" authorId="0" shapeId="0" xr:uid="{2455F7CF-B260-47DD-81E1-179978470B61}">
      <text>
        <r>
          <rPr>
            <sz val="10"/>
            <color indexed="81"/>
            <rFont val="Arial"/>
            <family val="2"/>
          </rPr>
          <t xml:space="preserve">Students of a registered Dropout Recovery School registered for evaluation by alternative education accountability provisions and meet the at-risk and grades 6–12 enrollment criteria. 
</t>
        </r>
      </text>
    </comment>
    <comment ref="B10" authorId="0" shapeId="0" xr:uid="{3576C0BC-98AC-4CC4-81D7-F87EA0C1C63E}">
      <text>
        <r>
          <rPr>
            <sz val="10"/>
            <color indexed="81"/>
            <rFont val="Arial"/>
            <family val="2"/>
          </rPr>
          <t>Students who reside in a residential placement facility.</t>
        </r>
        <r>
          <rPr>
            <sz val="9"/>
            <color indexed="81"/>
            <rFont val="Tahoma"/>
            <family val="2"/>
          </rPr>
          <t xml:space="preserve">
</t>
        </r>
      </text>
    </comment>
    <comment ref="B14" authorId="0" shapeId="0" xr:uid="{69B08D3B-AC61-4008-8674-37DE603ADD89}">
      <text>
        <r>
          <rPr>
            <sz val="10"/>
            <color indexed="81"/>
            <rFont val="Arial"/>
            <family val="2"/>
          </rPr>
          <t>Emergent bilingual students.  "Emergent bilingual student" means a student whose primary language is other than English and whose English language skills are such that the student has difficulty performing ordinary classwork in English.</t>
        </r>
        <r>
          <rPr>
            <sz val="9"/>
            <color indexed="81"/>
            <rFont val="Tahoma"/>
            <family val="2"/>
          </rPr>
          <t xml:space="preserve">
</t>
        </r>
      </text>
    </comment>
    <comment ref="B15" authorId="0" shapeId="0" xr:uid="{C6C7D1E9-A6F1-4FD8-A215-5BCFA698691A}">
      <text>
        <r>
          <rPr>
            <sz val="10"/>
            <color indexed="81"/>
            <rFont val="Arial"/>
            <family val="2"/>
          </rPr>
          <t>Emergent bilingual student is in a bilingual education program using a DUAL language immersion/one-way or two-way program model.</t>
        </r>
        <r>
          <rPr>
            <sz val="9"/>
            <color indexed="81"/>
            <rFont val="Tahoma"/>
            <family val="2"/>
          </rPr>
          <t xml:space="preserve">
</t>
        </r>
      </text>
    </comment>
    <comment ref="B16" authorId="0" shapeId="0" xr:uid="{A59EC190-B93F-46E3-A3C6-62D80BEF4956}">
      <text>
        <r>
          <rPr>
            <sz val="10"/>
            <color indexed="81"/>
            <rFont val="Arial"/>
            <family val="2"/>
          </rPr>
          <t>NON emergent bilingual student, in a bilingual education program using a DUAL language immersion/two-way program model.</t>
        </r>
        <r>
          <rPr>
            <sz val="9"/>
            <color indexed="81"/>
            <rFont val="Tahoma"/>
            <family val="2"/>
          </rPr>
          <t xml:space="preserve">
</t>
        </r>
      </text>
    </comment>
    <comment ref="E55" authorId="0" shapeId="0" xr:uid="{D3F010DA-9041-4741-A324-66921972C90D}">
      <text>
        <r>
          <rPr>
            <sz val="10"/>
            <color indexed="81"/>
            <rFont val="Arial"/>
            <family val="2"/>
          </rPr>
          <t>Legislative Payment Estimate (Cash flow) based on auto-populated prior year data of the number of students at a TEA-designated Pathways in Technology Early College High School (P-TECH) as indicated on the Texas Education Standards website.  Actual funding based on TSDS PEIMS submission 3, indicator E1612.</t>
        </r>
        <r>
          <rPr>
            <sz val="9"/>
            <color indexed="81"/>
            <rFont val="Tahoma"/>
            <family val="2"/>
          </rPr>
          <t xml:space="preserve">
</t>
        </r>
      </text>
    </comment>
    <comment ref="E56" authorId="0" shapeId="0" xr:uid="{1B2F8D06-E962-40BC-9981-0D3AA744C3B5}">
      <text>
        <r>
          <rPr>
            <sz val="10"/>
            <color indexed="81"/>
            <rFont val="Arial"/>
            <family val="2"/>
          </rPr>
          <t>Legislative Payment Estimate (Cash flow) based on auto-populated prior year data of the number of students at campus engaged in an active agreement with the New Tech Network as identified on the Texas Education Data Standards website. Actual funding to be based on TSDS PEIMS submission 3, indicator E1647.</t>
        </r>
        <r>
          <rPr>
            <sz val="9"/>
            <color indexed="81"/>
            <rFont val="Tahoma"/>
            <family val="2"/>
          </rPr>
          <t xml:space="preserve">
</t>
        </r>
      </text>
    </comment>
    <comment ref="E57" authorId="0" shapeId="0" xr:uid="{CC6B6DD5-B76C-4EA9-A647-94A3FBA2DF52}">
      <text>
        <r>
          <rPr>
            <sz val="10"/>
            <color indexed="81"/>
            <rFont val="Arial"/>
            <family val="2"/>
          </rPr>
          <t xml:space="preserve">Legislative Payment Estimate (Cash flow) based on auto-populated prior year Census Block Tier Counts until TSDS PEIMS Mid-Year Submission (Sub 2) of actual data is available. Actual census block tier counts will be published to the Summary of Finance in late February or early March. </t>
        </r>
        <r>
          <rPr>
            <sz val="9"/>
            <color indexed="81"/>
            <rFont val="Tahoma"/>
            <family val="2"/>
          </rPr>
          <t xml:space="preserve">
</t>
        </r>
      </text>
    </comment>
    <comment ref="E63" authorId="0" shapeId="0" xr:uid="{BD856AA9-C7BB-49AC-9676-236AB6AD8BAE}">
      <text>
        <r>
          <rPr>
            <sz val="10"/>
            <color indexed="81"/>
            <rFont val="Arial"/>
            <family val="2"/>
          </rPr>
          <t>Prior Year ADA estimate to calculate the amount of total Foundation School State Aid to be paid from the Available School Fund (ASF).
ASF ADA * Per Captia Rate = Available School Fund (method of finance)
The per capita rate per ADA (the distribution rate) is adopted each year by the State Board of Education. ASF payments are referred to as “per capita” payments. ASF is primarily made up of earnings from the Permanent School Fund (PSF), 25% of the state’s motor fuels tax, and transfers from the General Land Office (GLO).</t>
        </r>
      </text>
    </comment>
    <comment ref="E64" authorId="0" shapeId="0" xr:uid="{78E82C31-58C5-4972-9365-4F5B363089FC}">
      <text>
        <r>
          <rPr>
            <sz val="10"/>
            <color indexed="81"/>
            <rFont val="Arial"/>
            <family val="2"/>
          </rPr>
          <t>Eligibility based on Accountability rating. Click on the Charter School Facility Funding One Pager hyperlink on Version worksheet for further information.</t>
        </r>
      </text>
    </comment>
    <comment ref="E65" authorId="0" shapeId="0" xr:uid="{C12AE6A2-1427-49ED-B558-7C2D030148A3}">
      <text>
        <r>
          <rPr>
            <sz val="10"/>
            <color indexed="81"/>
            <rFont val="Arial"/>
            <family val="2"/>
          </rPr>
          <t>Tier One Allotments and Reimbursement amounts are estimates until final data is available.  Legislative Payment Estimate (cash flow/payments) to be based on these amounts until final data reported and published to the Summary of Finance.</t>
        </r>
        <r>
          <rPr>
            <sz val="9"/>
            <color indexed="81"/>
            <rFont val="Tahoma"/>
            <family val="2"/>
          </rPr>
          <t xml:space="preserve">
</t>
        </r>
      </text>
    </comment>
    <comment ref="B69" authorId="0" shapeId="0" xr:uid="{34F9CB99-E125-47AA-AF6C-679CD6329C53}">
      <text>
        <r>
          <rPr>
            <sz val="10"/>
            <color indexed="81"/>
            <rFont val="Arial"/>
            <family val="2"/>
          </rPr>
          <t xml:space="preserve">Until approved Foundation School Program (FSP) application for NIFA is approved, estimate is $0.  NIFA estimated allotment published in the Summary of Finance in the Fall.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Black, Dina</author>
  </authors>
  <commentList>
    <comment ref="A3" authorId="0" shapeId="0" xr:uid="{1ED1E5E0-3108-478F-95C1-EDDC609FFD28}">
      <text>
        <r>
          <rPr>
            <sz val="9"/>
            <color indexed="81"/>
            <rFont val="Tahoma"/>
            <family val="2"/>
          </rPr>
          <t>Six digit County District Number</t>
        </r>
        <r>
          <rPr>
            <b/>
            <sz val="9"/>
            <color indexed="81"/>
            <rFont val="Tahoma"/>
            <family val="2"/>
          </rPr>
          <t xml:space="preserve">
</t>
        </r>
        <r>
          <rPr>
            <sz val="9"/>
            <color indexed="81"/>
            <rFont val="Tahoma"/>
            <family val="2"/>
          </rPr>
          <t xml:space="preserve">
</t>
        </r>
      </text>
    </comment>
    <comment ref="A4" authorId="0" shapeId="0" xr:uid="{E50B0E78-431F-4F86-B223-9DBBDB1571F1}">
      <text>
        <r>
          <rPr>
            <sz val="9"/>
            <color indexed="81"/>
            <rFont val="Tahoma"/>
            <family val="2"/>
          </rPr>
          <t xml:space="preserve">Column provides line number on Main SOF for data element.
</t>
        </r>
      </text>
    </comment>
    <comment ref="B10" authorId="0" shapeId="0" xr:uid="{C2EFE958-39C8-4A62-9A03-17C69E1EB2DB}">
      <text>
        <r>
          <rPr>
            <sz val="9"/>
            <color indexed="81"/>
            <rFont val="Tahoma"/>
            <family val="2"/>
          </rPr>
          <t xml:space="preserve">PEIMS enrollment not yet published as of Version 3.
HB 1605 (88-R) established new FSP entitlement for SBOE-approved instructional materials, managed in each district’s Instructional Materials and Technology Account. 
LPE uses 90% of prior year </t>
        </r>
        <r>
          <rPr>
            <b/>
            <sz val="9"/>
            <color indexed="81"/>
            <rFont val="Tahoma"/>
            <family val="2"/>
          </rPr>
          <t>PEIMS enrollment</t>
        </r>
        <r>
          <rPr>
            <sz val="9"/>
            <color indexed="81"/>
            <rFont val="Tahoma"/>
            <family val="2"/>
          </rPr>
          <t xml:space="preserve"> * $40
DPE is PEIMS enrollment * $40 (incorporated annually in Feb/March)
</t>
        </r>
      </text>
    </comment>
    <comment ref="D50" authorId="0" shapeId="0" xr:uid="{51354DDC-3ABC-466B-BA13-CE92DCD31339}">
      <text>
        <r>
          <rPr>
            <sz val="9"/>
            <color indexed="81"/>
            <rFont val="Tahoma"/>
            <family val="2"/>
          </rPr>
          <t xml:space="preserve">Based on the approved 2023-2024 FSP Estimate Data Report. Count  unchanged unless the charter school submits a revision in the 2024-2025 FSP Estimate Data Report which is approved by TEA.
</t>
        </r>
      </text>
    </comment>
    <comment ref="F50" authorId="0" shapeId="0" xr:uid="{8B1138B9-C3BE-4A4D-8064-C7F8867A9F99}">
      <text>
        <r>
          <rPr>
            <sz val="9"/>
            <color indexed="81"/>
            <rFont val="Tahoma"/>
            <family val="2"/>
          </rPr>
          <t>Estimate based on approved 2024-2025 FSP Estimate Data Report. Adjust accordingly based on local data. No update to Dyslexia until actual settle-up using PEIMS summer submission.</t>
        </r>
      </text>
    </comment>
    <comment ref="D51" authorId="0" shapeId="0" xr:uid="{CFA4E2AD-C6F3-4AFD-BB41-075D8B4BE90B}">
      <text>
        <r>
          <rPr>
            <sz val="9"/>
            <color indexed="81"/>
            <rFont val="Tahoma"/>
            <family val="2"/>
          </rPr>
          <t xml:space="preserve">See above. </t>
        </r>
      </text>
    </comment>
    <comment ref="F51" authorId="0" shapeId="0" xr:uid="{D369DA7C-00B3-4965-9A0D-B9999776D3A8}">
      <text>
        <r>
          <rPr>
            <sz val="9"/>
            <color indexed="81"/>
            <rFont val="Tahoma"/>
            <family val="2"/>
          </rPr>
          <t xml:space="preserve">see above.
</t>
        </r>
      </text>
    </comment>
    <comment ref="F55" authorId="0" shapeId="0" xr:uid="{3AED9DF9-452B-4CD3-95B9-2F0D652E8052}">
      <text>
        <r>
          <rPr>
            <sz val="9"/>
            <color indexed="81"/>
            <rFont val="Tahoma"/>
            <family val="2"/>
          </rPr>
          <t>Estimates until Actual counts incorporated in March 2025</t>
        </r>
        <r>
          <rPr>
            <b/>
            <sz val="9"/>
            <color indexed="81"/>
            <rFont val="Tahoma"/>
            <family val="2"/>
          </rPr>
          <t xml:space="preserve">
</t>
        </r>
        <r>
          <rPr>
            <sz val="9"/>
            <color indexed="81"/>
            <rFont val="Tahoma"/>
            <family val="2"/>
          </rPr>
          <t xml:space="preserve">
</t>
        </r>
      </text>
    </comment>
    <comment ref="W55" authorId="0" shapeId="0" xr:uid="{11A6BCA8-59B9-465F-B55B-2174F8CD6639}">
      <text>
        <r>
          <rPr>
            <sz val="9"/>
            <color indexed="81"/>
            <rFont val="Tahoma"/>
            <family val="2"/>
          </rPr>
          <t>Estimates until Actual counts incorporated in March 2025</t>
        </r>
        <r>
          <rPr>
            <b/>
            <sz val="9"/>
            <color indexed="81"/>
            <rFont val="Tahoma"/>
            <family val="2"/>
          </rPr>
          <t xml:space="preserve">
</t>
        </r>
        <r>
          <rPr>
            <sz val="9"/>
            <color indexed="81"/>
            <rFont val="Tahoma"/>
            <family val="2"/>
          </rPr>
          <t xml:space="preserve">
</t>
        </r>
      </text>
    </comment>
    <comment ref="F56" authorId="0" shapeId="0" xr:uid="{AA2A0291-3467-4989-B0D9-8845EF173268}">
      <text>
        <r>
          <rPr>
            <sz val="9"/>
            <color indexed="81"/>
            <rFont val="Tahoma"/>
            <family val="2"/>
          </rPr>
          <t>Estimates of Census Block counts until  March Summary of Finance (SOF) when an update will incorporate FALL PEIMS snapshot counts of actual economically disadvantaged students.</t>
        </r>
      </text>
    </comment>
    <comment ref="F69" authorId="0" shapeId="0" xr:uid="{FFAA3D60-2D03-4180-9374-BF6A6B8D51B1}">
      <text>
        <r>
          <rPr>
            <sz val="9"/>
            <color indexed="81"/>
            <rFont val="Aptos"/>
            <family val="2"/>
          </rPr>
          <t xml:space="preserve">H.B. No. 1 General Appropriations Act
Eighty-Eighth Legislature 
ARTICLE III EDUCATION. 
3. Foundation School Program Funding
</t>
        </r>
      </text>
    </comment>
    <comment ref="W69" authorId="0" shapeId="0" xr:uid="{4A01ED04-210F-40DE-8B3E-8878A32AD15D}">
      <text>
        <r>
          <rPr>
            <sz val="9"/>
            <color indexed="81"/>
            <rFont val="Aptos"/>
            <family val="2"/>
          </rPr>
          <t xml:space="preserve">H.B. No. 1 General Appropriations Act
Eighty-Eighth Legislature 
ARTICLE III EDUCATION. 
3. Foundation School Program Funding
</t>
        </r>
      </text>
    </comment>
    <comment ref="B73" authorId="0" shapeId="0" xr:uid="{175C0E1A-6784-41A3-8511-BA1DDE523A61}">
      <text>
        <r>
          <rPr>
            <sz val="9"/>
            <color indexed="81"/>
            <rFont val="Aptos"/>
            <family val="2"/>
          </rPr>
          <t xml:space="preserve">Effective with SOF RUN ID 44855 dated 12/10/2024 the estimate count of School Safety Allotment eligible campuses is based on 2023-2024 TSDS PEIMS data. </t>
        </r>
        <r>
          <rPr>
            <b/>
            <sz val="9"/>
            <color indexed="81"/>
            <rFont val="Aptos"/>
            <family val="2"/>
          </rPr>
          <t xml:space="preserve"> </t>
        </r>
        <r>
          <rPr>
            <sz val="9"/>
            <color indexed="81"/>
            <rFont val="Aptos"/>
            <family val="2"/>
          </rPr>
          <t>Prior estimates were based on 2022-2023 TSDS PEIMS data.</t>
        </r>
      </text>
    </comment>
    <comment ref="D73" authorId="0" shapeId="0" xr:uid="{C6566C22-AD31-4285-BC3E-368B5019948E}">
      <text>
        <r>
          <rPr>
            <sz val="9"/>
            <color indexed="81"/>
            <rFont val="Tahoma"/>
            <family val="2"/>
          </rPr>
          <t xml:space="preserve">Based on 2022-2023 TSDS PEIMS data. </t>
        </r>
      </text>
    </comment>
    <comment ref="F73" authorId="0" shapeId="0" xr:uid="{40C0E30C-C049-4C9A-B020-2E80CEB53F2E}">
      <text>
        <r>
          <rPr>
            <sz val="9"/>
            <color indexed="81"/>
            <rFont val="Tahoma"/>
            <family val="2"/>
          </rPr>
          <t xml:space="preserve">Based on 2023-2024 TSDS PEIMS data. Adjust accordingly based on local data of eligible 2024-2025 campuses. Review 19 TAC §61.1008, for definition of a campus for purposes of the allotment.
</t>
        </r>
      </text>
    </comment>
    <comment ref="B75" authorId="0" shapeId="0" xr:uid="{993939E2-8E16-4FB6-9D86-FDD88A742DFC}">
      <text>
        <r>
          <rPr>
            <sz val="9"/>
            <color indexed="81"/>
            <rFont val="Tahoma"/>
            <family val="2"/>
          </rPr>
          <t>Multiplied by projected prior-year ADA (shown above as Available School Fund (ASF) ADA) is used to estimate the per capita allotment. The rate is an estimate until June when it is finalized for the fiscal year.</t>
        </r>
      </text>
    </comment>
    <comment ref="B76" authorId="0" shapeId="0" xr:uid="{0C3CF312-E2E9-41E6-8B44-D1A7E603C68C}">
      <text>
        <r>
          <rPr>
            <sz val="9"/>
            <color indexed="81"/>
            <rFont val="Tahoma"/>
            <family val="2"/>
          </rPr>
          <t xml:space="preserve">Charter schools receive the weighted average funding amount for the small and mid-sized allotment. Subject to change during the fiscal year.
</t>
        </r>
      </text>
    </comment>
    <comment ref="F82" authorId="0" shapeId="0" xr:uid="{31568984-5829-46E4-8674-09A081CD065A}">
      <text>
        <r>
          <rPr>
            <sz val="9"/>
            <color indexed="81"/>
            <rFont val="Aptos"/>
            <family val="2"/>
          </rPr>
          <t>H.B. No. 1 General Appropriations Act
Eighty-Eighth Legislature 
ARTICLE III EDUCATION. 
3. Foundation School Program Funding</t>
        </r>
        <r>
          <rPr>
            <sz val="9"/>
            <color indexed="81"/>
            <rFont val="Tahoma"/>
            <family val="2"/>
          </rPr>
          <t xml:space="preserve">
</t>
        </r>
      </text>
    </comment>
    <comment ref="W82" authorId="0" shapeId="0" xr:uid="{54CA4F43-8C4F-4584-A115-4BFD1701E994}">
      <text>
        <r>
          <rPr>
            <sz val="9"/>
            <color indexed="81"/>
            <rFont val="Aptos"/>
            <family val="2"/>
          </rPr>
          <t>H.B. No. 1 General Appropriations Act
Eighty-Eighth Legislature 
ARTICLE III EDUCATION. 
3. Foundation School Program Funding</t>
        </r>
        <r>
          <rPr>
            <sz val="9"/>
            <color indexed="81"/>
            <rFont val="Tahoma"/>
            <family val="2"/>
          </rPr>
          <t xml:space="preserve">
</t>
        </r>
      </text>
    </comment>
    <comment ref="F83" authorId="0" shapeId="0" xr:uid="{0BE07DA0-0F79-4277-89F7-892B60740869}">
      <text>
        <r>
          <rPr>
            <sz val="9"/>
            <color indexed="81"/>
            <rFont val="Aptos"/>
            <family val="2"/>
          </rPr>
          <t>H.B. No. 1 General Appropriations Act
Eighty-Eighth Legislature 
ARTICLE III EDUCATION. 
3. Foundation School Program Fundin</t>
        </r>
        <r>
          <rPr>
            <b/>
            <sz val="9"/>
            <color indexed="81"/>
            <rFont val="Aptos"/>
            <family val="2"/>
          </rPr>
          <t>g</t>
        </r>
        <r>
          <rPr>
            <sz val="9"/>
            <color indexed="81"/>
            <rFont val="Tahoma"/>
            <family val="2"/>
          </rPr>
          <t xml:space="preserve">
</t>
        </r>
      </text>
    </comment>
    <comment ref="W83" authorId="0" shapeId="0" xr:uid="{FE252611-EA94-407F-8CE6-FFFF31654C9E}">
      <text>
        <r>
          <rPr>
            <sz val="9"/>
            <color indexed="81"/>
            <rFont val="Aptos"/>
            <family val="2"/>
          </rPr>
          <t>H.B. No. 1 General Appropriations Act
Eighty-Eighth Legislature 
ARTICLE III EDUCATION. 
3. Foundation School Program Fundin</t>
        </r>
        <r>
          <rPr>
            <b/>
            <sz val="9"/>
            <color indexed="81"/>
            <rFont val="Aptos"/>
            <family val="2"/>
          </rPr>
          <t>g</t>
        </r>
        <r>
          <rPr>
            <sz val="9"/>
            <color indexed="81"/>
            <rFont val="Tahoma"/>
            <family val="2"/>
          </rPr>
          <t xml:space="preserve">
</t>
        </r>
      </text>
    </comment>
    <comment ref="B101" authorId="0" shapeId="0" xr:uid="{28F95279-E33A-4D82-9CEB-24014789209F}">
      <text>
        <r>
          <rPr>
            <sz val="9"/>
            <color indexed="81"/>
            <rFont val="Tahoma"/>
            <family val="2"/>
          </rPr>
          <t xml:space="preserve">Initial funding is based on Fall enrollment estimates. Actual funding will be based on each economically disadvantaged student census block group submitted in the PEIMS fall submission. Starting in the spring, the monthly FSP payments will be based on the actual student census block group submitted in the PEIMS fall data. </t>
        </r>
      </text>
    </comment>
    <comment ref="B110" authorId="0" shapeId="0" xr:uid="{F5AEB6DD-82EB-49A4-82BA-7E21401434D4}">
      <text>
        <r>
          <rPr>
            <b/>
            <sz val="9"/>
            <color indexed="81"/>
            <rFont val="Aptos"/>
            <family val="2"/>
          </rPr>
          <t>Charter schools not eligible for Public Education Grant</t>
        </r>
      </text>
    </comment>
    <comment ref="B118" authorId="0" shapeId="0" xr:uid="{870F1D28-25C6-4ABD-92E4-170A21CEF5B6}">
      <text>
        <r>
          <rPr>
            <sz val="9"/>
            <color indexed="81"/>
            <rFont val="Aptos"/>
            <family val="2"/>
          </rPr>
          <t>Charter schools not eligible for Fast Growth Allotment.</t>
        </r>
        <r>
          <rPr>
            <sz val="9"/>
            <color indexed="81"/>
            <rFont val="Tahoma"/>
            <family val="2"/>
          </rPr>
          <t xml:space="preserve">
</t>
        </r>
      </text>
    </comment>
    <comment ref="B119" authorId="0" shapeId="0" xr:uid="{985A60EE-D138-4D43-852B-36D4BB2ED884}">
      <text>
        <r>
          <rPr>
            <sz val="9"/>
            <color indexed="81"/>
            <rFont val="Tahoma"/>
            <family val="2"/>
          </rPr>
          <t>Estimate based on prior year until near-final settle-up in September when will be updated with final data.</t>
        </r>
      </text>
    </comment>
    <comment ref="B133" authorId="0" shapeId="0" xr:uid="{86120928-DACC-46B3-88C6-119BAA4DF1F2}">
      <text>
        <r>
          <rPr>
            <sz val="9"/>
            <color indexed="81"/>
            <rFont val="Tahoma"/>
            <family val="2"/>
          </rPr>
          <t>The NIFA program can provide up to $1,000 per student in ADA in an eligible new campus in the first year of operation and up to $1,000 per each additional ADA in the second year of operation to help with any start-up costs associated with opening a new campus. Section 48.152, Education Code, as amended by HB 3, expanded the definition for a new instructional facility to include a repurposed instructional facility or a leased facility operating for the first time as an instructional facility with a minimum lease term of not less than 10 years. The total amount appropriated for the program is limited by statute to $100 million per year; therefore, the amount provided per student in ADA will depend upon the total amount of NIFA applications approved. Districts are required to submit applications to the FSP subsystem accessed through TEAL. The deadline to submit applications is July 15. NIFA estimate will be incorporated once NIFA applications are approved.</t>
        </r>
      </text>
    </comment>
    <comment ref="B135" authorId="0" shapeId="0" xr:uid="{B456D70B-447A-4516-925F-8BFEEBABD58D}">
      <text>
        <r>
          <rPr>
            <sz val="9"/>
            <color indexed="81"/>
            <rFont val="Aptos"/>
            <family val="2"/>
          </rPr>
          <t>Charter Schools not eligible for Tuition Allotment</t>
        </r>
      </text>
    </comment>
    <comment ref="C145" authorId="0" shapeId="0" xr:uid="{A0CE4598-C066-4C39-B7FD-85C10A07C1CE}">
      <text>
        <r>
          <rPr>
            <b/>
            <sz val="11"/>
            <color indexed="81"/>
            <rFont val="Tahoma"/>
            <family val="2"/>
          </rPr>
          <t xml:space="preserve">
</t>
        </r>
        <r>
          <rPr>
            <sz val="11"/>
            <color indexed="81"/>
            <rFont val="Tahoma"/>
            <family val="2"/>
          </rPr>
          <t>A charter holder is entitled to receive funding for facilities if the most recent overall performance rating assigned to the open-enrollment charter school under TEC, Subchapter C, Chapter 39, reflects at least acceptable performance. However, any charter holder that operates a school program located at a day treatment facility, residential treatment facility,psychiatric hospital, or medical hospital will be eligible regardless of the assigned performance rating (TEC, Section12.106(e)). 
For purposes of eligibility, a charter holder must be assigned an overall performance rating of “A”, “B”, “C”, or “D” (or anoverall score between 60 to 100). Overall final performance ratings are released through the annual A–F Accountability Rating system in August.
Commissioner’s Rule 19 TAC §105.1011, Additional State Aid for Open-Enrollment Charter School Facilities, outlines the
following eligibility determination provisions: • Initial eligibility to receive funding is based on the most recent overall performance rating assigned for the school year preceding the school year for which funding would be provided; • If a preliminary rating is changed on appeal to a rating of at least acceptable, then the full amount of the funds will be provided; • If an Accountability rating was not assigned because charter school was in a county declared a natural disaster, the most recent overall performance rating assigned is the most recent final overall performance rating issued.</t>
        </r>
      </text>
    </comment>
    <comment ref="F145" authorId="0" shapeId="0" xr:uid="{13A5FF8D-BFB4-4064-96C0-DBEDA3BB79E8}">
      <text>
        <r>
          <rPr>
            <b/>
            <sz val="11"/>
            <color indexed="81"/>
            <rFont val="Tahoma"/>
            <family val="2"/>
          </rPr>
          <t>Eligibilty and funding based on release of 2023 preliminary Accountability rating as of April 17, 2025. If 2023 preliminary Accountability rating is changed on appeal to a rating of at least acceptable, then  funds will be provided.</t>
        </r>
        <r>
          <rPr>
            <sz val="11"/>
            <color indexed="81"/>
            <rFont val="Tahoma"/>
            <family val="2"/>
          </rPr>
          <t xml:space="preserve">
</t>
        </r>
      </text>
    </comment>
    <comment ref="B146" authorId="0" shapeId="0" xr:uid="{26732172-B68F-4846-ACB0-34AA4E95B0C3}">
      <text>
        <r>
          <rPr>
            <sz val="9"/>
            <color indexed="81"/>
            <rFont val="Tahoma"/>
            <family val="2"/>
          </rPr>
          <t xml:space="preserve">HB 1605 (88-R) established new FSP entitlement for SBOE-approved instructional materials, managed in each district’s Instructional Materials and Technology Account. 
$40 per student each school year
</t>
        </r>
      </text>
    </comment>
    <comment ref="B147" authorId="0" shapeId="0" xr:uid="{3393D9E7-5C68-4839-AF38-0B7BA60608D2}">
      <text>
        <r>
          <rPr>
            <sz val="9"/>
            <color indexed="81"/>
            <rFont val="Tahoma"/>
            <family val="2"/>
          </rPr>
          <t xml:space="preserve">HB 1605 (88-R) established new FSP entitlement for costs associated with printing SBOE-approved open education resource (i.e. state-owned) instructional materials , managed in each district’s Instructional Materials and Technology Account. 
Up to $20 per student every school year.
</t>
        </r>
      </text>
    </comment>
    <comment ref="B148" authorId="0" shapeId="0" xr:uid="{CB394BD2-13C4-4209-AADC-290B20F57A5E}">
      <text>
        <r>
          <rPr>
            <sz val="9"/>
            <color indexed="81"/>
            <rFont val="Tahoma"/>
            <family val="2"/>
          </rPr>
          <t xml:space="preserve">HB 3708 (88-R) added new TEC 48.305
Allotment for students enrolled in non-public schools who participate in UIL activities at public schools and the school district is entitled to $1,500 per league activity
Based on PEIMS data.
</t>
        </r>
        <r>
          <rPr>
            <sz val="9"/>
            <color indexed="81"/>
            <rFont val="Tahoma"/>
            <family val="2"/>
          </rPr>
          <t xml:space="preserve">
</t>
        </r>
      </text>
    </comment>
    <comment ref="B149" authorId="0" shapeId="0" xr:uid="{3BBAA99A-205D-4D7C-BAC5-1B466980D21E}">
      <text>
        <r>
          <rPr>
            <sz val="9"/>
            <color indexed="81"/>
            <rFont val="Tahoma"/>
            <family val="2"/>
          </rPr>
          <t xml:space="preserve">SB 1888 (87-R), established the Texas First Early High School Completion Program to allow public high school students who demonstrate early readiness for college to graduate early from high school and earn a scholarship for one or two semesters at certain Texas universities.
TEC 48.2642 requires two adjustments:
1.  Upward ADA adjustment (to 100% attendance rate) for early graduates
2.  Reduction equal to the total state credit issued during preceding school year
Determined by report from THECB under TEC 56.226 and data from fall PEIMS
</t>
        </r>
      </text>
    </comment>
    <comment ref="B155" authorId="0" shapeId="0" xr:uid="{511C8482-A3CD-4DA7-A21D-A728A3686169}">
      <text>
        <r>
          <rPr>
            <sz val="9"/>
            <color indexed="81"/>
            <rFont val="Tahoma"/>
            <family val="2"/>
          </rPr>
          <t>Sum of Total Cost of Tier One, Tier Two, and Other Programs</t>
        </r>
        <r>
          <rPr>
            <b/>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Black, Dina</author>
  </authors>
  <commentList>
    <comment ref="A3" authorId="0" shapeId="0" xr:uid="{B342CFC1-9D70-4E66-8CB3-725ECD2996EC}">
      <text>
        <r>
          <rPr>
            <sz val="9"/>
            <color indexed="81"/>
            <rFont val="Tahoma"/>
            <family val="2"/>
          </rPr>
          <t>Six digit County District Number</t>
        </r>
        <r>
          <rPr>
            <b/>
            <sz val="9"/>
            <color indexed="81"/>
            <rFont val="Tahoma"/>
            <family val="2"/>
          </rPr>
          <t xml:space="preserve">
</t>
        </r>
        <r>
          <rPr>
            <sz val="9"/>
            <color indexed="81"/>
            <rFont val="Tahoma"/>
            <family val="2"/>
          </rPr>
          <t xml:space="preserve">
</t>
        </r>
      </text>
    </comment>
    <comment ref="A4" authorId="0" shapeId="0" xr:uid="{C21EEFBC-ADBD-4BA9-9EE0-55EE353F2100}">
      <text>
        <r>
          <rPr>
            <sz val="9"/>
            <color indexed="81"/>
            <rFont val="Tahoma"/>
            <family val="2"/>
          </rPr>
          <t xml:space="preserve">Column provides line number on Main SOF for data element.
</t>
        </r>
      </text>
    </comment>
    <comment ref="D55" authorId="0" shapeId="0" xr:uid="{BC0CC6E2-66D3-4D72-A029-BFD4B025C023}">
      <text>
        <r>
          <rPr>
            <sz val="9"/>
            <color indexed="81"/>
            <rFont val="Tahoma"/>
            <family val="2"/>
          </rPr>
          <t>Estimates until Actual counts incorporated in March 2025</t>
        </r>
        <r>
          <rPr>
            <b/>
            <sz val="9"/>
            <color indexed="81"/>
            <rFont val="Tahoma"/>
            <family val="2"/>
          </rPr>
          <t xml:space="preserve">
</t>
        </r>
        <r>
          <rPr>
            <sz val="9"/>
            <color indexed="81"/>
            <rFont val="Tahoma"/>
            <family val="2"/>
          </rPr>
          <t xml:space="preserve">
</t>
        </r>
      </text>
    </comment>
    <comment ref="S55" authorId="0" shapeId="0" xr:uid="{1249017C-F578-42AF-B032-59F44BEE28A7}">
      <text>
        <r>
          <rPr>
            <sz val="9"/>
            <color indexed="81"/>
            <rFont val="Tahoma"/>
            <family val="2"/>
          </rPr>
          <t>Estimates until Actual counts incorporated in March 2025</t>
        </r>
        <r>
          <rPr>
            <b/>
            <sz val="9"/>
            <color indexed="81"/>
            <rFont val="Tahoma"/>
            <family val="2"/>
          </rPr>
          <t xml:space="preserve">
</t>
        </r>
        <r>
          <rPr>
            <sz val="9"/>
            <color indexed="81"/>
            <rFont val="Tahoma"/>
            <family val="2"/>
          </rPr>
          <t xml:space="preserve">
</t>
        </r>
      </text>
    </comment>
    <comment ref="D69" authorId="0" shapeId="0" xr:uid="{80EABF8F-390D-4289-91CE-24A60E7B50CF}">
      <text>
        <r>
          <rPr>
            <sz val="9"/>
            <color indexed="81"/>
            <rFont val="Aptos"/>
            <family val="2"/>
          </rPr>
          <t xml:space="preserve">H.B. No. 1 General Appropriations Act
Eighty-Eighth Legislature 
ARTICLE III EDUCATION. 
3. Foundation School Program Funding
</t>
        </r>
      </text>
    </comment>
    <comment ref="S69" authorId="0" shapeId="0" xr:uid="{6A555A68-D6F6-43CE-B992-7C34ED98C701}">
      <text>
        <r>
          <rPr>
            <sz val="9"/>
            <color indexed="81"/>
            <rFont val="Aptos"/>
            <family val="2"/>
          </rPr>
          <t xml:space="preserve">H.B. No. 1 General Appropriations Act
Eighty-Eighth Legislature 
ARTICLE III EDUCATION. 
3. Foundation School Program Funding
</t>
        </r>
      </text>
    </comment>
    <comment ref="B73" authorId="0" shapeId="0" xr:uid="{486F2C17-DD3D-4AF0-B05D-416FB350E8BA}">
      <text>
        <r>
          <rPr>
            <sz val="9"/>
            <color indexed="81"/>
            <rFont val="Aptos"/>
            <family val="2"/>
          </rPr>
          <t xml:space="preserve">Estimate count of School Safety Allotment eligible campuses based on 2022-2023 TSDS PEIMS data. </t>
        </r>
        <r>
          <rPr>
            <b/>
            <sz val="9"/>
            <color indexed="81"/>
            <rFont val="Aptos"/>
            <family val="2"/>
          </rPr>
          <t>Adjust accordingly based on local data of eligible 2024-2025 campuses</t>
        </r>
        <r>
          <rPr>
            <sz val="9"/>
            <color indexed="81"/>
            <rFont val="Aptos"/>
            <family val="2"/>
          </rPr>
          <t>. Review 19 TAC §61.1008, for definition of a campus for purposes of the allotment.</t>
        </r>
        <r>
          <rPr>
            <sz val="9"/>
            <color indexed="81"/>
            <rFont val="Tahoma"/>
            <family val="2"/>
          </rPr>
          <t xml:space="preserve">
</t>
        </r>
      </text>
    </comment>
    <comment ref="B75" authorId="0" shapeId="0" xr:uid="{554F1AC5-5175-4219-91E2-3DC46B8D4716}">
      <text>
        <r>
          <rPr>
            <sz val="9"/>
            <color indexed="81"/>
            <rFont val="Tahoma"/>
            <family val="2"/>
          </rPr>
          <t>Multiplied by projected prior-year ADA (shown above as Available School Fund (ASF) ADA) is used to estimate the per capita allotment. The rate is an estimate until June when it is finalized for the fiscal year.</t>
        </r>
      </text>
    </comment>
    <comment ref="B76" authorId="0" shapeId="0" xr:uid="{C61E11B1-A6C3-459B-AFB9-60439456494D}">
      <text>
        <r>
          <rPr>
            <sz val="9"/>
            <color indexed="81"/>
            <rFont val="Tahoma"/>
            <family val="2"/>
          </rPr>
          <t xml:space="preserve">Charter schools receive the weighted average funding amount for the small and mid-sized allotment. Subject to change during the fiscal year.
</t>
        </r>
      </text>
    </comment>
    <comment ref="D82" authorId="0" shapeId="0" xr:uid="{677B75DD-2EA8-435D-985B-E666AF63245E}">
      <text>
        <r>
          <rPr>
            <sz val="9"/>
            <color indexed="81"/>
            <rFont val="Aptos"/>
            <family val="2"/>
          </rPr>
          <t>H.B. No. 1 General Appropriations Act
Eighty-Eighth Legislature 
ARTICLE III EDUCATION. 
3. Foundation School Program Funding</t>
        </r>
        <r>
          <rPr>
            <sz val="9"/>
            <color indexed="81"/>
            <rFont val="Tahoma"/>
            <family val="2"/>
          </rPr>
          <t xml:space="preserve">
</t>
        </r>
      </text>
    </comment>
    <comment ref="S82" authorId="0" shapeId="0" xr:uid="{8C66F9EE-220B-40BD-9475-EA6D6932E5E8}">
      <text>
        <r>
          <rPr>
            <sz val="9"/>
            <color indexed="81"/>
            <rFont val="Aptos"/>
            <family val="2"/>
          </rPr>
          <t>H.B. No. 1 General Appropriations Act
Eighty-Eighth Legislature 
ARTICLE III EDUCATION. 
3. Foundation School Program Funding</t>
        </r>
        <r>
          <rPr>
            <sz val="9"/>
            <color indexed="81"/>
            <rFont val="Tahoma"/>
            <family val="2"/>
          </rPr>
          <t xml:space="preserve">
</t>
        </r>
      </text>
    </comment>
    <comment ref="D83" authorId="0" shapeId="0" xr:uid="{C474385D-748B-47FC-A783-22E6534D9FAF}">
      <text>
        <r>
          <rPr>
            <sz val="9"/>
            <color indexed="81"/>
            <rFont val="Aptos"/>
            <family val="2"/>
          </rPr>
          <t>H.B. No. 1 General Appropriations Act
Eighty-Eighth Legislature 
ARTICLE III EDUCATION. 
3. Foundation School Program Fundin</t>
        </r>
        <r>
          <rPr>
            <b/>
            <sz val="9"/>
            <color indexed="81"/>
            <rFont val="Aptos"/>
            <family val="2"/>
          </rPr>
          <t>g</t>
        </r>
        <r>
          <rPr>
            <sz val="9"/>
            <color indexed="81"/>
            <rFont val="Tahoma"/>
            <family val="2"/>
          </rPr>
          <t xml:space="preserve">
</t>
        </r>
      </text>
    </comment>
    <comment ref="S83" authorId="0" shapeId="0" xr:uid="{E48C92C1-DD43-4AAB-A9BD-740D8F6CDE33}">
      <text>
        <r>
          <rPr>
            <sz val="9"/>
            <color indexed="81"/>
            <rFont val="Aptos"/>
            <family val="2"/>
          </rPr>
          <t>H.B. No. 1 General Appropriations Act
Eighty-Eighth Legislature 
ARTICLE III EDUCATION. 
3. Foundation School Program Fundin</t>
        </r>
        <r>
          <rPr>
            <b/>
            <sz val="9"/>
            <color indexed="81"/>
            <rFont val="Aptos"/>
            <family val="2"/>
          </rPr>
          <t>g</t>
        </r>
        <r>
          <rPr>
            <sz val="9"/>
            <color indexed="81"/>
            <rFont val="Tahoma"/>
            <family val="2"/>
          </rPr>
          <t xml:space="preserve">
</t>
        </r>
      </text>
    </comment>
    <comment ref="B101" authorId="0" shapeId="0" xr:uid="{BAC08258-DE43-4438-AFF8-34F89D00FFC4}">
      <text>
        <r>
          <rPr>
            <sz val="9"/>
            <color indexed="81"/>
            <rFont val="Tahoma"/>
            <family val="2"/>
          </rPr>
          <t xml:space="preserve">Initial funding is based on Fall enrollment estimates. Actual funding will be based on each economically disadvantaged student census block group submitted in the PEIMS fall submission. Starting in the spring, the monthly FSP payments will be based on the actual student census block group submitted in the PEIMS fall data. </t>
        </r>
      </text>
    </comment>
    <comment ref="B110" authorId="0" shapeId="0" xr:uid="{21BC416F-861D-4935-A95C-7D20AA137175}">
      <text>
        <r>
          <rPr>
            <b/>
            <sz val="9"/>
            <color indexed="81"/>
            <rFont val="Aptos"/>
            <family val="2"/>
          </rPr>
          <t>Charter schools not eligible for Public Education Grant</t>
        </r>
      </text>
    </comment>
    <comment ref="B118" authorId="0" shapeId="0" xr:uid="{B6B0C4EC-FB44-430F-94A7-D6733B966140}">
      <text>
        <r>
          <rPr>
            <sz val="9"/>
            <color indexed="81"/>
            <rFont val="Aptos"/>
            <family val="2"/>
          </rPr>
          <t>Charter schools not eligible for Fast Growth Allotment.</t>
        </r>
        <r>
          <rPr>
            <sz val="9"/>
            <color indexed="81"/>
            <rFont val="Tahoma"/>
            <family val="2"/>
          </rPr>
          <t xml:space="preserve">
</t>
        </r>
      </text>
    </comment>
    <comment ref="B119" authorId="0" shapeId="0" xr:uid="{FDAB9A1B-2327-4385-B315-6476FCEFDD4C}">
      <text>
        <r>
          <rPr>
            <sz val="9"/>
            <color indexed="81"/>
            <rFont val="Tahoma"/>
            <family val="2"/>
          </rPr>
          <t>Estimate based on prior year until near-final settle-up in September when will be updated with final data.</t>
        </r>
      </text>
    </comment>
    <comment ref="B133" authorId="0" shapeId="0" xr:uid="{38C3303A-D9F6-42A3-A2EB-133D331C6CE5}">
      <text>
        <r>
          <rPr>
            <sz val="9"/>
            <color indexed="81"/>
            <rFont val="Tahoma"/>
            <family val="2"/>
          </rPr>
          <t>The NIFA program can provide up to $1,000 per student in ADA in an eligible new campus in the first year of operation and up to $1,000 per each additional ADA in the second year of operation to help with any start-up costs associated with opening a new campus. Section 48.152, Education Code, as amended by HB 3, expanded the definition for a new instructional facility to include a repurposed instructional facility or a leased facility operating for the first time as an instructional facility with a minimum lease term of not less than 10 years. The total amount appropriated for the program is limited by statute to $100 million per year; therefore, the amount provided per student in ADA will depend upon the total amount of NIFA applications approved. Districts are required to submit applications to the FSP subsystem accessed through TEAL. The deadline to submit applications is July 15. NIFA estimate will be incorporated once NIFA applications are approved.</t>
        </r>
      </text>
    </comment>
    <comment ref="B135" authorId="0" shapeId="0" xr:uid="{9C722263-8632-4952-A94C-F82287D2260D}">
      <text>
        <r>
          <rPr>
            <sz val="9"/>
            <color indexed="81"/>
            <rFont val="Aptos"/>
            <family val="2"/>
          </rPr>
          <t>Charter Schools not eligible for Tuition Allotment</t>
        </r>
      </text>
    </comment>
    <comment ref="B146" authorId="0" shapeId="0" xr:uid="{BB1DFF29-C3A4-4923-AEE3-5D96C9C3D6E4}">
      <text>
        <r>
          <rPr>
            <sz val="9"/>
            <color indexed="81"/>
            <rFont val="Tahoma"/>
            <family val="2"/>
          </rPr>
          <t xml:space="preserve">HB 1605 (88-R) established new FSP entitlement for SBOE-approved instructional materials, managed in each district’s Instructional Materials and Technology Account. 
$40 per student each school year
</t>
        </r>
      </text>
    </comment>
    <comment ref="B147" authorId="0" shapeId="0" xr:uid="{9BB39BDB-CDC0-4176-8C94-3780A0A64573}">
      <text>
        <r>
          <rPr>
            <sz val="9"/>
            <color indexed="81"/>
            <rFont val="Tahoma"/>
            <family val="2"/>
          </rPr>
          <t xml:space="preserve">HB 1605 (88-R) established new FSP entitlement for costs associated with printing SBOE-approved open education resource (i.e. state-owned) instructional materials , managed in each district’s Instructional Materials and Technology Account. 
Up to $20 per student every school year.
</t>
        </r>
      </text>
    </comment>
    <comment ref="B148" authorId="0" shapeId="0" xr:uid="{D2F12338-EFFA-466D-A004-F1378C3A9CB4}">
      <text>
        <r>
          <rPr>
            <sz val="9"/>
            <color indexed="81"/>
            <rFont val="Tahoma"/>
            <family val="2"/>
          </rPr>
          <t xml:space="preserve">HB 3708 (88-R) added new TEC 48.305
Allotment for students enrolled in non-public schools who participate in UIL activities at public schools and the school district is entitled to $1,500 per league activity
Based on PEIMS data.
</t>
        </r>
        <r>
          <rPr>
            <sz val="9"/>
            <color indexed="81"/>
            <rFont val="Tahoma"/>
            <family val="2"/>
          </rPr>
          <t xml:space="preserve">
</t>
        </r>
      </text>
    </comment>
    <comment ref="B149" authorId="0" shapeId="0" xr:uid="{7E0A3274-AEF9-4046-978A-3C355130309A}">
      <text>
        <r>
          <rPr>
            <sz val="9"/>
            <color indexed="81"/>
            <rFont val="Tahoma"/>
            <family val="2"/>
          </rPr>
          <t xml:space="preserve">SB 1888 (87-R), established the Texas First Early High School Completion Program to allow public high school students who demonstrate early readiness for college to graduate early from high school and earn a scholarship for one or two semesters at certain Texas universities.
TEC 48.2642 requires two adjustments:
1.  Upward ADA adjustment (to 100% attendance rate) for early graduates
2.  Reduction equal to the total state credit issued during preceding school year
Determined by report from THECB under TEC 56.226 and data from fall PEIMS
</t>
        </r>
      </text>
    </comment>
    <comment ref="B155" authorId="0" shapeId="0" xr:uid="{8302845C-A023-4773-BFD5-437FEC8080AF}">
      <text>
        <r>
          <rPr>
            <sz val="9"/>
            <color indexed="81"/>
            <rFont val="Tahoma"/>
            <family val="2"/>
          </rPr>
          <t>Sum of Total Cost of Tier One, Tier Two, and Other Programs</t>
        </r>
        <r>
          <rPr>
            <b/>
            <sz val="9"/>
            <color indexed="81"/>
            <rFont val="Tahoma"/>
            <family val="2"/>
          </rPr>
          <t xml:space="preserve">
</t>
        </r>
      </text>
    </comment>
  </commentList>
</comments>
</file>

<file path=xl/sharedStrings.xml><?xml version="1.0" encoding="utf-8"?>
<sst xmlns="http://schemas.openxmlformats.org/spreadsheetml/2006/main" count="5995" uniqueCount="1923">
  <si>
    <t>WESTLAKE ACADEMY CHARTER SCHOOL</t>
  </si>
  <si>
    <t>ORENDA CHARTER SCHOOL</t>
  </si>
  <si>
    <t>MEYERPARK ELEMENTARY</t>
  </si>
  <si>
    <t>TEXAS PREPARATORY SCHOOL</t>
  </si>
  <si>
    <t>EHRHART SCHOOL</t>
  </si>
  <si>
    <t>CROSSTIMBERS ACADEMY</t>
  </si>
  <si>
    <t>GEORGE I SANCHEZ CHARTER</t>
  </si>
  <si>
    <t>AMIGOS POR VIDA-FRIENDS FOR LIFE PUBLIC CHARTER SC</t>
  </si>
  <si>
    <t>HOUSTON HEIGHTS HIGH SCHOOL</t>
  </si>
  <si>
    <t>HOUSTON GATEWAY ACADEMY, INC.</t>
  </si>
  <si>
    <t>CALVIN NELMS CHARTER SCHOOLS</t>
  </si>
  <si>
    <t>ACCELERATED INTERMEDIATE ACADEMY</t>
  </si>
  <si>
    <t>SCHOOL OF SCIENCE AND TECHNOLOGY</t>
  </si>
  <si>
    <t>HARMONY SCIENCE ACAD (SAN ANTONIO)</t>
  </si>
  <si>
    <t>PEGASUS SCHOOL OF LIBERAL ARTS AND SCIENCES</t>
  </si>
  <si>
    <t>LIFE SCHOOL</t>
  </si>
  <si>
    <t>NOVA ACADEMY (OAK CLIFF)</t>
  </si>
  <si>
    <t>ACADEMY OF DALLAS</t>
  </si>
  <si>
    <t>TRINITY BASIN PREPARATORY</t>
  </si>
  <si>
    <t>NOVA ACADEMY (SOUTHEAST)</t>
  </si>
  <si>
    <t>EVOLUTION ACADEMY</t>
  </si>
  <si>
    <t>ST ANTHONY SCHOOL</t>
  </si>
  <si>
    <t>EL PASO ACADEMY</t>
  </si>
  <si>
    <t>HARMONY SCIENCE ACAD (EL PASO)</t>
  </si>
  <si>
    <t>ODYSSEY ACADEMY, THE</t>
  </si>
  <si>
    <t>EAST TEXAS CHARTER SCHOOLS</t>
  </si>
  <si>
    <t>TWO DIMENSIONS PREPARATORY ACADEMY</t>
  </si>
  <si>
    <t>COMQUEST ACADEMY</t>
  </si>
  <si>
    <t>BEATRICE MAYES INSTITUTE CHARTER SCHOOL</t>
  </si>
  <si>
    <t>DRAW ACADEMY</t>
  </si>
  <si>
    <t>KATHERINE ANNE PORTER SCHOOL</t>
  </si>
  <si>
    <t>RICHARD MILBURN ALTER HIGH SCHOOL (KILLEEN)</t>
  </si>
  <si>
    <t>POR VIDA ACADEMY</t>
  </si>
  <si>
    <t>BEXAR COUNTY ACADEMY</t>
  </si>
  <si>
    <t>SOUTHWEST PREPARATORY SCHOOL</t>
  </si>
  <si>
    <t>POSITIVE SOLUTIONS CHARTER SCHOOL</t>
  </si>
  <si>
    <t>BRAZOS SCHOOL FOR INQUIRY &amp; CREATIVITY</t>
  </si>
  <si>
    <t>TRINITY CHARTER SCHOOL</t>
  </si>
  <si>
    <t>UNIVERSAL ACADEMY</t>
  </si>
  <si>
    <t>JEAN MASSIEU ACADEMY</t>
  </si>
  <si>
    <t>A+ ACADEMY</t>
  </si>
  <si>
    <t>INSPIRED VISION ACADEMY</t>
  </si>
  <si>
    <t>GATEWAY CHARTER ACADEMY</t>
  </si>
  <si>
    <t>EDUCATION CENTER INTERNATIONAL ACADEMY</t>
  </si>
  <si>
    <t>GOLDEN RULE CHARTER SCHOOL</t>
  </si>
  <si>
    <t>SER-NINOS CHARTER SCHOOL</t>
  </si>
  <si>
    <t>ACADEMY OF ACCELERATED LEARNING, INC</t>
  </si>
  <si>
    <t>ALIEF MONTESSORI COMMUNITY SCHOOL</t>
  </si>
  <si>
    <t>PINEYWOODS COMMUNITY ACADEMY</t>
  </si>
  <si>
    <t>ST MARY'S ACADEMY CHARTER SCHOOL</t>
  </si>
  <si>
    <t>GEORGE GERVIN ACADEMY</t>
  </si>
  <si>
    <t>BROOKS ACADEMY OF SCIENCE AND ENGINEERING</t>
  </si>
  <si>
    <t>LA ACADEMIA DE ESTRELLAS</t>
  </si>
  <si>
    <t>HARMONY SCHOOL OF EXCELLENCE</t>
  </si>
  <si>
    <t>CDN</t>
  </si>
  <si>
    <t>LIGHTHOUSE CHARTER SCHOOL</t>
  </si>
  <si>
    <t>EAST FORT WORTH MONTESSORI ACADEMY</t>
  </si>
  <si>
    <t>LA FE PREPARATORY SCHOOL</t>
  </si>
  <si>
    <t>AMBASSADORS PREPARATORY ACADEMY</t>
  </si>
  <si>
    <t>YES</t>
  </si>
  <si>
    <t>NO</t>
  </si>
  <si>
    <t>AUSTIN DISCOVERY SCHOOL</t>
  </si>
  <si>
    <t>CORPUS CHRISTI MONTESSORI SCHOOL</t>
  </si>
  <si>
    <t>Regular Program ADA</t>
  </si>
  <si>
    <t>PANOLA CHARTER SCHOOL</t>
  </si>
  <si>
    <t>BIG SPRINGS CHARTER SCHOOL</t>
  </si>
  <si>
    <t>CUMBERLAND ACADEMY</t>
  </si>
  <si>
    <t>BRAZOS RIVER CHARTER SCHOOL</t>
  </si>
  <si>
    <t>TREETOPS SCHOOL INTERNATIONAL</t>
  </si>
  <si>
    <t>ARLINGTON CLASSICS ACADEMY</t>
  </si>
  <si>
    <t>FORT WORTH ACADEMY OF FINE ARTS</t>
  </si>
  <si>
    <t>NYOS CHARTER SCHOOL</t>
  </si>
  <si>
    <t>TEXAS EMPOWERMENT ACADEMY</t>
  </si>
  <si>
    <t>CEDARS INTERNATIONAL ACADEMY</t>
  </si>
  <si>
    <t>RANCH ACADEMY</t>
  </si>
  <si>
    <t>RAVEN SCHOOL</t>
  </si>
  <si>
    <t>WINFREE ACADEMY CHARTER SCHOOLS</t>
  </si>
  <si>
    <t>BURNHAM WOOD CHARTER SCHOOL DISTRICT</t>
  </si>
  <si>
    <t>UNIVERSITY OF TEXAS UNIVERSITY CHARTER SCHOOL</t>
  </si>
  <si>
    <t>UNIVERSITY OF TEXAS ELEMENTARY CHARTER SCHOOL</t>
  </si>
  <si>
    <t>VANGUARD ACADEMY</t>
  </si>
  <si>
    <t>RISE ACADEMY</t>
  </si>
  <si>
    <t>MIDLAND ACADEMY CHARTER SCHOOL</t>
  </si>
  <si>
    <t>ARISTOI CLASSICAL ACADEMY</t>
  </si>
  <si>
    <t>CHAPARRAL STAR ACADEMY</t>
  </si>
  <si>
    <t>DR M L GARZA-GONZALEZ CHARTER SCHOOL</t>
  </si>
  <si>
    <t>HENRY FORD ACADEMY ALAMEDA SCHOOL FOR ART + DESIGN</t>
  </si>
  <si>
    <t>IDEA PUBLIC SCHOOLS</t>
  </si>
  <si>
    <t>MERIDIAN WORLD SCHOOL LLC</t>
  </si>
  <si>
    <t>PREMIER HIGH SCHOOLS</t>
  </si>
  <si>
    <t>SEASHORE CHARTER SCHOOLS</t>
  </si>
  <si>
    <t>TEXAS LEADERSHIP</t>
  </si>
  <si>
    <t>YES PREP PUBLIC SCHOOLS INC</t>
  </si>
  <si>
    <t>September</t>
  </si>
  <si>
    <t>October</t>
  </si>
  <si>
    <t>November</t>
  </si>
  <si>
    <t>December</t>
  </si>
  <si>
    <t>January</t>
  </si>
  <si>
    <t>February</t>
  </si>
  <si>
    <t>March</t>
  </si>
  <si>
    <t>April</t>
  </si>
  <si>
    <t>May</t>
  </si>
  <si>
    <t>June</t>
  </si>
  <si>
    <t>July</t>
  </si>
  <si>
    <t>August</t>
  </si>
  <si>
    <t>UME PREPARATORY ACADEMY</t>
  </si>
  <si>
    <t>LEGACY PREPARATORY</t>
  </si>
  <si>
    <t>EXCELLENCE IN LEADERSHIP ACADEMY</t>
  </si>
  <si>
    <t>UT TYLER INNOVATION ACADEMY</t>
  </si>
  <si>
    <t>AUSTIN ACHIEVE PUBLIC SCHOOLS</t>
  </si>
  <si>
    <t>SOF_RUN_ID</t>
  </si>
  <si>
    <t>DISTRICT_ID</t>
  </si>
  <si>
    <t>SCHOOLYEAR</t>
  </si>
  <si>
    <t>ABA</t>
  </si>
  <si>
    <t>ACTIVE_MILITARY_ADA</t>
  </si>
  <si>
    <t>ADA_ADJ_TOT_REFINED</t>
  </si>
  <si>
    <t>ADA_REG_PGM</t>
  </si>
  <si>
    <t>ADA_REG_PGM_ACTUAL</t>
  </si>
  <si>
    <t>ADA_TOT_REFINED</t>
  </si>
  <si>
    <t>ADDL_AID_FED_IMPACT</t>
  </si>
  <si>
    <t>ADJ_ALLOT</t>
  </si>
  <si>
    <t>APPLY_ASATR_TO_COO_FLAG</t>
  </si>
  <si>
    <t>ASATR_ADDL_AID</t>
  </si>
  <si>
    <t>ASATR_REDUC_EXCESS</t>
  </si>
  <si>
    <t>ASF_ADA</t>
  </si>
  <si>
    <t>ASF_ADJ_TO_DATE_AMT</t>
  </si>
  <si>
    <t>ASF_ALLOT</t>
  </si>
  <si>
    <t>ASF_RATE</t>
  </si>
  <si>
    <t>ASF_SFSF</t>
  </si>
  <si>
    <t>ASF_YTD_PAYMENTS</t>
  </si>
  <si>
    <t>BIL_ADA</t>
  </si>
  <si>
    <t>BIL_ALLOT</t>
  </si>
  <si>
    <t>BIL_BLOCK_GRANT</t>
  </si>
  <si>
    <t>BIL_SETASIDE_P2</t>
  </si>
  <si>
    <t>BUDGET_BALANCED_AMT</t>
  </si>
  <si>
    <t>CEI</t>
  </si>
  <si>
    <t>CEI_ADJ</t>
  </si>
  <si>
    <t>CH313_TAX_CREDIT</t>
  </si>
  <si>
    <t>CH41_FLAG</t>
  </si>
  <si>
    <t>CH41_PARTNER_GAIN</t>
  </si>
  <si>
    <t>CODT215</t>
  </si>
  <si>
    <t>CODT231</t>
  </si>
  <si>
    <t>CPTD_PROPERTY_VALUE</t>
  </si>
  <si>
    <t>CREDRECAP</t>
  </si>
  <si>
    <t>DISTRICT_BA</t>
  </si>
  <si>
    <t>DISTRICT_FSP_TYPE</t>
  </si>
  <si>
    <t>DISTRICT_NAME</t>
  </si>
  <si>
    <t>DRATE3</t>
  </si>
  <si>
    <t>EARLY_GRAD_ALLOT</t>
  </si>
  <si>
    <t>EDA_ELIG_DEBT_SVC_AMT</t>
  </si>
  <si>
    <t>EDA_LOCAL_SHARE</t>
  </si>
  <si>
    <t>EDA_STATE_SHARE</t>
  </si>
  <si>
    <t>FINCOST</t>
  </si>
  <si>
    <t>FINL3</t>
  </si>
  <si>
    <t>FLAG_300SQMI</t>
  </si>
  <si>
    <t>FLAG_30MI</t>
  </si>
  <si>
    <t>FSF_ADJ_TO_DATE_AMT</t>
  </si>
  <si>
    <t>FSF_ALLOT_ADJ</t>
  </si>
  <si>
    <t>FSF_ALLOT_TOT</t>
  </si>
  <si>
    <t>FSF_YTD_PAYMENTS</t>
  </si>
  <si>
    <t>FSP_TOT_RECEIPTS</t>
  </si>
  <si>
    <t>FT_STAFF_CNT</t>
  </si>
  <si>
    <t>GT_ALLOT</t>
  </si>
  <si>
    <t>GT_BLOCK_GRANT</t>
  </si>
  <si>
    <t>GT_ENROLL</t>
  </si>
  <si>
    <t>GT_SETASIDE_P2</t>
  </si>
  <si>
    <t>GYA_COST</t>
  </si>
  <si>
    <t>HHB1</t>
  </si>
  <si>
    <t>HIGH_SCHOOL_ADA</t>
  </si>
  <si>
    <t>HIGH_SCHOOL_ALLOT</t>
  </si>
  <si>
    <t>HIGHEST_GRADE</t>
  </si>
  <si>
    <t>IFA_BOND_LEASE_STATE</t>
  </si>
  <si>
    <t>IFA_BOND_LOCAL</t>
  </si>
  <si>
    <t>IFA_BOND_STATE</t>
  </si>
  <si>
    <t>IFA_BOND_STATE_LOCAL</t>
  </si>
  <si>
    <t>IFA_LEASE_PURCH_LOCAL</t>
  </si>
  <si>
    <t>IFA_LEASE_PURCH_STATE</t>
  </si>
  <si>
    <t>MDA</t>
  </si>
  <si>
    <t>MIDFLAG</t>
  </si>
  <si>
    <t>MIGRANT_DIST_FLAG</t>
  </si>
  <si>
    <t>MO_COLL_LV1</t>
  </si>
  <si>
    <t>MO_COLL_LV2</t>
  </si>
  <si>
    <t>MO_COLL_LV3</t>
  </si>
  <si>
    <t>MO_COLL_RATE_AVG</t>
  </si>
  <si>
    <t>MO_RATE_COMPR</t>
  </si>
  <si>
    <t>MO_RATE_LV2</t>
  </si>
  <si>
    <t>MULT</t>
  </si>
  <si>
    <t>NIFA_ADA</t>
  </si>
  <si>
    <t>NIFA_ALLOT</t>
  </si>
  <si>
    <t>OEYP_ALLOCATION</t>
  </si>
  <si>
    <t>OP3_RECAP_AMT_LV1</t>
  </si>
  <si>
    <t>OP3_RECAP_AMT_LV3</t>
  </si>
  <si>
    <t>OP4_RECAP_AMT_LV1</t>
  </si>
  <si>
    <t>OTHER_ADJUSTMENT</t>
  </si>
  <si>
    <t>OTHER_PROGRAMS_AMOUNT</t>
  </si>
  <si>
    <t>PAY_ADA</t>
  </si>
  <si>
    <t>PAYMENT_CLASS_CD</t>
  </si>
  <si>
    <t>PEG_ADA</t>
  </si>
  <si>
    <t>PEG_ALLOT</t>
  </si>
  <si>
    <t>PFTAX</t>
  </si>
  <si>
    <t>PRE_K_K_GRANT</t>
  </si>
  <si>
    <t>PROCESSING_FLAG</t>
  </si>
  <si>
    <t>PRS_FTE</t>
  </si>
  <si>
    <t>PT_STAFF_CNT</t>
  </si>
  <si>
    <t>PY1_ADA_TOT_REFINED</t>
  </si>
  <si>
    <t>PY1_DPV_LOCAL</t>
  </si>
  <si>
    <t>PY1_IS_COLL</t>
  </si>
  <si>
    <t>PY1_MO_COLL_LOCAL</t>
  </si>
  <si>
    <t>PY1_MO_RATE_ADOPT</t>
  </si>
  <si>
    <t>PY1_TAX_LEVY_TOT</t>
  </si>
  <si>
    <t>PY1_TAX_TIF_PAYMENT</t>
  </si>
  <si>
    <t>PY2_DPV_ADJ_15K</t>
  </si>
  <si>
    <t>RECAPTURE</t>
  </si>
  <si>
    <t>REG_PGM_ADJ_FACTOR</t>
  </si>
  <si>
    <t>REG_PGM_ALLOT</t>
  </si>
  <si>
    <t>RIDER71_AMT</t>
  </si>
  <si>
    <t>SALARY_ALLOT_CNT</t>
  </si>
  <si>
    <t>SCE_ALLOT</t>
  </si>
  <si>
    <t>SCE_BLOCK_GRANT</t>
  </si>
  <si>
    <t>SCE_ENROLL</t>
  </si>
  <si>
    <t>SCE_MILITARY_ALLOT</t>
  </si>
  <si>
    <t>SCE_PRS_ALLOT</t>
  </si>
  <si>
    <t>SCE_SETASIDE_P2</t>
  </si>
  <si>
    <t>SDA</t>
  </si>
  <si>
    <t>SEC_30_83_TOT_ALLOT</t>
  </si>
  <si>
    <t>SPECED_BLOCK_GRANT</t>
  </si>
  <si>
    <t>SPECED_ECI_SETASIDE_P2</t>
  </si>
  <si>
    <t>SPECED_EYS_ALLOT</t>
  </si>
  <si>
    <t>SPECED_EYS_HOMEBOUND_FTE</t>
  </si>
  <si>
    <t>SPECED_EYS_HOSPITAL_FTE</t>
  </si>
  <si>
    <t>SPECED_EYS_OFF_CAMP_FTE</t>
  </si>
  <si>
    <t>SPECED_EYS_RES_CT_FTE</t>
  </si>
  <si>
    <t>SPECED_EYS_RESOURCE_FTE</t>
  </si>
  <si>
    <t>SPECED_EYS_SELF_CONT_SV_FTE</t>
  </si>
  <si>
    <t>SPECED_EYS_SELF_CONTAIN_FTE</t>
  </si>
  <si>
    <t>SPECED_EYS_SPEECH_FTE</t>
  </si>
  <si>
    <t>SPECED_EYS_ST_SCHOOL_FTE</t>
  </si>
  <si>
    <t>SPECED_EYS_VAC_FTE</t>
  </si>
  <si>
    <t>SPECED_EYS_WEIGHTED_FTE</t>
  </si>
  <si>
    <t>SPECED_HOMEBOUND_FTE</t>
  </si>
  <si>
    <t>SPECED_HOSPITAL_FTE</t>
  </si>
  <si>
    <t>SPECED_MAINSTREAM_ADA</t>
  </si>
  <si>
    <t>SPECED_MAINSTREAM_ALLOT</t>
  </si>
  <si>
    <t>SPECED_NONPUB_ALLOT</t>
  </si>
  <si>
    <t>SPECED_NONPUB_FTE</t>
  </si>
  <si>
    <t>SPECED_OFF_CAMP_FTE</t>
  </si>
  <si>
    <t>SPECED_REG_ALLOT</t>
  </si>
  <si>
    <t>SPECED_RES_CT_ALLOT</t>
  </si>
  <si>
    <t>SPECED_RES_CT_FTE</t>
  </si>
  <si>
    <t>SPECED_RESOURCE_FTE</t>
  </si>
  <si>
    <t>SPECED_SELF_CONT_SV_FTE</t>
  </si>
  <si>
    <t>SPECED_SELF_CONTAIN_FTE</t>
  </si>
  <si>
    <t>SPECED_SPEECH_FTE</t>
  </si>
  <si>
    <t>SPECED_ST_SCHOOL_ALLOT</t>
  </si>
  <si>
    <t>SPECED_ST_SCHOOL_FTE</t>
  </si>
  <si>
    <t>SPECED_SUM_TOT_FTE</t>
  </si>
  <si>
    <t>SPECED_VAC_FTE</t>
  </si>
  <si>
    <t>SPECED_WEIGHTED_TOT_FTE</t>
  </si>
  <si>
    <t>STAFF_ALLOT</t>
  </si>
  <si>
    <t>SUPER_ASF</t>
  </si>
  <si>
    <t>SUPP_TIF_PAYMENT</t>
  </si>
  <si>
    <t>TECH_ADJ_ALLOT</t>
  </si>
  <si>
    <t>TECH_ALLOT</t>
  </si>
  <si>
    <t>TECH_SETASIDE_P2</t>
  </si>
  <si>
    <t>TIER_I_ALLOT_P2</t>
  </si>
  <si>
    <t>TIER_I_LOCAL_SHARE</t>
  </si>
  <si>
    <t>TIER_I_TOT_COST_P2</t>
  </si>
  <si>
    <t>TIER_II_ABA_ADJ</t>
  </si>
  <si>
    <t>TIER_II_AID_LV1</t>
  </si>
  <si>
    <t>TIER_II_AID_LV2</t>
  </si>
  <si>
    <t>TIER_II_AID_LV3</t>
  </si>
  <si>
    <t>TIER_II_DTR_LV2</t>
  </si>
  <si>
    <t>TIER_II_DTR_LV3</t>
  </si>
  <si>
    <t>TIER_II_LOCAL_REV_LV2</t>
  </si>
  <si>
    <t>TIER_II_LOCAL_REV_LV3</t>
  </si>
  <si>
    <t>TIER_II_WADA</t>
  </si>
  <si>
    <t>TOT_STATE_AID</t>
  </si>
  <si>
    <t>TOT_TAX_COLLECTION</t>
  </si>
  <si>
    <t>TRANS_PRIVATE_ALLOT</t>
  </si>
  <si>
    <t>TRANS_REG_ALLOT</t>
  </si>
  <si>
    <t>TRANS_SPECED_ALLOT</t>
  </si>
  <si>
    <t>TRANS_TOT_ALLOT</t>
  </si>
  <si>
    <t>TRANS_TOT_REGULAR_ALLOT</t>
  </si>
  <si>
    <t>TRANS_VOCED_ALLOT</t>
  </si>
  <si>
    <t>TRS_CVR_MBR_AMT</t>
  </si>
  <si>
    <t>TSBVI_ADA</t>
  </si>
  <si>
    <t>TSBVI_FOUNDATION_AMT</t>
  </si>
  <si>
    <t>TSD_ADA</t>
  </si>
  <si>
    <t>TSD_FOUNDATION_AMT</t>
  </si>
  <si>
    <t>TUITION_PAID</t>
  </si>
  <si>
    <t>VOCED_ADV_ALLOT</t>
  </si>
  <si>
    <t>VOCED_ADV_FTE</t>
  </si>
  <si>
    <t>VOCED_ALLOT</t>
  </si>
  <si>
    <t>VOCED_BLOCK_GRANT</t>
  </si>
  <si>
    <t>VOCED_FTE</t>
  </si>
  <si>
    <t>VOCED_SETASIDE_P2</t>
  </si>
  <si>
    <t>VSN_ADA</t>
  </si>
  <si>
    <t>VSN_ENROLL</t>
  </si>
  <si>
    <t>WADA_REDUCTION</t>
  </si>
  <si>
    <t>WINDHAM_APPROP</t>
  </si>
  <si>
    <t>Y05_MO_RATE_ADOPT</t>
  </si>
  <si>
    <t>Y10_HB1_REV_PER_WADA</t>
  </si>
  <si>
    <t>Y09_EDSAL_ALLOT</t>
  </si>
  <si>
    <t>Y10_NIFA_ALLOT</t>
  </si>
  <si>
    <t>Y10_TRANS_ALLOT</t>
  </si>
  <si>
    <t>N</t>
  </si>
  <si>
    <t>PRIORITY CHARTER SCHOOLS</t>
  </si>
  <si>
    <t>SCHOOL OF SCIENCE AND TECHNOLOGY DISCOVERY</t>
  </si>
  <si>
    <t>BASIS TEXAS</t>
  </si>
  <si>
    <t>GREAT HEARTS TEXAS</t>
  </si>
  <si>
    <t>ELEANOR KOLITZ HEBREW LANGUAGE ACADEMY</t>
  </si>
  <si>
    <t>ARROW ACADEMY</t>
  </si>
  <si>
    <t>IMAGINE INTERNATIONAL ACADEMY OF NORTH TEXAS</t>
  </si>
  <si>
    <t>TEXANS CAN ACADEMIES</t>
  </si>
  <si>
    <t>ADVANTAGE ACADEMY</t>
  </si>
  <si>
    <t>NOVA ACADEMY</t>
  </si>
  <si>
    <t>ACADEMY FOR ACADEMIC EXCELLENCE</t>
  </si>
  <si>
    <t>EVOLUTION ACADEMY CHARTER SCHOOL</t>
  </si>
  <si>
    <t>RICHLAND COLLEGIATE HIGH SCHOOL</t>
  </si>
  <si>
    <t>CITYSCAPE SCHOOLS</t>
  </si>
  <si>
    <t>MANARA ACADEMY</t>
  </si>
  <si>
    <t>VILLAGE TECH SCHOOLS</t>
  </si>
  <si>
    <t>INTERNATIONAL LEADERSHIP OF TEXAS (ILT)</t>
  </si>
  <si>
    <t>NORTH TEXAS COLLEGIATE ACADEMY</t>
  </si>
  <si>
    <t>LEADERSHIP PREP SCHOOL</t>
  </si>
  <si>
    <t>COMPASS ACADEMY CHARTER SCHOOL</t>
  </si>
  <si>
    <t>PASO DEL NORTE ACADEMY CHARTER DISTRICT</t>
  </si>
  <si>
    <t>VISTA DEL FUTURO CHARTER SCHOOL</t>
  </si>
  <si>
    <t>EL PASO LEADERSHIP ACADEMY</t>
  </si>
  <si>
    <t>ERATH EXCELS ACADEMY INC</t>
  </si>
  <si>
    <t>ODYSSEY ACADEMY INC</t>
  </si>
  <si>
    <t>ACADEMY OF ACCELERATED LEARNING INC</t>
  </si>
  <si>
    <t>EXCEL ACADEMY</t>
  </si>
  <si>
    <t>THE VARNETT PUBLIC SCHOOL</t>
  </si>
  <si>
    <t>AMIGOS POR VIDA-FRIENDS FOR LIFE PUB CHTR SCH</t>
  </si>
  <si>
    <t>HOUSTON GATEWAY ACADEMY INC</t>
  </si>
  <si>
    <t>STEP CHARTER SCHOOL</t>
  </si>
  <si>
    <t>HARMONY SCHOOL OF SCIENCE - HOUSTON</t>
  </si>
  <si>
    <t>THE LAWSON ACADEMY</t>
  </si>
  <si>
    <t>THE PRO-VISION ACADEMY</t>
  </si>
  <si>
    <t>HORIZON MONTESSORI PUBLIC SCHOOLS</t>
  </si>
  <si>
    <t>MIDVALLEY ACADEMY CHARTER DISTRICT</t>
  </si>
  <si>
    <t>TEKOA ACADEMY OF ACCELERATED STUDIES STEM SCHOOL</t>
  </si>
  <si>
    <t>BOB HOPE SCHOOL</t>
  </si>
  <si>
    <t>SOUTH PLAINS ACADEMY CHARTER DISTRICT</t>
  </si>
  <si>
    <t>RAPOPORT ACADEMY PUBLIC SCHOOL</t>
  </si>
  <si>
    <t>HARMONY SCIENCE ACAD (WACO)</t>
  </si>
  <si>
    <t>STEPHEN F AUSTIN STATE UNIVERSITY CHARTER SCHOOL</t>
  </si>
  <si>
    <t>TEXAS SCHOOL OF THE ARTS</t>
  </si>
  <si>
    <t>CHAPEL HILL ACADEMY</t>
  </si>
  <si>
    <t>NEWMAN INTERNATIONAL ACADEMY OF ARLINGTON</t>
  </si>
  <si>
    <t>TEXAS COLLEGE PREPARATORY ACADEMIES</t>
  </si>
  <si>
    <t>WAYSIDE SCHOOLS</t>
  </si>
  <si>
    <t>MONTESSORI FOR ALL</t>
  </si>
  <si>
    <t>THE EXCEL CENTER (FOR ADULTS)</t>
  </si>
  <si>
    <t>GATEWAY ACADEMY CHARTER DISTRICT</t>
  </si>
  <si>
    <t>BETA ACADEMY</t>
  </si>
  <si>
    <t>KI CHARTER ACADEMY</t>
  </si>
  <si>
    <t>DR. M.L. GARZA-GONZALEZ CHARTER SCHOOL</t>
  </si>
  <si>
    <t>HARMONY SCIENCE ACAD (HOUSTON)</t>
  </si>
  <si>
    <t>HARMONY SCIENCE ACAD (AUSTIN)</t>
  </si>
  <si>
    <t>KIPP AUSTIN PUBLIC SCHOOLS</t>
  </si>
  <si>
    <t>MERIDIAN WORLD SCHOOL</t>
  </si>
  <si>
    <t>RHODES SCHOOL, THE</t>
  </si>
  <si>
    <t>ST MARYS ACADEMY CHARTER SCHOOL</t>
  </si>
  <si>
    <t>TEKOA ACADEMY OF ACCELERATED STUDIES S.T.E.M. SCH.</t>
  </si>
  <si>
    <t>VARNETT PUBLIC SCHOOL, THE</t>
  </si>
  <si>
    <t>YES PREP PUBLIC SCHOOLS, INC.</t>
  </si>
  <si>
    <t>UPLIFT EDUCATION</t>
  </si>
  <si>
    <t>A+ UNLIMITED POTENTIAL</t>
  </si>
  <si>
    <t>PIONEER TECHNOLOGY &amp; ARTS ACADEMY</t>
  </si>
  <si>
    <t>TRIVIUM ACADEMY</t>
  </si>
  <si>
    <t>SAM HOUSTON STATE UNIVERSITY CHARTER SCHOOL</t>
  </si>
  <si>
    <t>HERITAGE ACADEMY</t>
  </si>
  <si>
    <t>Attendance Data</t>
  </si>
  <si>
    <t>Days in Membership</t>
  </si>
  <si>
    <t>Total Days Absent</t>
  </si>
  <si>
    <t>Total Days Present</t>
  </si>
  <si>
    <t>Total Ineligible Days</t>
  </si>
  <si>
    <t>Total Eligible Days</t>
  </si>
  <si>
    <t>Total Refined ADA</t>
  </si>
  <si>
    <t>Special Ed. Mainstream Eligible Days (Code 40)</t>
  </si>
  <si>
    <t>Special Ed. Mainstream Refined ADA</t>
  </si>
  <si>
    <t>Pregnancy Related Services (PRS) Eligible Days</t>
  </si>
  <si>
    <t>Pregnancy Related Services FTE</t>
  </si>
  <si>
    <t>Total CATE FTE</t>
  </si>
  <si>
    <t>Special Education Data</t>
  </si>
  <si>
    <t>00 Speech Therapy FTE</t>
  </si>
  <si>
    <t>01 Homebound FTE</t>
  </si>
  <si>
    <t>02 Hospital FTE</t>
  </si>
  <si>
    <t>08 Vocational Class FTE</t>
  </si>
  <si>
    <t>30 State School FTE</t>
  </si>
  <si>
    <t>41-42 Resource Room FTE</t>
  </si>
  <si>
    <t>43-44 Mild/Mod/Severe FTE</t>
  </si>
  <si>
    <t>45 Full Time Early Childhood FTE</t>
  </si>
  <si>
    <t>81-89 Residential Care &amp; Treatment FTE</t>
  </si>
  <si>
    <t>91-98 Off Home Campus FTE</t>
  </si>
  <si>
    <t>Total Special Education FTE</t>
  </si>
  <si>
    <t>Attendance Percentage</t>
  </si>
  <si>
    <t>COMPASS ROSE ACADEMY</t>
  </si>
  <si>
    <t>GOODWATER MONTESSORI SCHOOL</t>
  </si>
  <si>
    <t>SOUTHWEST SCHOOLS</t>
  </si>
  <si>
    <t>CALC_FORM_CD</t>
  </si>
  <si>
    <t>NET_MO_LOCAL_REV</t>
  </si>
  <si>
    <t>FSF_ALLOT_BEFORE_42_2518</t>
  </si>
  <si>
    <t>NET_MO_REV_TOT</t>
  </si>
  <si>
    <t>PY2_DPV_ADJ</t>
  </si>
  <si>
    <t>PY1_MO_COLL_FRZ</t>
  </si>
  <si>
    <t>PY1_MO_COLL_TOT</t>
  </si>
  <si>
    <t>JUBILEE ACADEMIES</t>
  </si>
  <si>
    <t>A W BROWN LEADERSHIP ACADEMY</t>
  </si>
  <si>
    <t>DPV_ADJ_DECLINE</t>
  </si>
  <si>
    <t>STATE_AID_INCR_DECLINE</t>
  </si>
  <si>
    <t>RECAP_DECR_DECLINE</t>
  </si>
  <si>
    <t>DPV_DECLINE_AMT</t>
  </si>
  <si>
    <t>DPV_DECLINE_AMT_ADJ</t>
  </si>
  <si>
    <t>DPV_DECLINE_PCT_5K</t>
  </si>
  <si>
    <t>DPV_DECLINE_PCT_15K</t>
  </si>
  <si>
    <t>STATE_CHART_FACIL_UNADJ</t>
  </si>
  <si>
    <t>AVG_IS_RATE_CHART_CAP</t>
  </si>
  <si>
    <t>FACIL_ALLOT_CHART</t>
  </si>
  <si>
    <t>BRIDGEWAY PREPARATORY ACADEMY</t>
  </si>
  <si>
    <t>ETOILE ACADEMY CHARTER SCHOOL</t>
  </si>
  <si>
    <t>INSPIRE ACADEMIES</t>
  </si>
  <si>
    <t>LEGACY SCHOOL OF SPORT SCIENCES</t>
  </si>
  <si>
    <t>LONE STAR LANGUAGE ACADEMY</t>
  </si>
  <si>
    <t>MEADOWLAND CHARTER DISTRICT</t>
  </si>
  <si>
    <t>NEW FRONTIERS PUBLIC SCHOOLS, INC.</t>
  </si>
  <si>
    <t>PROMESA PUBLIC SCHOOLS</t>
  </si>
  <si>
    <t>RAUL YZAGUIRRE SCHOOLS FOR SUCCESS</t>
  </si>
  <si>
    <t>VALOR PUBLIC SCHOOLS</t>
  </si>
  <si>
    <t>YELLOWSTONE COLLEGE PREPARATORY</t>
  </si>
  <si>
    <t>ASF</t>
  </si>
  <si>
    <t>FSF</t>
  </si>
  <si>
    <t>NEW FRONTIERS PUBLIC SCHOOLS INC</t>
  </si>
  <si>
    <t>PROMESA ACADEMY CHARTER SCHOOL</t>
  </si>
  <si>
    <t>NOVA ACADEMY SOUTHEAST</t>
  </si>
  <si>
    <t>INTERNATIONAL LEADERSHIP OF TEXAS (ILTEXAS)</t>
  </si>
  <si>
    <t>BLOOM ACADEMY CHARTER SCHOOL</t>
  </si>
  <si>
    <t>REVE PREPARATORY CHARTER SCHOOL</t>
  </si>
  <si>
    <t>TRIUMPH PUBLIC HIGH SCHOOLS-RIO GRANDE VALLEY</t>
  </si>
  <si>
    <t>LAKE GRANBURY ACADEMY CHARTER SCHOOL</t>
  </si>
  <si>
    <t>UT TYLER UNIVERSITY ACADEMY</t>
  </si>
  <si>
    <t>KIPP TEXAS PUBLIC SCHOOLS</t>
  </si>
  <si>
    <t>TRIUMPH PUBLIC HIGH SCHOOLS-LAREDO</t>
  </si>
  <si>
    <t>TRIUMPH PUBLIC HIGH SCHOOLS-EL PASO</t>
  </si>
  <si>
    <t>TRIUMPH PUBLIC HIGH SCHOOLS-LUBBOCK</t>
  </si>
  <si>
    <t>Transportation Allotment</t>
  </si>
  <si>
    <t>Bloom Academy Charter School</t>
  </si>
  <si>
    <t xml:space="preserve">Rêve Preparatory Charter School </t>
  </si>
  <si>
    <t>SB1882_TOT_AID</t>
  </si>
  <si>
    <t>SMALL_MID_ALLOT</t>
  </si>
  <si>
    <t>DYSLEXIA_ALLOT</t>
  </si>
  <si>
    <t>EARLY_ED_ALLOT</t>
  </si>
  <si>
    <t>FAST_GROWTH_ALLOT</t>
  </si>
  <si>
    <t>SAFETY_ALLOT</t>
  </si>
  <si>
    <t>COLLEGE_PREP_REIMB</t>
  </si>
  <si>
    <t>CERT_EXAM_REIMB</t>
  </si>
  <si>
    <t>CCMR_OUTCOMES_ALLOT</t>
  </si>
  <si>
    <t>TCHR_INCENTIVE_ALLOT</t>
  </si>
  <si>
    <t>MENTOR_ALLOT</t>
  </si>
  <si>
    <t>DROPOUT_ALLOT</t>
  </si>
  <si>
    <t>TIER_I_MO_TAX_RATE</t>
  </si>
  <si>
    <t>MAX_COMPR_RATE</t>
  </si>
  <si>
    <t>TIER_I_STATE_SHARE</t>
  </si>
  <si>
    <t>TIER_II_ENT_LV3</t>
  </si>
  <si>
    <t>FORM_TRANS_GRANT</t>
  </si>
  <si>
    <t>EWTG</t>
  </si>
  <si>
    <t>INTEREST_REFUNDS_48271</t>
  </si>
  <si>
    <t>TIER_1_STU_CNT</t>
  </si>
  <si>
    <t>TIER_2_STU_CNT</t>
  </si>
  <si>
    <t>TIER_3_STU_CNT</t>
  </si>
  <si>
    <t>TIER_4_STU_CNT</t>
  </si>
  <si>
    <t>TIER_5_STU_CNT</t>
  </si>
  <si>
    <t>TOT_TIER_STU_CNT</t>
  </si>
  <si>
    <t>SCE_RES_FAC_NON_ENROLL</t>
  </si>
  <si>
    <t>BIL_LEP_DUAL_ADA</t>
  </si>
  <si>
    <t>BIL_NONLEP_DUAL_ADA</t>
  </si>
  <si>
    <t>DYSLEXIA_ENROLL</t>
  </si>
  <si>
    <t>EARLY_ED_ADA</t>
  </si>
  <si>
    <t>DROPOUT_ADA</t>
  </si>
  <si>
    <t>BIL_TOT_ADA</t>
  </si>
  <si>
    <t>RES_FAC_ADA</t>
  </si>
  <si>
    <t>CCMR_ECODIS_ENROLL</t>
  </si>
  <si>
    <t>CCMR_NONECODIS_ENROLL</t>
  </si>
  <si>
    <t>CCMR_SPED_ENROLL</t>
  </si>
  <si>
    <t>CCMR_OUTCOMES_ENROLL</t>
  </si>
  <si>
    <t>DROPOUT_RES_ADA</t>
  </si>
  <si>
    <t>BILINGUAL_ADA</t>
  </si>
  <si>
    <t>BILINGUAL_ALLOT</t>
  </si>
  <si>
    <t>RES_FAC_ALLOT</t>
  </si>
  <si>
    <t>CCMR_ECODIS_ALLOT</t>
  </si>
  <si>
    <t>CCMR_NONECODIS_ALLOT</t>
  </si>
  <si>
    <t>CCMR_SPED_ALLOT</t>
  </si>
  <si>
    <t>SM_MID_SPED</t>
  </si>
  <si>
    <t>BIL_LEP_DUAL_ALLOT</t>
  </si>
  <si>
    <t>BIL_NONLEP_DUAL_ALLOT</t>
  </si>
  <si>
    <t>DROPOUT_RES_ALLOT</t>
  </si>
  <si>
    <t>SCE_RES_FAC_NON_ALLOT</t>
  </si>
  <si>
    <t>BETTY M CONDRA SCHOOL FOR EDUCATION INNOVATION</t>
  </si>
  <si>
    <t xml:space="preserve">PROMESA ACADEMY CHARTER SCHOOL </t>
  </si>
  <si>
    <t>SAN ANTONIO PREPARATORY CHARTER SCHOOL</t>
  </si>
  <si>
    <t>THE GATHERING PLACE</t>
  </si>
  <si>
    <t>ELEVATE COLLEGIATE CHARTER SCHOOL</t>
  </si>
  <si>
    <t>HOUSTON CLASSICAL CHARTER SCHOOL</t>
  </si>
  <si>
    <t xml:space="preserve">Tier 5 Census Block </t>
  </si>
  <si>
    <t xml:space="preserve">Tier 1 Census Block </t>
  </si>
  <si>
    <t>Bilingual ADA</t>
  </si>
  <si>
    <t>Refined Average Daily Attendance (ADA)</t>
  </si>
  <si>
    <t>Per Capita Rate</t>
  </si>
  <si>
    <t xml:space="preserve">District Basic Allotment (DBA) </t>
  </si>
  <si>
    <t>EDA Guaranteed Yield (GY)</t>
  </si>
  <si>
    <t>Level 1 Entitlement</t>
  </si>
  <si>
    <t>Level 2 Entitlement</t>
  </si>
  <si>
    <t>Weight</t>
  </si>
  <si>
    <t>Rate</t>
  </si>
  <si>
    <t>Small &amp; Mid-Sized District Allotment, 48.101</t>
  </si>
  <si>
    <t>Teacher Incentive Allotment, 48.112</t>
  </si>
  <si>
    <t>Mentor Program Allotment, 48.114</t>
  </si>
  <si>
    <t xml:space="preserve">  Career &amp; Technology (CTE) Allotment</t>
  </si>
  <si>
    <t xml:space="preserve">  Advanced CTE Allotment</t>
  </si>
  <si>
    <t>TEXAS LEADERSHIP PUBLIC SCHOOLS</t>
  </si>
  <si>
    <t>11-Regular Program Allotment, 48.051</t>
  </si>
  <si>
    <t>23-Special Education Adjusted Allotment, 48.102 (spend 55% of amount)</t>
  </si>
  <si>
    <t>24-Compensatory Education Allotment, 48.104 (spend 55% of amount)</t>
  </si>
  <si>
    <t>25-Bilingual Education Allotment, 48.105 (spend 55% of amount)</t>
  </si>
  <si>
    <t>22-Career and Technology Allotment, 48.106 (spend 55% of amount)</t>
  </si>
  <si>
    <t xml:space="preserve">36-Early Education Allotment, 48.108 </t>
  </si>
  <si>
    <t>38-CCMR Outcomes Bonus, 48.110</t>
  </si>
  <si>
    <t>1</t>
  </si>
  <si>
    <t xml:space="preserve">Betty M Condra School </t>
  </si>
  <si>
    <t xml:space="preserve">Career and Technology Education </t>
  </si>
  <si>
    <t>TIA_MAST_TCHR_CNT</t>
  </si>
  <si>
    <t>TIA_MAST_TCHR_ALLOT</t>
  </si>
  <si>
    <t>TIA_EXEMP_TCHR_CNT</t>
  </si>
  <si>
    <t>TIA_EXEMP_TCHR_ALLOT</t>
  </si>
  <si>
    <t>TIA_RECOG_TCHR_CNT</t>
  </si>
  <si>
    <t>TIA_RECOG_TCHR_ALLOT</t>
  </si>
  <si>
    <t>TIA_FEE_REIMB</t>
  </si>
  <si>
    <t>MNL_TIA_CHGNOTE_ID</t>
  </si>
  <si>
    <t>VOCED_ADV_PT_ADA</t>
  </si>
  <si>
    <t>VOCED_ADV_NT_ADA</t>
  </si>
  <si>
    <t>VOCED_ADV_PT_ALLOT</t>
  </si>
  <si>
    <t>VOCED_ADV_NT_ALLOT</t>
  </si>
  <si>
    <t>Available School Fund (ASF) ADA</t>
  </si>
  <si>
    <t xml:space="preserve">Tier 2 Census Block </t>
  </si>
  <si>
    <t xml:space="preserve">Tier 3 Census Block </t>
  </si>
  <si>
    <t xml:space="preserve">Tier 4 Census Block </t>
  </si>
  <si>
    <t>Payment Month</t>
  </si>
  <si>
    <t>CHARTER DISTRICT</t>
  </si>
  <si>
    <t>WAXAHACHIE FAITH FAMILY ACADEMY </t>
  </si>
  <si>
    <t>PRIORLAW_RUNID</t>
  </si>
  <si>
    <t>LEGACY TRADITIONAL SCHOOLS - TEXAS</t>
  </si>
  <si>
    <t>LIGHTHOUSE PUBLIC SCHOOLS</t>
  </si>
  <si>
    <t>COMPASS ROSE PUBLIC SCHOOLS</t>
  </si>
  <si>
    <t>SAN ANTONIO PREPARATORY SCHOOLS</t>
  </si>
  <si>
    <t>ROYAL PUBLIC SCHOOLS</t>
  </si>
  <si>
    <t>PRELUDE PREPARATORY CHARTER SCHOOL</t>
  </si>
  <si>
    <t>THE RHODES SCHOOL FOR PERFORMING ARTS</t>
  </si>
  <si>
    <t>Prelude Prepartory Charter School</t>
  </si>
  <si>
    <t>Royal Public Schools</t>
  </si>
  <si>
    <t>VOCED_FTE_TIER_1</t>
  </si>
  <si>
    <t>VOCED_FTE_TIER_2</t>
  </si>
  <si>
    <t>VOCED_FTE_TIER_3</t>
  </si>
  <si>
    <t>VOCED_ALLOT_TIER_1</t>
  </si>
  <si>
    <t>VOCED_ALLOT_TIER_2</t>
  </si>
  <si>
    <t>VOCED_ALLOT_TIER_3</t>
  </si>
  <si>
    <t>GT_ALLOT_ADJ</t>
  </si>
  <si>
    <t>FTG_UNADJ</t>
  </si>
  <si>
    <t>GROWTH_OVER_250</t>
  </si>
  <si>
    <t>FAST_GROWTH_TIER</t>
  </si>
  <si>
    <t>FGA_ALLOT_UNADJ</t>
  </si>
  <si>
    <t>FGA_ALLOT_ADJ</t>
  </si>
  <si>
    <t>FGA_ALLOT_2020</t>
  </si>
  <si>
    <t>FGA_HH_ALLOT_UNADJ</t>
  </si>
  <si>
    <t>FGA_HH_ALLOT_ADJ</t>
  </si>
  <si>
    <t>Tier 1 FTE (weight 1.1)</t>
  </si>
  <si>
    <t>Tier 2 FTE (weight 1.28)</t>
  </si>
  <si>
    <t>Tier 3 FTE (weight 1.47)</t>
  </si>
  <si>
    <t>Residential Placement Facilities Eligible Days</t>
  </si>
  <si>
    <t>Residential Placement Facilities Refined ADA</t>
  </si>
  <si>
    <t>Gifted and Talented Enrollment</t>
  </si>
  <si>
    <t xml:space="preserve">Gifted and Talented Max </t>
  </si>
  <si>
    <t>FACILTY FUNDING ELIGIBILITY</t>
  </si>
  <si>
    <t>HARMONY PUBLIC SCHOOLS - WEST TEXAS</t>
  </si>
  <si>
    <t>HARMONY PUBLIC SCHOOLS - NORTH TEXAS</t>
  </si>
  <si>
    <t>HARMONY PUBLIC SCHOOLS - CENTRAL TEXAS</t>
  </si>
  <si>
    <t>VALERE PUBLIC SCHOOLS</t>
  </si>
  <si>
    <t>HARMONY PUBLIC SCHOOLS - SOUTH TEXAS</t>
  </si>
  <si>
    <t>HARMONY PUBLIC SCHOOLS - HOUSTON SOUTH</t>
  </si>
  <si>
    <t>HARMONY PUBLIC SCHOOLS - HOUSTON NORTH</t>
  </si>
  <si>
    <t>HARMONY PUBLIC SCHOOLS - HOUSTON WEST</t>
  </si>
  <si>
    <t>DBA adjusted for Career and Technology Allotment</t>
  </si>
  <si>
    <t xml:space="preserve">  (Less Gifted and Talented performance standards and MATHCOUNTS Set-Aside)</t>
  </si>
  <si>
    <t xml:space="preserve">  Gifted and Talented Allotment </t>
  </si>
  <si>
    <t>GT_ALLOT_UNADJ</t>
  </si>
  <si>
    <t>SM_MID_VOCED</t>
  </si>
  <si>
    <t>MOQ_ALLOT</t>
  </si>
  <si>
    <t>PY1_MO_COLL_MINTR</t>
  </si>
  <si>
    <t>FSF_ALLOT_BEFORE_ASAHE</t>
  </si>
  <si>
    <t>TY21_MO_RATE_ADOPT</t>
  </si>
  <si>
    <t>THRIVE CENTER FOR SUCCESS</t>
  </si>
  <si>
    <t>DORAL ACADEMY OF TEXAS</t>
  </si>
  <si>
    <t>ROCKETSHIP PUBLIC SCHOOLS</t>
  </si>
  <si>
    <t>ESSENCE PREPARATORY CHARTER SCHOOL</t>
  </si>
  <si>
    <t>No</t>
  </si>
  <si>
    <t>BAKERRIPLEY COMMUNITY SCHOOLS</t>
  </si>
  <si>
    <t>DYSLEXIA_ENROLL_SPED</t>
  </si>
  <si>
    <t>DYSLEXIA_ENROLL_NONSPED</t>
  </si>
  <si>
    <t>DYSLEXIA_ALLOT_SPED</t>
  </si>
  <si>
    <t>DYSLEXIA_ALLOT_NONSPED</t>
  </si>
  <si>
    <t xml:space="preserve">Total Enrollment </t>
  </si>
  <si>
    <t>Charter School Facility Funding Eligibility</t>
  </si>
  <si>
    <t xml:space="preserve">Bilingual/ESL </t>
  </si>
  <si>
    <t>01</t>
  </si>
  <si>
    <t>08</t>
  </si>
  <si>
    <t>02</t>
  </si>
  <si>
    <t xml:space="preserve">Homebound </t>
  </si>
  <si>
    <t xml:space="preserve">Hospital Class </t>
  </si>
  <si>
    <t xml:space="preserve">Speech Therapy </t>
  </si>
  <si>
    <t>81-89</t>
  </si>
  <si>
    <t>41 &amp; 42</t>
  </si>
  <si>
    <t>91-98</t>
  </si>
  <si>
    <t>43 &amp; 44</t>
  </si>
  <si>
    <t xml:space="preserve">Resource Room </t>
  </si>
  <si>
    <t xml:space="preserve">Full-Time Early Childhood </t>
  </si>
  <si>
    <t xml:space="preserve">Off-Home Campus </t>
  </si>
  <si>
    <t xml:space="preserve">State Schools </t>
  </si>
  <si>
    <t xml:space="preserve">Residential Care &amp; Treatment </t>
  </si>
  <si>
    <t xml:space="preserve">Mainstream </t>
  </si>
  <si>
    <t xml:space="preserve">EYS Homebound </t>
  </si>
  <si>
    <t xml:space="preserve">EYS Hospital Class </t>
  </si>
  <si>
    <t xml:space="preserve">EYS Speech Therapy </t>
  </si>
  <si>
    <t xml:space="preserve">EYS Resource Room </t>
  </si>
  <si>
    <t xml:space="preserve">EYS Self-Contained Mild/Mod/Sev </t>
  </si>
  <si>
    <t xml:space="preserve">EYS Full-Time Early Childhood </t>
  </si>
  <si>
    <t xml:space="preserve">EYS Off-Home Campus </t>
  </si>
  <si>
    <t xml:space="preserve">EYS VAC </t>
  </si>
  <si>
    <t xml:space="preserve">EYS State Schools </t>
  </si>
  <si>
    <t xml:space="preserve">EYS Residential Care &amp; Treatment </t>
  </si>
  <si>
    <t xml:space="preserve">EYS Mainstream </t>
  </si>
  <si>
    <t>Career and Technology Education (CTE)</t>
  </si>
  <si>
    <t>V1</t>
  </si>
  <si>
    <t>V2</t>
  </si>
  <si>
    <t>V3</t>
  </si>
  <si>
    <t xml:space="preserve">One contact hour </t>
  </si>
  <si>
    <t>Two contact hours</t>
  </si>
  <si>
    <t>Three contact hours</t>
  </si>
  <si>
    <t>Tier 2 Census Block</t>
  </si>
  <si>
    <t>Tier 3 Census Block</t>
  </si>
  <si>
    <t>0.2250</t>
  </si>
  <si>
    <t>0.2500</t>
  </si>
  <si>
    <t>0.2750</t>
  </si>
  <si>
    <t>Regular</t>
  </si>
  <si>
    <t xml:space="preserve">Private </t>
  </si>
  <si>
    <t xml:space="preserve">Special Education </t>
  </si>
  <si>
    <t>Career and Technology Education</t>
  </si>
  <si>
    <t xml:space="preserve">Available School Fund Average Daily Attendance </t>
  </si>
  <si>
    <t>CTE Code</t>
  </si>
  <si>
    <t>EYS Hospital Class</t>
  </si>
  <si>
    <t>EYS Off-Home Campus</t>
  </si>
  <si>
    <t>Tier 2 CTE FTE : Approved program - level one and two</t>
  </si>
  <si>
    <t>Tier 3 CTE FTE:  Approved program - level three and four</t>
  </si>
  <si>
    <t xml:space="preserve">Tier 1 CTE FTE:  Not approved program of study </t>
  </si>
  <si>
    <t xml:space="preserve"> EYS Special Education FTE</t>
  </si>
  <si>
    <t xml:space="preserve"> EYS Special Education Weighted FTE</t>
  </si>
  <si>
    <t>Regular Program ADA (Refined ADA - Spec Ed FTEs - CTE FTEs)</t>
  </si>
  <si>
    <t>Advanced CTE ADA</t>
  </si>
  <si>
    <t>Funding Components</t>
  </si>
  <si>
    <t>Extended Year Services (EYS) Special Education FTEs</t>
  </si>
  <si>
    <t>Special Education FTE</t>
  </si>
  <si>
    <t>Special Education Weighted FTE</t>
  </si>
  <si>
    <t>Bilingual Weighted ADA</t>
  </si>
  <si>
    <t>Dyslexia Enrollment</t>
  </si>
  <si>
    <t>Census Block Tier Count</t>
  </si>
  <si>
    <t>Census Block Weighted Tier</t>
  </si>
  <si>
    <t>Weighted ADA (WADA)</t>
  </si>
  <si>
    <t>EYS Special Education</t>
  </si>
  <si>
    <t>Special Education (regular)</t>
  </si>
  <si>
    <t>Mainstream</t>
  </si>
  <si>
    <t>Residential Care and Treatment</t>
  </si>
  <si>
    <t>State Schools</t>
  </si>
  <si>
    <t xml:space="preserve">(Less Early Child Intervention Set-Aside) </t>
  </si>
  <si>
    <t>Special Education Allotment Detail</t>
  </si>
  <si>
    <t>Dyslexia Allotment Detail</t>
  </si>
  <si>
    <t>Transportation Allotment Detail</t>
  </si>
  <si>
    <t>Tier One Subchapter B and C Allotments</t>
  </si>
  <si>
    <t>Gifted and Talented Allotment Detail</t>
  </si>
  <si>
    <t>State Compensatory Allotment Detail</t>
  </si>
  <si>
    <t>Career and Technology Allotment Detail</t>
  </si>
  <si>
    <t>Tier One Subchapter D Allotments</t>
  </si>
  <si>
    <t>21-Gifted &amp; Talented Adjusted Allotment, TEC 48.109 (spend 100% of amount)</t>
  </si>
  <si>
    <t>Level One and Two</t>
  </si>
  <si>
    <t>Level Three and Four</t>
  </si>
  <si>
    <t>Advanced CTE</t>
  </si>
  <si>
    <t>State Compensatory Education (SCE)</t>
  </si>
  <si>
    <t>Enrollment</t>
  </si>
  <si>
    <t>Bilingual Enrollment</t>
  </si>
  <si>
    <t>Spec Ed Enrollment</t>
  </si>
  <si>
    <t>EYS Spec Ed Enrollment</t>
  </si>
  <si>
    <t>SCE Census Block Count Estimate</t>
  </si>
  <si>
    <t>Allotment Estimate</t>
  </si>
  <si>
    <t>TEC</t>
  </si>
  <si>
    <t>48.102(j)</t>
  </si>
  <si>
    <t>48.106(a)</t>
  </si>
  <si>
    <t>College, Career, or Military Readiness Outcomes Bonus</t>
  </si>
  <si>
    <t>48.110</t>
  </si>
  <si>
    <t>Sped Ed Code</t>
  </si>
  <si>
    <t>0.10</t>
  </si>
  <si>
    <t>1.0</t>
  </si>
  <si>
    <t>2.41</t>
  </si>
  <si>
    <t>Transportation Detail</t>
  </si>
  <si>
    <t>Percent of Annual Allotment</t>
  </si>
  <si>
    <t>Percent Remaining</t>
  </si>
  <si>
    <t>Percent of Unpaid Balance</t>
  </si>
  <si>
    <t>FTE</t>
  </si>
  <si>
    <t>Six Weeks</t>
  </si>
  <si>
    <t xml:space="preserve">ADA Projection </t>
  </si>
  <si>
    <t>Early Education, K-3 Eligible Days</t>
  </si>
  <si>
    <t>Early Education, K-3  Refined ADA</t>
  </si>
  <si>
    <t xml:space="preserve">Eligible Days Bilingual/ESL </t>
  </si>
  <si>
    <t xml:space="preserve">BIL/ESL Refined ADA </t>
  </si>
  <si>
    <t>• Email CharterSchoolFinance@tea.texas.gov for questions.</t>
  </si>
  <si>
    <t>P-TECH campus/school</t>
  </si>
  <si>
    <t>New Tech Network</t>
  </si>
  <si>
    <t>Enter Student Bilingual Estimates</t>
  </si>
  <si>
    <t>Enter Student Special Education (Spec Ed) Estimates</t>
  </si>
  <si>
    <t>Enter Student Extended Year Services (EYS) Special Education Estimates</t>
  </si>
  <si>
    <t>12.106 (e)</t>
  </si>
  <si>
    <t>Teacher Incentive Allotment</t>
  </si>
  <si>
    <t>Mentor Program Allotment</t>
  </si>
  <si>
    <t>New Instructional Facilities Allotment</t>
  </si>
  <si>
    <t>College Preparation Assessment Reimbursement</t>
  </si>
  <si>
    <t>Certification Examination Reimbursement</t>
  </si>
  <si>
    <t>Kindergarten through third grade, if student is: 
•  Educationally disadvantaged; or
•  an emergent bilingual student, and is in a bilingual education or special language program</t>
  </si>
  <si>
    <t>Dropout Recovery School</t>
  </si>
  <si>
    <t>Residential Placement Facility</t>
  </si>
  <si>
    <t>Pregnancy Related</t>
  </si>
  <si>
    <t>Gifted and Talented</t>
  </si>
  <si>
    <t>48.104 (a)</t>
  </si>
  <si>
    <t>Self-Contained Mild/Moderate/Severe</t>
  </si>
  <si>
    <t>Vocational Adjustment Class</t>
  </si>
  <si>
    <t>EYS Vocational Adjustment Class</t>
  </si>
  <si>
    <t>EYS Self-Contained Mild/Moderate/Severe</t>
  </si>
  <si>
    <t xml:space="preserve">MAXIMUM ENROLLMENT </t>
  </si>
  <si>
    <t>Prior Law Staff Salary</t>
  </si>
  <si>
    <t>Open Enrollment Charter School Name</t>
  </si>
  <si>
    <t xml:space="preserve">Non-Economically Disadvantaged </t>
  </si>
  <si>
    <t>SOMERSET ACADEMIES OF TEXAS</t>
  </si>
  <si>
    <t>SOUTHWEST PUBLIC SCHOOLS</t>
  </si>
  <si>
    <t>MEYERPARK CHARTER</t>
  </si>
  <si>
    <t>ACADEMY OF VISUAL AND PERFORMING ARTS</t>
  </si>
  <si>
    <t>TAX_REFUNDS_261115C</t>
  </si>
  <si>
    <t xml:space="preserve">  Adjusted allotment to meet statewide spending limit of $100 million</t>
  </si>
  <si>
    <t>BRILLANTE ACADEMY</t>
  </si>
  <si>
    <t>Dyslexia or Related Disorder: Non-Special Education (PIC 37)</t>
  </si>
  <si>
    <t>Dyslexia or Related Disorder: Special Education (PIC 43)</t>
  </si>
  <si>
    <t>Bilingual (EL) Dual Language</t>
  </si>
  <si>
    <t xml:space="preserve">Bilingual (EP) Dual Language </t>
  </si>
  <si>
    <t>Bilingual (EL) Dual Language Eligible Days</t>
  </si>
  <si>
    <t>Bilingual (EP) Dual Language Refined ADA</t>
  </si>
  <si>
    <t>Bilingual (EL) Dual Language Refined ADA</t>
  </si>
  <si>
    <t>Bilingual (EP) Dual Language Eligible Days</t>
  </si>
  <si>
    <t>Tier Two Level 1</t>
  </si>
  <si>
    <t>Tier Two Level 2</t>
  </si>
  <si>
    <t>FAITH FAMILY ACADEMY</t>
  </si>
  <si>
    <t>KI CHARTER</t>
  </si>
  <si>
    <t>District
ID</t>
  </si>
  <si>
    <t>District Name</t>
  </si>
  <si>
    <t>Campus ID</t>
  </si>
  <si>
    <t>Campus Name</t>
  </si>
  <si>
    <t>Campus Type</t>
  </si>
  <si>
    <t>INSTRUCTIONAL CAMPUS</t>
  </si>
  <si>
    <t>SOUTHSIDE EL</t>
  </si>
  <si>
    <t>ALTERNATIVE INSTRUCTIONAL UNIT</t>
  </si>
  <si>
    <t>PINEYWOODS COMMUNITY ACADEMY H S</t>
  </si>
  <si>
    <t>DR TERRY ROBBINS MIDDLE</t>
  </si>
  <si>
    <t>SARAH STRINDEN EL</t>
  </si>
  <si>
    <t>RICHARD MILBURN ALTER H S (KILLEEN)</t>
  </si>
  <si>
    <t>RICHARD MILBURN ACADEMY ODESSA</t>
  </si>
  <si>
    <t>RICHARD MILBURN ACADEMY LUBBOCK</t>
  </si>
  <si>
    <t>RICHARD MILBURN ACADEMY HOUSTON (SUBURBAN)</t>
  </si>
  <si>
    <t>RICHARD MILBURN ACADEMY FORT WORTH</t>
  </si>
  <si>
    <t>RICHARD MILBURN ACADEMY CORPUS CHRISTI</t>
  </si>
  <si>
    <t>RICHARD MILBURN ACADEMY AMARILLO</t>
  </si>
  <si>
    <t>RICHARD MILBURN ACADEMY PASADENA</t>
  </si>
  <si>
    <t>RICHARD MILBURN ACADEMY MIDLAND</t>
  </si>
  <si>
    <t>GEORGETOWN CHARTER ACADEMY</t>
  </si>
  <si>
    <t>PRIORITY CHARTER SCHOOLS COPPERAS COVE</t>
  </si>
  <si>
    <t>CEDAR PARK CHARTER ACADEMY</t>
  </si>
  <si>
    <t>PRIORITY CHARTER SCHOOLS TEMPLE</t>
  </si>
  <si>
    <t>NEW HORIZONS</t>
  </si>
  <si>
    <t>GATEWAY TECH H S</t>
  </si>
  <si>
    <t>GATEWAY COLLEGE PREPARATORY SCHOOL</t>
  </si>
  <si>
    <t>NOLAN CREEK SCHOOL</t>
  </si>
  <si>
    <t>KINGSLAND SCHOOL</t>
  </si>
  <si>
    <t>POR VIDA ACADEMY CHARTER H S</t>
  </si>
  <si>
    <t>POR VIDA ACADEMY CORPUS CHRISTI</t>
  </si>
  <si>
    <t>RUTH JONES MCCLENDON MIDDLE</t>
  </si>
  <si>
    <t>FRANK L MADLA EARLY COLLEGE H S</t>
  </si>
  <si>
    <t>IMELDA DAVIS EARLY COLLEGE H S</t>
  </si>
  <si>
    <t>LEGACY TRADITIONAL- BASSE SECONDARY</t>
  </si>
  <si>
    <t>LEGACY TRADITIONAL SCHOOL - ALAMO RANCH</t>
  </si>
  <si>
    <t>LEGACY TRADITIONAL - BASSE PRI</t>
  </si>
  <si>
    <t>LEGACY TRADITIONAL SCHOOL - CIBOLO</t>
  </si>
  <si>
    <t>NORTHEAST EL CAMPUS</t>
  </si>
  <si>
    <t>SOUTHWEST PREPARATORY SOUTHEAST CAMPUS</t>
  </si>
  <si>
    <t>SOUTHWEST PREPARATORY SCHOOL-NORTHWEST</t>
  </si>
  <si>
    <t>NORTHEAST CAMPUS</t>
  </si>
  <si>
    <t>SOUTHWEST PREP NORTHWEST EL</t>
  </si>
  <si>
    <t>SEGUIN CAMPUS</t>
  </si>
  <si>
    <t>JHW INSPIRE ACADEMY - HAYS COUNTY</t>
  </si>
  <si>
    <t>JHW INSPIRE ACADEMY - ROCKDALE</t>
  </si>
  <si>
    <t>ANNE FRANK INSPIRE ACADEMY</t>
  </si>
  <si>
    <t>JHW INSPIRE ACADEMY - LEGACY RANCH</t>
  </si>
  <si>
    <t>JHW INSPIRE ACADEMY - BELL COUNTY</t>
  </si>
  <si>
    <t>JHW INSPIRE ACADEMIES- RISE RECOVERY</t>
  </si>
  <si>
    <t>POSITIVE SOLUTIONS CHARTER</t>
  </si>
  <si>
    <t>HERITAGE ACADEMY OF WINDCREST</t>
  </si>
  <si>
    <t>HERITAGE ACADEMY OF DEL RIO</t>
  </si>
  <si>
    <t>HERITAGE ACADEMY OF DEL RIO MIDDLE</t>
  </si>
  <si>
    <t>HERITAGE ACADEMY OF SAN ANTONIO</t>
  </si>
  <si>
    <t>JUBILEE SAN ANTONIO</t>
  </si>
  <si>
    <t>JUBILEE HIGHLAND HILLS</t>
  </si>
  <si>
    <t>JUBILEE - LAKE VIEW UNIVERSITY PREP</t>
  </si>
  <si>
    <t>JUBILEE HIGHLAND PARK</t>
  </si>
  <si>
    <t>JUBILEE KINGSVILLE</t>
  </si>
  <si>
    <t>JUBILEE LIVING WAY</t>
  </si>
  <si>
    <t>JUBILEE HARLINGEN</t>
  </si>
  <si>
    <t>JUBILEE WELLS BRANCH</t>
  </si>
  <si>
    <t>JUBILEE BROWNSVILLE</t>
  </si>
  <si>
    <t>JUBILEE LEADERSHIP ACADEMY</t>
  </si>
  <si>
    <t>JUBILEE WESTWOOD</t>
  </si>
  <si>
    <t>JUBILEE SCHOOL OF INNOVATION AND ARTS</t>
  </si>
  <si>
    <t>JUBILEE SENDERO</t>
  </si>
  <si>
    <t>LIGHTHOUSE MIDDLE</t>
  </si>
  <si>
    <t>LIGHTHOUSE HIGH</t>
  </si>
  <si>
    <t>LIGHTHOUSE EL</t>
  </si>
  <si>
    <t>SST SA COLLEGE PREP H S</t>
  </si>
  <si>
    <t>SST ALAMO</t>
  </si>
  <si>
    <t>SST THE WOODLANDS</t>
  </si>
  <si>
    <t>SST EXCELLENCE</t>
  </si>
  <si>
    <t>SST SPRING</t>
  </si>
  <si>
    <t>SST CHAMPIONS</t>
  </si>
  <si>
    <t>SST SCHERTZ</t>
  </si>
  <si>
    <t>HARMONY SCHOOL OF INNOVATION - SAN ANTONIO</t>
  </si>
  <si>
    <t>HARMONY SCIENCE ACADEMY - LAREDO</t>
  </si>
  <si>
    <t>HARMONY SCHOOL OF INNOVATION - LAREDO</t>
  </si>
  <si>
    <t>HARMONY SCIENCE ACADEMY - BROWNSVILLE</t>
  </si>
  <si>
    <t>HARMONY SCHOOL OF EXCELLENCE - SAN ANTONIO</t>
  </si>
  <si>
    <t>HARMONY SCHOOL OF INNOVATION - BROWNSVILLE</t>
  </si>
  <si>
    <t>HARMONY SCHOOL OF EXCELLENCE - LAREDO</t>
  </si>
  <si>
    <t>HARMONY SCHOOL OF SCIENCE- SAN ANTONIO</t>
  </si>
  <si>
    <t>SOMERSET ACADEMY BROOKS</t>
  </si>
  <si>
    <t>SOMERSET ACADEMY COLLEGIATE</t>
  </si>
  <si>
    <t>SOMERSET ACADEMY LONE STAR</t>
  </si>
  <si>
    <t>SOMERSET ACADEMY OAKS</t>
  </si>
  <si>
    <t>SST DISCOVERY</t>
  </si>
  <si>
    <t>SST CORPUS CHRISTI</t>
  </si>
  <si>
    <t>SST ADVANCEMENT</t>
  </si>
  <si>
    <t>SST NORTHWEST</t>
  </si>
  <si>
    <t>SST SUGARLAND</t>
  </si>
  <si>
    <t>SST HILL COUNTRY</t>
  </si>
  <si>
    <t>SST ONLINE ACADEMY</t>
  </si>
  <si>
    <t>BASIS SAN ANTONIO- SHAVANO CAMPUS</t>
  </si>
  <si>
    <t>BASIS SAN ANTONIO- PRI NORTH CENTRAL CAMPUS</t>
  </si>
  <si>
    <t>BASIS SAN ANTONIO - NORTHEAST CAMPUS</t>
  </si>
  <si>
    <t>BASIS AUSTIN</t>
  </si>
  <si>
    <t>BASIS PFLUGERVILLE</t>
  </si>
  <si>
    <t>BASIS SAN ANTONIO - JACK LEWIS JR CAMPUS</t>
  </si>
  <si>
    <t>BASIS SAN ANTONIO PRI- MEDICAL CENTER CAMPUS</t>
  </si>
  <si>
    <t>BASIS AUSTIN PRI</t>
  </si>
  <si>
    <t>BASIS SAN ANTONIO PRI - NORTHEAST CAMPUS</t>
  </si>
  <si>
    <t>BASIS BENBROOK</t>
  </si>
  <si>
    <t>BASIS PFLUGERVILLE PRI</t>
  </si>
  <si>
    <t>BASIS SAN ANTONIO PRI - JACK LEWIS JR CAMPUS</t>
  </si>
  <si>
    <t>GREAT HEARTS MONTE VISTA</t>
  </si>
  <si>
    <t>GREAT HEARTS MONTE VISTA NORTH</t>
  </si>
  <si>
    <t>GREAT HEARTS NORTHERN OAKS</t>
  </si>
  <si>
    <t>GREAT HEARTS IRVING</t>
  </si>
  <si>
    <t>GREAT HEARTS WESTERN HILLS</t>
  </si>
  <si>
    <t>GREAT HEARTS FOREST HEIGHTS</t>
  </si>
  <si>
    <t>GREAT HEARTS IRVING UPPER</t>
  </si>
  <si>
    <t>GREAT HEARTS LAKESIDE</t>
  </si>
  <si>
    <t>GREAT HEARTS LIVE OAK</t>
  </si>
  <si>
    <t>GREAT HEARTS ARLINGTON</t>
  </si>
  <si>
    <t>GREAT HEARTS INVICTUS</t>
  </si>
  <si>
    <t>GREAT HEARTS PRAIRIE VIEW</t>
  </si>
  <si>
    <t>COMPASS ROSE LEGACY</t>
  </si>
  <si>
    <t>COMPASS ROSE INGENUITY</t>
  </si>
  <si>
    <t>COMPASS ROSE LEGACY EL</t>
  </si>
  <si>
    <t>COMPASS ROSE JOURNEY</t>
  </si>
  <si>
    <t>COMPASS ROSE DESTINY</t>
  </si>
  <si>
    <t>COMPASS ROSE HARVEST</t>
  </si>
  <si>
    <t>COMPASS ROSE DREAM</t>
  </si>
  <si>
    <t>SAN ANTONIO PREPARATORY</t>
  </si>
  <si>
    <t>ROYAL ACADEMY OF EXCELLENCE</t>
  </si>
  <si>
    <t>BRAZOS SCHOOL FOR INQUIRY AND CREATIVITY BRYAN/COL</t>
  </si>
  <si>
    <t>BRAZOS SCHOOL FOR INQUIRY AND CREATIVITY TIDWELL</t>
  </si>
  <si>
    <t>ARROW ACADEMY - SAVE OUR STREETS CENTER</t>
  </si>
  <si>
    <t>ARROW ACADEMY - LIBERATION ACADEMY</t>
  </si>
  <si>
    <t>ARROW ACADEMY - HARVEST PREPARATORY ACADEMY</t>
  </si>
  <si>
    <t>ARROW ACADEMY - CHAMPIONS ACADEMY</t>
  </si>
  <si>
    <t>LONE STAR INTERNATIONAL ACADEMY</t>
  </si>
  <si>
    <t>TRINITY CHARTER SCHOOLS - CANYON LAKE CAMPUS</t>
  </si>
  <si>
    <t>TRINITY CHARTER SCHOOLS - LOCKHART CAMPUS</t>
  </si>
  <si>
    <t>TRINITY CHARTER SCHOOLS - BIG SANDY CAMPUS</t>
  </si>
  <si>
    <t>TRINITY CHARTER SCHOOL - BRENHAM CAMPUS</t>
  </si>
  <si>
    <t>TRINITY CHARTER SCHOOLS - FORT WORTH CAMPUS</t>
  </si>
  <si>
    <t>TRINITY CHARTER SCHOOLS - CORPUS CHRISTI CAMPUS</t>
  </si>
  <si>
    <t>TRINITY CHARTER SCHOOLS-FORT WORTH CAMPUS-E SEMINA</t>
  </si>
  <si>
    <t>TRINITY CHARTER SCHOOLS - WILLIS CAMPUS</t>
  </si>
  <si>
    <t>TRINITY CHARTER SCHOOLS - ANGLETON CAMPUS</t>
  </si>
  <si>
    <t>PEGASUS CHARTER H S</t>
  </si>
  <si>
    <t>UPLIFT EDUCATION-NORTH HILLS PREP H S</t>
  </si>
  <si>
    <t>UPLIFT EDUCATION - UPLIFT GRAND PREPARATORY</t>
  </si>
  <si>
    <t>UPLIFT WILLIAMS PREPARATORY H S</t>
  </si>
  <si>
    <t>UPLIFT LUNA PREPARATORY H S</t>
  </si>
  <si>
    <t>UPLIFT HEIGHTS PREPARATORY H S</t>
  </si>
  <si>
    <t>UPLIFT HAMPTON PREPARATORY H S</t>
  </si>
  <si>
    <t>UPLIFT MIGHTY SCHOOL</t>
  </si>
  <si>
    <t>UPLIFT SUMMIT INTERNATIONAL H S</t>
  </si>
  <si>
    <t>UPLIFT ATLAS PREPARATORY - H S</t>
  </si>
  <si>
    <t>UPLIFT GRAND SECONDARY</t>
  </si>
  <si>
    <t>UPLIFT LUNA SECONDARY SCHOOL</t>
  </si>
  <si>
    <t>UPLIFT INFINITY H S</t>
  </si>
  <si>
    <t>UPLIFT MIGHTY H S</t>
  </si>
  <si>
    <t>UPLIFT WISDOM SECONDARY</t>
  </si>
  <si>
    <t>UPLIFT GRAND H S</t>
  </si>
  <si>
    <t>UPLIFT ASCEND</t>
  </si>
  <si>
    <t>UPLIFT ELEVATE PREPARATORY SCHOOL</t>
  </si>
  <si>
    <t>WISDOM H S</t>
  </si>
  <si>
    <t>UPLIFT EDUCATION-NORTH HILLS PREP MIDDLE</t>
  </si>
  <si>
    <t>UPLIFT EDUCATION - INFINITY PREPARATORY MIDDLE SCH</t>
  </si>
  <si>
    <t>UPLIFT HAMPTON PREPARATORY MIDDLE</t>
  </si>
  <si>
    <t>UPLIFT WILLIAMS PREPARATORY MIDDLE</t>
  </si>
  <si>
    <t>UPLIFT HEIGHTS PREPARATORY MIDDLE</t>
  </si>
  <si>
    <t>UPLIFT SUMMIT INTERNATIONAL MIDDLE</t>
  </si>
  <si>
    <t>UPLIFT ATLAS PREPARATORY - MIDDLE</t>
  </si>
  <si>
    <t>UPLIFT MIGHTY MIDDLE</t>
  </si>
  <si>
    <t>UPLIFT ELEVATE PREPARATORY MIDDLE</t>
  </si>
  <si>
    <t>UPLIFT ASCEND MIDDLE</t>
  </si>
  <si>
    <t>UPLIFT EDUCATIION-NORTH HILLS PREP PRI</t>
  </si>
  <si>
    <t>UPLIFT EDUCATION - INFINITY PREPARATORY PRI</t>
  </si>
  <si>
    <t>UPLIFT GRADUS PREPARATORY</t>
  </si>
  <si>
    <t>UPLIFT HEIGHTS PREPARATORY PRI</t>
  </si>
  <si>
    <t>UPLIFT PINNACLE PREPARATORY PRI</t>
  </si>
  <si>
    <t>UPLIFT TRIUMPH PREPARATORY SCHOOL</t>
  </si>
  <si>
    <t>UPLIFT LUNA PREPARATORY PRI</t>
  </si>
  <si>
    <t>UPLIFT MERIDIAN SCHOOL</t>
  </si>
  <si>
    <t>UPLIFT SUMMIT INTERNATIONAL PRI</t>
  </si>
  <si>
    <t>UPLIFT ATLAS PREPARATORY - PRI</t>
  </si>
  <si>
    <t>UPLIFT HAMPTON PREPARATORY PRI</t>
  </si>
  <si>
    <t>UPLIFT WILLIAMS PREPARATORY PRI</t>
  </si>
  <si>
    <t>UPLIFT WHITE ROCK HILLS PREP</t>
  </si>
  <si>
    <t>UPLIFT CRESCENDO PREPARATORY PRI</t>
  </si>
  <si>
    <t>WISDOM PRI</t>
  </si>
  <si>
    <t>TEXANS CAN ACADEMY - DALLAS NORTH</t>
  </si>
  <si>
    <t>TEXANS CAN ACADEMY - OAK CLIFF</t>
  </si>
  <si>
    <t>TEXANS CAN ACADEMY - CARROLLTON-FARMERS BRANCH</t>
  </si>
  <si>
    <t>TEXANS CAN ACADEMY - PLEASANT GROVE</t>
  </si>
  <si>
    <t>TEXANS CAN ACADEMY - GRANT EAST</t>
  </si>
  <si>
    <t>TEXANS CAN ACADEMY - AUSTIN</t>
  </si>
  <si>
    <t>TEXANS CAN ACADEMY - FORT WORTH WESTCREEK</t>
  </si>
  <si>
    <t>TEXANS CAN ACADEMY - FORT WORTH LANCASTER AVENUE</t>
  </si>
  <si>
    <t>TEXANS CAN ACADEMY - HOUSTON NORTH</t>
  </si>
  <si>
    <t>TEXANS CAN ACADEMY - HOUSTON HOBBY</t>
  </si>
  <si>
    <t>TEXANS CAN ACADEMY - SAN ANTONIO</t>
  </si>
  <si>
    <t>TEXANS CAN ACADEMY - HOUSTON SOUTHWEST</t>
  </si>
  <si>
    <t>TEXANS CAN ACADEMY - GARLAND</t>
  </si>
  <si>
    <t>LIFE SCHOOL OAK CLIFF</t>
  </si>
  <si>
    <t>LIFE H S WAXAHACHIE</t>
  </si>
  <si>
    <t>LIFE MIDDLE WAXAHACHIE</t>
  </si>
  <si>
    <t>LIFE SCHOOL RED OAK</t>
  </si>
  <si>
    <t>LIFE SCHOOL LANCASTER</t>
  </si>
  <si>
    <t>LIFE SCHOOL CEDAR HILL</t>
  </si>
  <si>
    <t>LIFE SCHOOL MOUNTAIN CREEK</t>
  </si>
  <si>
    <t>LIFE SCHOOL CARROLLTON</t>
  </si>
  <si>
    <t>UNIVERSAL ACADEMY - COPPELL</t>
  </si>
  <si>
    <t>TRINITY BASIN PREPARATORY INC</t>
  </si>
  <si>
    <t>DALLAS COUNTY JUVENILE JUSTICE</t>
  </si>
  <si>
    <t>DRC CAMPUS</t>
  </si>
  <si>
    <t>MEDLOCK YOUTH VILLAGE</t>
  </si>
  <si>
    <t>LETOT CAMPUS</t>
  </si>
  <si>
    <t>QUEST CAMPUS PRE-K THRU 8</t>
  </si>
  <si>
    <t>GENESIS CAMPUS PRE-K THRU 5</t>
  </si>
  <si>
    <t>NOVA ACADEMY CEDAR HILL</t>
  </si>
  <si>
    <t>NOVA ACADEMY PRICHARD</t>
  </si>
  <si>
    <t>WINFREE ACADEMY CHARTER SCHOOL (IRVING)</t>
  </si>
  <si>
    <t>WINFREE ACADEMY CHARTER SCHOOL (LEWISVILLE)</t>
  </si>
  <si>
    <t>WINFREE ACADEMY CHARTER SCHOOL (RICHARDSON)</t>
  </si>
  <si>
    <t>WINFREE ACADEMY CHARTER SCHOOL - GRAND PRAIRIE</t>
  </si>
  <si>
    <t>WINFREE ACADEMY NORTH RICHLAND HILLS</t>
  </si>
  <si>
    <t>WINFREE ACADEMY CHARTER SCHOOL DALLAS</t>
  </si>
  <si>
    <t>A+ ACADEMY EL</t>
  </si>
  <si>
    <t>A+ SECONDARY SCHOOL</t>
  </si>
  <si>
    <t>INSPIRED VISION ACADEMY EL</t>
  </si>
  <si>
    <t>INSPIRED VISION ACADEMY SECONDARY</t>
  </si>
  <si>
    <t>GATEWAY CHARTER ACADEMY - MIDDLE - H S</t>
  </si>
  <si>
    <t>EDUCATION CENTER INTERNATIONAL ACADEMY 1</t>
  </si>
  <si>
    <t>EDUCATION CENTER INTERNATIONAL ACADEMY 2</t>
  </si>
  <si>
    <t>EDUCATION CENTER INTERNATIONAL ACADEMY 3</t>
  </si>
  <si>
    <t>EVOLUTION ACADEMY BEAUMONT</t>
  </si>
  <si>
    <t>EVOLUTION ACADEMY HOUSTON</t>
  </si>
  <si>
    <t>GOLDEN RULE</t>
  </si>
  <si>
    <t>GOLDEN RULE DESOTO</t>
  </si>
  <si>
    <t>GOLDEN RULE SOUTHWEST</t>
  </si>
  <si>
    <t>GOLDEN RULE GRAND PRAIRIE</t>
  </si>
  <si>
    <t>GOLDEN RULE SCHOOLS INC - WILMER</t>
  </si>
  <si>
    <t>ST ANTHONY ACADEMY</t>
  </si>
  <si>
    <t>LA ACADEMIA DE ESTRELLAS MIDDLE</t>
  </si>
  <si>
    <t>RICHLAND COLLEGIATE H S OF MATH SCIENCE ENGINEERIN</t>
  </si>
  <si>
    <t>EAST GRAND PREPARATORY ACADEMY</t>
  </si>
  <si>
    <t>BUCKNER PREPARATORY</t>
  </si>
  <si>
    <t>MANARA LEADERSHIP ACADEMY</t>
  </si>
  <si>
    <t>MANARA STEM ACADEMY - ARLINGTON</t>
  </si>
  <si>
    <t>UME PREPARATORY ACADEMY - DUNCANVILLE</t>
  </si>
  <si>
    <t>UME MANSFIELD EL</t>
  </si>
  <si>
    <t>UME DALLAS SECONDARY</t>
  </si>
  <si>
    <t>LEGACY PREP CHARTER ACADEMY MESQUITE WEST CAMPUS</t>
  </si>
  <si>
    <t>LEGACY PREPARATORY CHARTER ACADEMY PLANO</t>
  </si>
  <si>
    <t>ILTEXAS GARLAND EL</t>
  </si>
  <si>
    <t>ILTEXAS GARLAND MIDDLE</t>
  </si>
  <si>
    <t>ILTEXAS GARLAND H S</t>
  </si>
  <si>
    <t>ILTEXAS ARLINGTON EL</t>
  </si>
  <si>
    <t>ILTEXAS ARLINGTON MIDDLE</t>
  </si>
  <si>
    <t>ILTEXAS ARLINGTON-GRAND PRAIRIE H S</t>
  </si>
  <si>
    <t>ILTEXAS KELLER EL</t>
  </si>
  <si>
    <t>ILTEXAS KELLER MIDDLE</t>
  </si>
  <si>
    <t>ILTEXAS KELLER SAGINAW H S</t>
  </si>
  <si>
    <t>ILTEXAS GRAND PRAIRIE EL</t>
  </si>
  <si>
    <t>ILTEXAS GRAND PRAIRIE MIDDLE</t>
  </si>
  <si>
    <t>ILTEXAS NORTH RICHLAND HILLS EL</t>
  </si>
  <si>
    <t>ILTEXAS NORTH RICHLAND HILLS MIDDLE</t>
  </si>
  <si>
    <t>ILTEXAS KATY EL</t>
  </si>
  <si>
    <t>ILTEXAS KATY MIDDLE</t>
  </si>
  <si>
    <t>ILTEXAS WESTPARK EL</t>
  </si>
  <si>
    <t>ILTEXAS WESTPARK MIDDLE</t>
  </si>
  <si>
    <t>ILTEXAS KATY WESTPARK H S</t>
  </si>
  <si>
    <t>ILTEXAS LANCASTER EL</t>
  </si>
  <si>
    <t>ILTEXAS LANCASTER MIDDLE</t>
  </si>
  <si>
    <t>ILTEXAS WOODHAVEN EL</t>
  </si>
  <si>
    <t>ILTEXAS WOODHAVEN MIDDLE</t>
  </si>
  <si>
    <t>ILTEXAS SAGINAW EL</t>
  </si>
  <si>
    <t>ILTEXAS SAGINAW MIDDLE</t>
  </si>
  <si>
    <t>ILTEXAS HOUSTON WINDMILL LAKES EL</t>
  </si>
  <si>
    <t>ILTEXAS HOUSTON WINDMILL LAKES MIDDLE</t>
  </si>
  <si>
    <t>ILTEXAS HOUSTON OREM EL</t>
  </si>
  <si>
    <t>ILTEXAS HOUSTON OREM MIDDLE</t>
  </si>
  <si>
    <t>ILTEXAS COLLEGE STATION EL</t>
  </si>
  <si>
    <t>ILTEXAS COLLEGE STATION MIDDLE</t>
  </si>
  <si>
    <t>ILTEXAS LANCASTER DESOTO H S</t>
  </si>
  <si>
    <t>ILTEXAS HOUSTON WINDMILL LAKES OREM H S</t>
  </si>
  <si>
    <t>ILTEXAS AGGIELAND H S</t>
  </si>
  <si>
    <t>BG RAMIREZ MIDDLE</t>
  </si>
  <si>
    <t>BG RAMIREZ EL</t>
  </si>
  <si>
    <t>PIONEER TECHNOLOGY (PTAA) MESQUITE</t>
  </si>
  <si>
    <t>PIONEER TECHNOLOGY (PTAA) GREENVILLE</t>
  </si>
  <si>
    <t>PIONEER TECHNOLOGY (PTAA) FATE</t>
  </si>
  <si>
    <t>PIONEER TECHNOLOGY (PTAA) MESQUITE EL</t>
  </si>
  <si>
    <t>PIONEER TECHNOLOGY (PTAA) ROYSE CITY EL</t>
  </si>
  <si>
    <t>PIONEER TECHNOLOGY AND ARTS ACADEMY NORTH DALLAS</t>
  </si>
  <si>
    <t>NORTH TEXAS COLLEGIATE ACADEMY-SOUTH CAMPUS</t>
  </si>
  <si>
    <t>NORTH TEXAS COLLEGIATE ACADEMY-NORTH CAMPUS</t>
  </si>
  <si>
    <t>NORTH TEXAS COLLEGIATE ACADEMY-EAST CAMPUS</t>
  </si>
  <si>
    <t>LEADERSHIP PREP SCHOOL SECONDARY</t>
  </si>
  <si>
    <t>OAK CLIFF FAITH FAMILY ACADEMY</t>
  </si>
  <si>
    <t>FAITH FAMILY MASTER ACADEMY</t>
  </si>
  <si>
    <t>HOWARD BURNHAM EL</t>
  </si>
  <si>
    <t>DAVINCI SCHOOL FOR SCIENCE AND THE ARTS</t>
  </si>
  <si>
    <t>THE LINGUISTIC ACAD OF EL PASO-CULTURAL DEMO SITE</t>
  </si>
  <si>
    <t>TRIUMPH PUBLIC HIGH SCHOOLS-EL PASO WEST</t>
  </si>
  <si>
    <t>TRIUMPH PUBLIC HIGH SCHOOLS-EL PASO EAST</t>
  </si>
  <si>
    <t>EL PASO ACADEMY WEST</t>
  </si>
  <si>
    <t>HARMONY SCHOOL OF INNOVATION - EL PASO</t>
  </si>
  <si>
    <t>HARMONY SCIENCE ACADEMY - LUBBOCK</t>
  </si>
  <si>
    <t>HARMONY SCIENCE ACADEMY - ODESSA</t>
  </si>
  <si>
    <t>HARMONY SCHOOL OF EXCELLENCE - EL PASO</t>
  </si>
  <si>
    <t>HARMONY SCHOOL OF SCIENCE - EL PASO</t>
  </si>
  <si>
    <t>EL PASO LEADERSHIP ACADEMY - H S EAST</t>
  </si>
  <si>
    <t>EL PASO LEADERSHIP ACADEMY - MIDDLE EAST</t>
  </si>
  <si>
    <t>PREMIER H S OF COMANCHE/EARLY</t>
  </si>
  <si>
    <t>PREMIER H S OF ABILENE</t>
  </si>
  <si>
    <t>PREMIER H S OF BROWNSVILLE</t>
  </si>
  <si>
    <t>PREMIER H S OF PALMVIEW</t>
  </si>
  <si>
    <t>PREMIER H S OF DEL RIO</t>
  </si>
  <si>
    <t>PREMIER H S OF FORT WORTH</t>
  </si>
  <si>
    <t>PREMIER H S OF LAREDO</t>
  </si>
  <si>
    <t>PREMIER H S OF LUBBOCK</t>
  </si>
  <si>
    <t>PREMIER H S OF MIDLAND</t>
  </si>
  <si>
    <t>PREMIER HIGH SCHOOL-AUSTIN SOUTH CAMPUS</t>
  </si>
  <si>
    <t>PREMIER H S OF WESLACO</t>
  </si>
  <si>
    <t>PREMIER H S OF MISSION</t>
  </si>
  <si>
    <t>PREMIER HIGH SCHOOL-SAN ANTONIO WINDCREST</t>
  </si>
  <si>
    <t>PREMIER H S OF TYLER</t>
  </si>
  <si>
    <t>PREMIER H S OF WACO</t>
  </si>
  <si>
    <t>PREMIER HIGH SCHOOL-AUSTIN WELLS BRANCH</t>
  </si>
  <si>
    <t>PREMIER HIGH SCHOOL-EL PASO MESA</t>
  </si>
  <si>
    <t>PREMIER H S OF SAN JUAN</t>
  </si>
  <si>
    <t>PREMIER H S OF ARLINGTON</t>
  </si>
  <si>
    <t>PREMIER H S OF HUNTSVILLE</t>
  </si>
  <si>
    <t>PREMIER H S OF NEW BRAUNFELS</t>
  </si>
  <si>
    <t>PREMIER H S OF GRANBURY</t>
  </si>
  <si>
    <t>PREMIER H S OF DAYTON</t>
  </si>
  <si>
    <t>PREMIER H S OF SOUTH IRVING</t>
  </si>
  <si>
    <t>PREMIER H S OF AMARILLO</t>
  </si>
  <si>
    <t>PREMIER HIGH SCHOOL-EL PASO EASTPOINTE</t>
  </si>
  <si>
    <t>PREMIER H S OF PFLUGERVILLE</t>
  </si>
  <si>
    <t>PREMIER HIGH SCHOOLS - EDINBURG CAREER &amp; TECHNICAL</t>
  </si>
  <si>
    <t>PREMIER H S-HOUSTON (CHAMPIONS)</t>
  </si>
  <si>
    <t>PREMIER H S OF TEXARKANA</t>
  </si>
  <si>
    <t>PREMIER HIGH SCHOOL-SAN ANTONIO INGRAM</t>
  </si>
  <si>
    <t>PREMIER H S - SAN ANGELO</t>
  </si>
  <si>
    <t>FOUNDATION SCHOOL OF AUTISM - SAN ANTONIO</t>
  </si>
  <si>
    <t>PREMIER H S HOUSTON GALLERY NORTH</t>
  </si>
  <si>
    <t>PREMIER H S ODESSA</t>
  </si>
  <si>
    <t>PREMIER HIGH SCHOOL-CANYON</t>
  </si>
  <si>
    <t>PREMIER H S-FOUNDATION SCHOOL OF AUTISM-PLANO</t>
  </si>
  <si>
    <t>PREMIER H S - HOUSTON - HOBBY</t>
  </si>
  <si>
    <t>PREMIER H S - CORPUS CHRISTI</t>
  </si>
  <si>
    <t>PREMIER H S - LUBBOCK (BRIERCROFT)</t>
  </si>
  <si>
    <t>PREMIER H S - WICHITA FALLS</t>
  </si>
  <si>
    <t>PREMIER H S - LONGVIEW</t>
  </si>
  <si>
    <t>PREMIER H S - HOUSTON (SHARPSTOWN)</t>
  </si>
  <si>
    <t>PREMIER H S - FORT WORTH (SOUTHSIDE)</t>
  </si>
  <si>
    <t>PREMIER H S - FORT WORTH (JACKSBORO)</t>
  </si>
  <si>
    <t>PREMIER H S - DESOTO</t>
  </si>
  <si>
    <t>HUSTON ACADEMY</t>
  </si>
  <si>
    <t>COASTAL HORIZONS ACADEMY</t>
  </si>
  <si>
    <t>ODYSSEY ACADEMY - GALVESTON</t>
  </si>
  <si>
    <t>ODYSSEY ACADEMY - BAY AREA</t>
  </si>
  <si>
    <t>DAN CHADWICK CAMPUS</t>
  </si>
  <si>
    <t>SER-NINOS CHARTER HIGH</t>
  </si>
  <si>
    <t>SER-NINOS CHARTER MIDDLE</t>
  </si>
  <si>
    <t>SER-NINOS CHARTER EL</t>
  </si>
  <si>
    <t>SER-NINOS CHARTER EL II</t>
  </si>
  <si>
    <t>ARISTOI CLASSICAL UPPER SCHOOL</t>
  </si>
  <si>
    <t>ARISTOI CLASSICAL ACADEMY-CYPRESS</t>
  </si>
  <si>
    <t>GEORGE I SANCHEZ NORTH</t>
  </si>
  <si>
    <t>EARLY COLLEGE T-STEM ACADEMY</t>
  </si>
  <si>
    <t>EARLY COLLEGE STEM ACADEMY</t>
  </si>
  <si>
    <t>NORTH EAST STEM ACADEMY</t>
  </si>
  <si>
    <t>BRYSS ACADEMY</t>
  </si>
  <si>
    <t>PSTEM ACADEMY</t>
  </si>
  <si>
    <t>LEONEL CASTILLO EARLY CHILDHOOD STEM ACADEMY</t>
  </si>
  <si>
    <t>ACADEMY OF ACCELERATED LEARNING</t>
  </si>
  <si>
    <t>HARRIS COUNTY JUVENILE DETENTION CENTER</t>
  </si>
  <si>
    <t>HARRIS COUNTY YOUTH VILLAGE</t>
  </si>
  <si>
    <t>LEADERSHIP ACADEMY</t>
  </si>
  <si>
    <t>EXCEL ACADEMY EDUCATION TRANSITION CENTER</t>
  </si>
  <si>
    <t>VARNETT CHARTER SCHOOL</t>
  </si>
  <si>
    <t>THE VARNETT SCHOOL - NORTHEAST</t>
  </si>
  <si>
    <t>THE VARNETT SCHOOL - EAST</t>
  </si>
  <si>
    <t>AMIGOS POR VIDA-FRIENDS FOR LIFE CHARTER SCHOOL</t>
  </si>
  <si>
    <t>FRIENDS FOR LIFE MIDDLE</t>
  </si>
  <si>
    <t>HOUSTON HEIGHTS CHARTER SCHOOL</t>
  </si>
  <si>
    <t>HOUSTON GATEWAY ACADEMY - CORAL CAMPUS</t>
  </si>
  <si>
    <t>HOUSTON GATEWAY ACADEMY INC ELITE COLLEGE PREP</t>
  </si>
  <si>
    <t>HOUSTON GATEWAY ACADEMY</t>
  </si>
  <si>
    <t>CALVIN NELMS H S</t>
  </si>
  <si>
    <t>CALVIN NELMS MIDDLE</t>
  </si>
  <si>
    <t>EMPOWERMENT H S</t>
  </si>
  <si>
    <t>PHOENIX SCHOOL AT SOUTHWEST SCHOOLS</t>
  </si>
  <si>
    <t>DISCOVERY MIDDLE</t>
  </si>
  <si>
    <t>SOUTHWEST SCHOOLS BISSONNET EL CAMPUS</t>
  </si>
  <si>
    <t>SOUTHWEST SCHOOLS MANGUM EL CAMPUS</t>
  </si>
  <si>
    <t>TWO DIMENSIONS AT CORSICANA</t>
  </si>
  <si>
    <t>TWO DIMENSIONS/VICKERY</t>
  </si>
  <si>
    <t>YES PREP - SOUTHEAST</t>
  </si>
  <si>
    <t>YES PREP - SOUTHWEST</t>
  </si>
  <si>
    <t>YES PREP - EAST END</t>
  </si>
  <si>
    <t>YES PREP - GULFTON</t>
  </si>
  <si>
    <t>YES PREP - WEST</t>
  </si>
  <si>
    <t>YES PREP - BRAYS OAKS</t>
  </si>
  <si>
    <t>YES PREP - NORTHSIDE</t>
  </si>
  <si>
    <t>YES PREP - 5TH WARD</t>
  </si>
  <si>
    <t>YES PREP - WHITE OAK</t>
  </si>
  <si>
    <t>YES PREP NORTH FOREST</t>
  </si>
  <si>
    <t>YES PREP - SOUTHSIDE</t>
  </si>
  <si>
    <t>YES PREP - NORTHLINE</t>
  </si>
  <si>
    <t>YES PREP - NORTHWEST</t>
  </si>
  <si>
    <t>YES PREP - HOBBY</t>
  </si>
  <si>
    <t>YES PREP - NORTH CENTRAL</t>
  </si>
  <si>
    <t>SOUTHEAST EL</t>
  </si>
  <si>
    <t>NORTH CENTRAL EL</t>
  </si>
  <si>
    <t>NORTH FOREST EL</t>
  </si>
  <si>
    <t>YES PREP EAST END EL</t>
  </si>
  <si>
    <t>YES PREP AIRLINE EL</t>
  </si>
  <si>
    <t>HARMONY SCIENCE ACADEMY-HOUSTON</t>
  </si>
  <si>
    <t>HARMONY SCHOOL OF INNOVATION - HOUSTON</t>
  </si>
  <si>
    <t>HARMONY SCHOOL OF INGENUITY-HOUSTON</t>
  </si>
  <si>
    <t>HARMONY SCHOOL OF FINE ARTS AND TECHNOLOGY-HOUSTON</t>
  </si>
  <si>
    <t>HARMONY SCHOOL OF EXPLORATION- HOUSTON</t>
  </si>
  <si>
    <t>ACCELERATED INT CHARTER SCHOOL</t>
  </si>
  <si>
    <t>ACCELERATED INTERDISCIPLINARY ACAD</t>
  </si>
  <si>
    <t>RIPLEY HOUSE MIDDLE CAMPUS</t>
  </si>
  <si>
    <t>RIPLEY HOUSE CHARTER SCHOOL</t>
  </si>
  <si>
    <t>NCI CHARTER SCHOOL WITHOUT WALLS</t>
  </si>
  <si>
    <t>BAKER-RIPLEY CHARTER SCHOOL</t>
  </si>
  <si>
    <t>NEW NEIGHBOR CAMPUS</t>
  </si>
  <si>
    <t>MEYERPARK EL</t>
  </si>
  <si>
    <t>HARMONY SCHOOL OF EXCELLENCE-HOUSTON</t>
  </si>
  <si>
    <t>HARMONY SCHOOL OF ENDEAVOR-HOUSTON</t>
  </si>
  <si>
    <t>HARMONY SCIENCE ACADEMY - BRYAN</t>
  </si>
  <si>
    <t>HARMONY SCHOOL OF ADVANCEMENT-HOUSTON</t>
  </si>
  <si>
    <t>HARMONY SCHOOL OF DISCOVERY - HOUSTON</t>
  </si>
  <si>
    <t>HARMONY SCHOOL OF TECHNOLOGY-HOUSTON</t>
  </si>
  <si>
    <t>HARMONY SCHOOL OF ACHIEVEMENT - HOUSTON</t>
  </si>
  <si>
    <t>HARMONY SCHOOL OF ENRICHMENT - HOUSTON</t>
  </si>
  <si>
    <t>HARMONY SCIENCE ACADEMY - CYPRESS</t>
  </si>
  <si>
    <t>HARMONY SCHOOL OF EXCELLENCE - KATY</t>
  </si>
  <si>
    <t>STEP CHARTER EL</t>
  </si>
  <si>
    <t>STEP CHARTER II</t>
  </si>
  <si>
    <t>THE RHODES SCHOOL - NORTHSHORE CAMPUS</t>
  </si>
  <si>
    <t>THE RHODES SCHOOL - HUMBLE</t>
  </si>
  <si>
    <t>HARMONY SCIENCE ACADEMY-SUGAR LAND</t>
  </si>
  <si>
    <t>HARMONY SCHOOL OF INNOVATION-SUGAR LAND</t>
  </si>
  <si>
    <t>HARMONY SCIENCE ACADEMY-KATY</t>
  </si>
  <si>
    <t>HARMONY SCIENCE ACADEMY- BEAUMONT</t>
  </si>
  <si>
    <t>HARMONY SCHOOL OF INNOVATION - KATY</t>
  </si>
  <si>
    <t>HARMONY SCHOOL OF EXCELLENCE - SUGAR LAND</t>
  </si>
  <si>
    <t>PRO-VISION MIDDLE</t>
  </si>
  <si>
    <t>A+ UNLIMITED POTENTIAL - UNIVERSITY</t>
  </si>
  <si>
    <t>ELEVATE COLLEGIATE</t>
  </si>
  <si>
    <t>HOUSTON CLASSICAL</t>
  </si>
  <si>
    <t>TEXAS PREPARATORY SCHOOL - AUSTIN CAMPUS</t>
  </si>
  <si>
    <t>KI CHARTER ACADEMY LIBERTY HILL</t>
  </si>
  <si>
    <t>KI CHARTER - DESOTO</t>
  </si>
  <si>
    <t>KI CHARTER - FARMERSVILLE</t>
  </si>
  <si>
    <t>KI CHARTER - FORT WORTH</t>
  </si>
  <si>
    <t>KI CHARTER - DENTON</t>
  </si>
  <si>
    <t>HORIZON MONTESSORI - STEM ACADEMY</t>
  </si>
  <si>
    <t>HORIZON MONTESSORI II - STEM ACADEMY</t>
  </si>
  <si>
    <t>HORIZON MONTESSORI III - STEM ACADEMY</t>
  </si>
  <si>
    <t>HORIZON MONTESSORI PEARLAND - STEM ACADEMY</t>
  </si>
  <si>
    <t>TRIUMPH PUBLIC HIGH SCHOOLS-MERCEDES</t>
  </si>
  <si>
    <t>TRIUMPH PUBLIC HIGH SCHOOLS-MCALLEN</t>
  </si>
  <si>
    <t>TRIUMPH PUBLIC HIGH SCHOOLS-SAN BENITO</t>
  </si>
  <si>
    <t>TRIUMPH PUBLIC HIGH SCHOOLS-BROWNSVILLE</t>
  </si>
  <si>
    <t>IDEA COLLEGE PREP</t>
  </si>
  <si>
    <t>IDEA QUEST COLLEGE PREPARATORY</t>
  </si>
  <si>
    <t>IDEA FRONTIER COLLEGE PREPARATORY</t>
  </si>
  <si>
    <t>IDEA COLLEGE PREPARATORY MISSION</t>
  </si>
  <si>
    <t>IDEA COLLEGE PREPARATORY SAN BENITO</t>
  </si>
  <si>
    <t>IDEA COLLEGE PREPARATORY SAN JUAN</t>
  </si>
  <si>
    <t>IDEA COLLEGE PREPARATORY ALAMO</t>
  </si>
  <si>
    <t>IDEA COLLEGE PREPARATORY PHARR</t>
  </si>
  <si>
    <t>IDEA EDINBURG COLLEGE PREPARATORY</t>
  </si>
  <si>
    <t>IDEA COLLEGE PREP WESLACO</t>
  </si>
  <si>
    <t>IDEA MCALLEN COLLEGE PREPARATORY</t>
  </si>
  <si>
    <t>IDEA BROWNSVILLE COLLEGE PREPARATORY</t>
  </si>
  <si>
    <t>IDEA WESLACO PIKE COLLEGE PREPARATORY</t>
  </si>
  <si>
    <t>IDEA RIVERVIEW COLLEGE PREPARATORY</t>
  </si>
  <si>
    <t>IDEA NORTH MISSION COLLEGE PREPARATORY</t>
  </si>
  <si>
    <t>IDEA RIO GRANDE CITY COLLEGE PREPARATORY</t>
  </si>
  <si>
    <t>IDEA TRES LAGOS COLLEGE PREPARATORY</t>
  </si>
  <si>
    <t>IDEA TOROS COLLEGE PREPARATORY</t>
  </si>
  <si>
    <t>IDEA ELSA COLLEGE PREPARATORY</t>
  </si>
  <si>
    <t>IDEA CARVER COLLEGE PREPARATORY</t>
  </si>
  <si>
    <t>IDEA SOUTH FLORES COLLEGE PREPARATORY</t>
  </si>
  <si>
    <t>IDEA MONTERREY PARK COLLEGE PREPARATORY</t>
  </si>
  <si>
    <t>IDEA WALZEM COLLEGE PREPARATORY</t>
  </si>
  <si>
    <t>IDEA EASTSIDE COLLEGE PREPARATORY</t>
  </si>
  <si>
    <t>IDEA JUDSON COLLEGE PREPARATORY</t>
  </si>
  <si>
    <t>IDEA MAYS COLLEGE PREPARATORY</t>
  </si>
  <si>
    <t>IDEA NAJIM COLLEGE PREPARATORY</t>
  </si>
  <si>
    <t>IDEA BRACKENRIDGE COLLEGE PREPARATORY</t>
  </si>
  <si>
    <t>IDEA EWING HALSELL COLLEGE PREPARATORY</t>
  </si>
  <si>
    <t>IDEA INGRAM HILLS COLLEGE PREPARATORY</t>
  </si>
  <si>
    <t>IDEA MONTOPOLIS COLLEGE PREPARATORY</t>
  </si>
  <si>
    <t>IDEA RUNDBERG COLLEGE PREPARATORY</t>
  </si>
  <si>
    <t>IDEA BLUFF SPRINGS COLLEGE PREPARATORY</t>
  </si>
  <si>
    <t>IDEA PFLUGERVILLE COLLEGE PREPARATORY</t>
  </si>
  <si>
    <t>IDEA KYLE COLLEGE PREPARATORY</t>
  </si>
  <si>
    <t>IDEA RIO VISTA COLLEGE PREPARATORY</t>
  </si>
  <si>
    <t>IDEA OWASSA COLLEGE PREPARATORY</t>
  </si>
  <si>
    <t>IDEA EDGEMERE COLLEGE PREPARATORY</t>
  </si>
  <si>
    <t>IDEA MESA HILLS COLLEGE PREPARATORY</t>
  </si>
  <si>
    <t>IDEA RISE COLLEGE PREPARATORY</t>
  </si>
  <si>
    <t>IDEA ACHIEVE COLLEGE PREPARATORY</t>
  </si>
  <si>
    <t>IDEA ROBINDALE COLLEGE PREPARATORY</t>
  </si>
  <si>
    <t>IDEA LOS ENCINOS COLLEGE PREPARATORY</t>
  </si>
  <si>
    <t>IDEA PARMER PARK COLLEGE PREPARATORY</t>
  </si>
  <si>
    <t>IDEA HEALTH PROFESSIONS COLLEGE PREPARATORY</t>
  </si>
  <si>
    <t>IDEA BURKE COLLEGE PREPARATORY</t>
  </si>
  <si>
    <t>IDEA HARDY COLLEGE PREPARATORY</t>
  </si>
  <si>
    <t>IDEA SPEARS COLLEGE PREPARATORY</t>
  </si>
  <si>
    <t>IDEA HARLINGEN COLLEGE PREPARATORY</t>
  </si>
  <si>
    <t>IDEA SPORTS PARK COLLEGE PREPARATORY</t>
  </si>
  <si>
    <t>IDEA PALMVIEW COLLEGE PREPARATORY</t>
  </si>
  <si>
    <t>IDEA HIDDEN MEADOW COLLEGE PREPARATORY</t>
  </si>
  <si>
    <t>IDEA CONVERSE COLLEGE PREPARATORY</t>
  </si>
  <si>
    <t>IDEA ACADEMY</t>
  </si>
  <si>
    <t>IDEA QUEST ACADEMY</t>
  </si>
  <si>
    <t>IDEA FRONTIER ACADEMY</t>
  </si>
  <si>
    <t>IDEA ACADEMY MISSION</t>
  </si>
  <si>
    <t>IDEA ACADEMY SAN BENITO</t>
  </si>
  <si>
    <t>IDEA ACADEMY SAN JUAN</t>
  </si>
  <si>
    <t>IDEA ACADEMY ALAMO</t>
  </si>
  <si>
    <t>IDEA ACADEMY PHARR</t>
  </si>
  <si>
    <t>IDEA EDINBURG ACADEMY</t>
  </si>
  <si>
    <t>IDEA ACADEMY WESLACO</t>
  </si>
  <si>
    <t>IDEA MCALLEN ACADEMY</t>
  </si>
  <si>
    <t>IDEA BROWNSVILLE ACADEMY</t>
  </si>
  <si>
    <t>IDEA WESLACO PIKE ACADEMY</t>
  </si>
  <si>
    <t>IDEA RIVERVIEW ACADEMY</t>
  </si>
  <si>
    <t>IDEA NORTH MISSION ACADEMY</t>
  </si>
  <si>
    <t>IDEA RIO GRANDE CITY ACADEMY</t>
  </si>
  <si>
    <t>IDEA TRES LAGOS ACADEMY</t>
  </si>
  <si>
    <t>IDEA ELSA ACADEMY</t>
  </si>
  <si>
    <t>IDEA CARVER ACADEMY</t>
  </si>
  <si>
    <t>IDEA SOUTH FLORES ACADEMY</t>
  </si>
  <si>
    <t>IDEA MONTERREY PARK ACADEMY</t>
  </si>
  <si>
    <t>IDEA WALZEM ACADEMY</t>
  </si>
  <si>
    <t>IDEA EASTSIDE ACADEMY</t>
  </si>
  <si>
    <t>IDEA JUDSON ACADEMY</t>
  </si>
  <si>
    <t>IDEA MAYS ACADEMY</t>
  </si>
  <si>
    <t>IDEA NAJIM ACADEMY</t>
  </si>
  <si>
    <t>IDEA BRACKENRIDGE ACADEMY</t>
  </si>
  <si>
    <t>IDEA EWING HALSELL ACADEMY</t>
  </si>
  <si>
    <t>IDEA INGRAM HILLS ACADEMY</t>
  </si>
  <si>
    <t>IDEA MONTOPOLIS ACADEMY</t>
  </si>
  <si>
    <t>IDEA RUNDBERG ACADEMY</t>
  </si>
  <si>
    <t>IDEA BLUFF SPRINGS ACADEMY</t>
  </si>
  <si>
    <t>IDEA PFLUGERVILLE ACADEMY</t>
  </si>
  <si>
    <t>IDEA KYLE ACADEMY</t>
  </si>
  <si>
    <t>IDEA RIO VISTA ACADEMY</t>
  </si>
  <si>
    <t>IDEA OWASSA ACADEMY</t>
  </si>
  <si>
    <t>IDEA EDGEMERE ACADEMY</t>
  </si>
  <si>
    <t>IDEA MESA HILLS ACADEMY</t>
  </si>
  <si>
    <t>IDEA RISE ACADEMY</t>
  </si>
  <si>
    <t>IDEA ACHIEVE ACADEMY</t>
  </si>
  <si>
    <t>IDEA ROBINDALE ACADEMY</t>
  </si>
  <si>
    <t>IDEA LOS ENCINOS ACADEMY</t>
  </si>
  <si>
    <t>IDEA PARMER PARK ACADEMY</t>
  </si>
  <si>
    <t>IDEA HEALTH PROFESSIONS ACADEMY</t>
  </si>
  <si>
    <t>IDEA BURKE ACADEMY</t>
  </si>
  <si>
    <t>IDEA HARDY ACADEMY</t>
  </si>
  <si>
    <t>IDEA SPEARS ACADEMY</t>
  </si>
  <si>
    <t>IDEA HARLINGEN ACADEMY</t>
  </si>
  <si>
    <t>IDEA SPORTS PARK ACADEMY</t>
  </si>
  <si>
    <t>IDEA PALMVIEW ACADEMY</t>
  </si>
  <si>
    <t>IDEA HIDDEN MEADOW ACADEMY</t>
  </si>
  <si>
    <t>IDEA CONVERSE ACADEMY</t>
  </si>
  <si>
    <t>IDEA ROUND ROCK TECH COLLEGE PREPARATORY</t>
  </si>
  <si>
    <t>IDEA HORIZON VISTA COLLEGE PREPARATORY</t>
  </si>
  <si>
    <t>IDEA EDGECLIFF COLLEGE PREPARATORY</t>
  </si>
  <si>
    <t>IDEA LA JOYA COLLEGE PREPARATORY</t>
  </si>
  <si>
    <t>IDEA AMBROSE AND FREDA ROBINSON COLLEGE PREPARATOR</t>
  </si>
  <si>
    <t>IDEA MESQUITE HILLS COLLEGE PREPARATORY</t>
  </si>
  <si>
    <t>IDEA SOUTHEAST COLLEGE PREPARATORY</t>
  </si>
  <si>
    <t>IDEA LAKE HOUSTON COLLEGE PREPARATORY</t>
  </si>
  <si>
    <t>IDEA YUKON COLLEGE PREPARATORY</t>
  </si>
  <si>
    <t>IDEA ROUND ROCK TECH ACADEMY</t>
  </si>
  <si>
    <t>IDEA HORIZON VISTA ACADEMY</t>
  </si>
  <si>
    <t>IDEA EDGECLIFF ACADEMY</t>
  </si>
  <si>
    <t>IDEA LA JOYA ACADEMY</t>
  </si>
  <si>
    <t>IDEA AMBROSE AND FREDA ROBINSON ACADEMY</t>
  </si>
  <si>
    <t>IDEA MESQUITE HILLS ACADEMY</t>
  </si>
  <si>
    <t>IDEA SOUTHEAST ACADEMY</t>
  </si>
  <si>
    <t>IDEA LAKE HOUSTON ACADEMY</t>
  </si>
  <si>
    <t>IDEA YUKON ACADEMY</t>
  </si>
  <si>
    <t>VANGUARD REMBRANDT</t>
  </si>
  <si>
    <t>VANGUARD PICASSO</t>
  </si>
  <si>
    <t>VANGUARD MOZART</t>
  </si>
  <si>
    <t>VANGUARD BEETHOVEN</t>
  </si>
  <si>
    <t>VANGUARD VAN GOGH</t>
  </si>
  <si>
    <t>LAKE GRANBURY ACADEMY</t>
  </si>
  <si>
    <t>TEKOA ACADEMY OF ACCELERATED STUDIES</t>
  </si>
  <si>
    <t>TEKOA ACADEMY OF ACCELERATED STUDIES - ORANGE</t>
  </si>
  <si>
    <t>BOB HOPE H S</t>
  </si>
  <si>
    <t>BOB HOPE SCHOOL - EL CAMPUS</t>
  </si>
  <si>
    <t>BOB HOPE SCHOOL BEAUMONT</t>
  </si>
  <si>
    <t>OAKS ACADEMY</t>
  </si>
  <si>
    <t>STEPPING STONES ACADEMY</t>
  </si>
  <si>
    <t>HERITAGE MIDDLE</t>
  </si>
  <si>
    <t>PAUL AND JANE MEYER PUBLIC H S</t>
  </si>
  <si>
    <t>AUDRE AND BERNARD RAPOPORT ACADEMY</t>
  </si>
  <si>
    <t>QUINN CAMPUS PUBLIC MIDDLE</t>
  </si>
  <si>
    <t>HARMONY SCIENCE ACADEMY - GARLAND</t>
  </si>
  <si>
    <t>HARMONY SCIENCE ACADEMY - DALLAS</t>
  </si>
  <si>
    <t>HARMONY SCHOOL OF INNOVATION - CARROLLTON</t>
  </si>
  <si>
    <t>HARMONY SCHOOL OF INNOVATION - DALLAS</t>
  </si>
  <si>
    <t>HARMONY SCHOOL OF INNOVATION - GARLAND</t>
  </si>
  <si>
    <t>HARMONY SCIENCE ACADEMY- FORT WORTH</t>
  </si>
  <si>
    <t>HARMONY SCIENCE ACADEMY - GRAND PRAIRIE</t>
  </si>
  <si>
    <t>HARMONY SCIENCE ACADEMY - EULESS</t>
  </si>
  <si>
    <t>HARMONY SCHOOL OF EXCELLENCE - DALLAS</t>
  </si>
  <si>
    <t>HARMONY SCHOOL OF INNOVATION - FORT WORTH</t>
  </si>
  <si>
    <t>HARMONY SCHOOL OF INNOVATION- EULESS</t>
  </si>
  <si>
    <t>HARMONY SCIENCE ACADEMY - CARROLLTON</t>
  </si>
  <si>
    <t>HARMONY SCHOOL OF INNOVATION - WACO</t>
  </si>
  <si>
    <t>HARMONY SCIENCE ACADEMY - PLANO</t>
  </si>
  <si>
    <t>HARMONY SCHOOL OF INNOVATION - GRAND PRAIRIE</t>
  </si>
  <si>
    <t>SEASHORE MIDDLE ACAD</t>
  </si>
  <si>
    <t>SEASHORE LEARNING CENTER</t>
  </si>
  <si>
    <t>PANOLA CS</t>
  </si>
  <si>
    <t>TEXAS EARLY COLLEGE H S</t>
  </si>
  <si>
    <t>PANOLA EARLY COLLEGE H S</t>
  </si>
  <si>
    <t>HILL COUNTRY YOUTH RANCH</t>
  </si>
  <si>
    <t>CUMBERLAND H S</t>
  </si>
  <si>
    <t>CUMBERLAND ACADEMY UPPER EL</t>
  </si>
  <si>
    <t>CUMBERLAND ACADEMY MIDDLE</t>
  </si>
  <si>
    <t>CUMBERLAND ACADEMY LOWER EL</t>
  </si>
  <si>
    <t>THE LEADERSHIP ACADEMY</t>
  </si>
  <si>
    <t>UT TYLER UNIVERSITY ACADEMY AT TYLER</t>
  </si>
  <si>
    <t>UT TYLER UNIVERSITY ACADEMY AT LONGVIEW</t>
  </si>
  <si>
    <t>UT TYLER UNIVERSITY ACADEMY AT PALESTINE</t>
  </si>
  <si>
    <t>ARLINGTON CLASSICS ACADEMY - MIDDLE</t>
  </si>
  <si>
    <t>ARLINGTON CLASSICS ACADEMY - ARKANSAS CAMPUS</t>
  </si>
  <si>
    <t>ARLINGTON CLASSICS ACADEMY -INTERMEDIATE</t>
  </si>
  <si>
    <t>FORT WORTH ACADEMY OF FINE ARTS EL</t>
  </si>
  <si>
    <t>WESTLAKE ACADEMY</t>
  </si>
  <si>
    <t>NEWMAN INTERNATIONAL AT CEDAR HILL</t>
  </si>
  <si>
    <t>NEWMAN INTERNATIONAL ACADEMY OF ARLINGTON GIBBINS</t>
  </si>
  <si>
    <t>NEWMAN INTERNATIONAL ACADEMY AT FORT WORTH</t>
  </si>
  <si>
    <t>NEWMAN INTERNATIONAL ACADEMY OF MANSFIELD</t>
  </si>
  <si>
    <t>NEWMAN INTERNATIONAL ACADEMY WATAUGA</t>
  </si>
  <si>
    <t>NEWMAN INTERNATIONAL ACADEMY MANSFIELD EAST</t>
  </si>
  <si>
    <t>ROCKETSHIP DENNIS DUNKINS EL</t>
  </si>
  <si>
    <t>IGNITE COMMUNITY SCHOOL - HUNTSVILLE</t>
  </si>
  <si>
    <t>AMARILLO COLLEGIATE ACADEMY</t>
  </si>
  <si>
    <t>COPPELL CLASSICAL ACADEMY</t>
  </si>
  <si>
    <t>FOUNDERS CLASSICAL ACADEMY CORINTH - UPPER SCHOOL</t>
  </si>
  <si>
    <t>FOUNDERS CLASSICAL ACADEMY- CARROLLTON</t>
  </si>
  <si>
    <t>QUEST COLLEGIATE ACADEMY - SHENANDOAH</t>
  </si>
  <si>
    <t>IGNITE COMMUNITY SCHOOL - GARLAND</t>
  </si>
  <si>
    <t>ISCHOOL LEWISVILLE (K-6 CAMPUS)</t>
  </si>
  <si>
    <t>QUEST COLLEGIATE ACADEMY - JASPER</t>
  </si>
  <si>
    <t>ISCHOOL LEWISVILLE (7-12 CAMPUS)</t>
  </si>
  <si>
    <t>IGNITE COMMUNITY SCHOOL - MOUNTAIN CREEK</t>
  </si>
  <si>
    <t>FOUNDERS CLASSICAL ACADEMY</t>
  </si>
  <si>
    <t>QUEST COLLEGIATE ACADEMY-MCALLEN</t>
  </si>
  <si>
    <t>QUEST COLLEGIATE ACADEMY - CROCKETT</t>
  </si>
  <si>
    <t>FOUNDERS CLASSICAL ACADEMY-TYLER</t>
  </si>
  <si>
    <t>FOUNDERS CLASSICAL ACADEMY-AUSTIN NORTH</t>
  </si>
  <si>
    <t>ISCHOOL HIGH AT UNIVERSITY PARK</t>
  </si>
  <si>
    <t>IGNITE COMMUNITY SCHOOL - BEAUMONT</t>
  </si>
  <si>
    <t>IGNITE COMMUNITY SCHOOL - PASADENA</t>
  </si>
  <si>
    <t>ISCHOOL HIGH AT THE WOODLANDS</t>
  </si>
  <si>
    <t>IGNITE COMMUNITY SCHOOL - HUMBLE</t>
  </si>
  <si>
    <t>FOUNDERS CLASSICAL ACADEMY OF LEANDER</t>
  </si>
  <si>
    <t>DENTON CLASSICAL ACADEMY</t>
  </si>
  <si>
    <t>FOUNDERS CLASSICAL ACADEMY OF MESQUITE</t>
  </si>
  <si>
    <t>IGNITE COMMUNITY SCHOOL - MAINLAND</t>
  </si>
  <si>
    <t>FOUNDERS CLASSICAL ACADEMY OF FLOWER MOUND</t>
  </si>
  <si>
    <t>FOUNDERS CLASSICAL ACADEMY CORINTH</t>
  </si>
  <si>
    <t>IGNITE COMMUNITY SCHOOL - FALLBROOK</t>
  </si>
  <si>
    <t>FOUNDERS CLASSICAL ACADEMY OF SCHERTZ</t>
  </si>
  <si>
    <t>CLASSICAL ACADEMY - PERMIAN BASIN</t>
  </si>
  <si>
    <t>FOUNDERS CLASSICAL ACADEMY - FRISCO</t>
  </si>
  <si>
    <t>WESTCHASE NEIGHBORHOOD SCHOOL</t>
  </si>
  <si>
    <t>EASTEX-JENSEN NEIGHBORHOOD SCHOOL</t>
  </si>
  <si>
    <t>EL PASO CLASSICAL ACADEMY</t>
  </si>
  <si>
    <t>FOUNDERS CLASSICAL ACADEMY - CONROE</t>
  </si>
  <si>
    <t>IGNITE COMMUNITY SCHOOL-FORT WORTH</t>
  </si>
  <si>
    <t>FOUNDERS CLASSICAL ACADEMY-BASTROP</t>
  </si>
  <si>
    <t>ISCHOOL HIGH - ATASCOCITA</t>
  </si>
  <si>
    <t>FOUNDERS CLASSICAL ACADEMY OF PROSPER</t>
  </si>
  <si>
    <t>QUEST COLLEGIATE ACADEMY-WHITEWRIGHT</t>
  </si>
  <si>
    <t>ISCHOOL-CREEKSIDE</t>
  </si>
  <si>
    <t>TEXAS LEADERSHIP OF SAN ANGELO</t>
  </si>
  <si>
    <t>TEXAS LEADERSHIP OF MIDLAND</t>
  </si>
  <si>
    <t>TRINITY LEADERSHIP</t>
  </si>
  <si>
    <t>TEXAS LEADERSHIP OF ABILENE</t>
  </si>
  <si>
    <t>WAYSIDE SCI-TECH MIDDLE AND H S</t>
  </si>
  <si>
    <t>WAYSIDE EDEN PARK ACADEMY</t>
  </si>
  <si>
    <t>WAYSIDE REAL LEARNING ACADEMY</t>
  </si>
  <si>
    <t>WAYSIDE ALTAMIRA ACADEMY</t>
  </si>
  <si>
    <t>NYOS LAMAR SECONDARY</t>
  </si>
  <si>
    <t>NYOS LAMAR EL</t>
  </si>
  <si>
    <t>TEXAS EMPOWERMENT ACADEMY EL</t>
  </si>
  <si>
    <t>SETTLEMENT HOME</t>
  </si>
  <si>
    <t>PATHFINDER CAMP</t>
  </si>
  <si>
    <t>PATHWAYS 3H CAMPUS</t>
  </si>
  <si>
    <t>TNC CAMPUS (TEXAS NEUROREHABILITATION CENTER)</t>
  </si>
  <si>
    <t>METHODIST CHILDREN'S HOME</t>
  </si>
  <si>
    <t>DEPELCHIN-RICHMOND</t>
  </si>
  <si>
    <t>LAUREL RIDGE</t>
  </si>
  <si>
    <t>OLYMPIA HILLS</t>
  </si>
  <si>
    <t>HELPING HAND</t>
  </si>
  <si>
    <t>UT - UNIVERSITY CHARTER SCHOOL AT HIGH POINT</t>
  </si>
  <si>
    <t>AUSTIN OAKS</t>
  </si>
  <si>
    <t>UNLIMITED VISIONS AFTERCARE</t>
  </si>
  <si>
    <t>GEORGETOWN BEHAVIORAL HEALTH INSTITUTE</t>
  </si>
  <si>
    <t>CEDAR CREST</t>
  </si>
  <si>
    <t>MUNDAY</t>
  </si>
  <si>
    <t>SJRC TEXAS</t>
  </si>
  <si>
    <t>SAFE HAVEN</t>
  </si>
  <si>
    <t>CLEARFORK ACADEMY</t>
  </si>
  <si>
    <t>CROSS CREEK</t>
  </si>
  <si>
    <t>CLEARFORK ACADEMY SOUTH</t>
  </si>
  <si>
    <t>BOYSVILLE</t>
  </si>
  <si>
    <t>HARMONY SCIENCE ACADEMY - AUSTIN</t>
  </si>
  <si>
    <t>HARMONY SCIENCE ACADEMY-PFLUGERVILLE</t>
  </si>
  <si>
    <t>HARMONY SCHOOL OF SCIENCE - AUSTIN</t>
  </si>
  <si>
    <t>HARMONY SCHOOL OF ENDEAVOR AUSTIN</t>
  </si>
  <si>
    <t>HARMONY SCHOOL OF INNOVATION - AUSTIN</t>
  </si>
  <si>
    <t>HARMONY SCIENCE ACADEMY - CEDAR PARK</t>
  </si>
  <si>
    <t>HARMONY SCHOOL OF EXCELLENCE - AUSTIN</t>
  </si>
  <si>
    <t>CEDARS ACADEMY NEXT GENERATION H S AT HIGHLAND</t>
  </si>
  <si>
    <t>UNIVERSITY OF TEXAS EL CHARTER SCHOOL</t>
  </si>
  <si>
    <t>KIPP AUSTIN COLLEGIATE</t>
  </si>
  <si>
    <t>KIPP AUSTIN BRAVE</t>
  </si>
  <si>
    <t>KIPP HOUSTON H S</t>
  </si>
  <si>
    <t>KIPP GENERATIONS COLLEGIATE</t>
  </si>
  <si>
    <t>KIPP NORTHEAST COLLEGE PREPARATORY</t>
  </si>
  <si>
    <t>KIPP SUNNYSIDE H S</t>
  </si>
  <si>
    <t>KIPP CONNECT H S</t>
  </si>
  <si>
    <t>KIPP EAST END H S</t>
  </si>
  <si>
    <t>KIPP UNIVERSITY PREP H S</t>
  </si>
  <si>
    <t>KIPP SOMOS COLLEGIATE</t>
  </si>
  <si>
    <t>KIPP OAK CLIFF ACADEMY</t>
  </si>
  <si>
    <t>KIPP AUSTIN COLLEGE PREP</t>
  </si>
  <si>
    <t>KIPP AUSTIN ACADEMY OF ARTS &amp; LETTERS</t>
  </si>
  <si>
    <t>KIPP AUSTIN BEACON PREP</t>
  </si>
  <si>
    <t>KIPP AUSTIN VISTA MIDDLE SCHOOLS</t>
  </si>
  <si>
    <t>KIPP PASEO PREPARATORY SCHOOL</t>
  </si>
  <si>
    <t>KIPP ACADEMY MIDDLE</t>
  </si>
  <si>
    <t>KIPP 3D ACADEMY</t>
  </si>
  <si>
    <t>KIPP SHARPSTOWN COLLEGE PREP</t>
  </si>
  <si>
    <t>KIPP POLARIS ACADEMY FOR BOYS</t>
  </si>
  <si>
    <t>KIPP INTREPID PREPARATORY</t>
  </si>
  <si>
    <t>KIPP VOYAGE ACADEMY FOR GIRLS</t>
  </si>
  <si>
    <t>KIPP CONNECT PREPARATORY</t>
  </si>
  <si>
    <t>KIPP LIBERATION COLLEGE PREPARATORY</t>
  </si>
  <si>
    <t>KIPP SPIRIT COLLEGE PREP</t>
  </si>
  <si>
    <t>KIPP ACADEMY WEST</t>
  </si>
  <si>
    <t>KIPP PRIME COLLEGE PREPARATORY</t>
  </si>
  <si>
    <t>KIPP NEXUS MIDDLE</t>
  </si>
  <si>
    <t>KIPP JOURNEY COLLEGIATE SCHOOL</t>
  </si>
  <si>
    <t>KIPP MOSAIC ACADEMY SCHOOL</t>
  </si>
  <si>
    <t>KIPP TRUTH ACADEMY</t>
  </si>
  <si>
    <t>KIPP DESTINY MIDDLE</t>
  </si>
  <si>
    <t>KIPP PLEASANT GROVE LEADERSHIP ACADEMY</t>
  </si>
  <si>
    <t>KIPP ASPIRE ACADEMY</t>
  </si>
  <si>
    <t>KIPP CAMINO ACADEMY</t>
  </si>
  <si>
    <t>KIPP SOMOS PRI</t>
  </si>
  <si>
    <t>KIPP AUSTIN COMUNIDAD</t>
  </si>
  <si>
    <t>KIPP ALEGRIA PRI</t>
  </si>
  <si>
    <t>KIPP AUSTIN OBRAS</t>
  </si>
  <si>
    <t>KIPP PASEO PRI</t>
  </si>
  <si>
    <t>KIPP SHINE PREP</t>
  </si>
  <si>
    <t>KIPP DREAM PREP</t>
  </si>
  <si>
    <t>KIPP SHARP PREP</t>
  </si>
  <si>
    <t>KIPP EXPLORE ACADEMY</t>
  </si>
  <si>
    <t>KIPP LEGACY PREPARATORY</t>
  </si>
  <si>
    <t>KIPP CONNECT HOUSTON PRI</t>
  </si>
  <si>
    <t>KIPP PEACE EL</t>
  </si>
  <si>
    <t>KIPP ZENITH ACADEMY</t>
  </si>
  <si>
    <t>KIPP UNITY PRI</t>
  </si>
  <si>
    <t>KIPP CLIMB ACADEMY</t>
  </si>
  <si>
    <t>KIPP NEXUS PRI</t>
  </si>
  <si>
    <t>KIPP JOURNEY PRI</t>
  </si>
  <si>
    <t>KIPP MOSAIC PRI</t>
  </si>
  <si>
    <t>KIPP DESTINY EL</t>
  </si>
  <si>
    <t>KIPP TRUTH EL</t>
  </si>
  <si>
    <t>KIPP PLEASANT GROVE PRI</t>
  </si>
  <si>
    <t>KIPP UN MUNDO PRI</t>
  </si>
  <si>
    <t>KIPP ESPERANZA PRI</t>
  </si>
  <si>
    <t>AUSTIN DISCOVERY SCH</t>
  </si>
  <si>
    <t>THE EAST AUSTIN COLLEGE PREP AT SOUTHWEST KEY</t>
  </si>
  <si>
    <t>THE EAST AUSTIN COLLEGE PREP AT MLK</t>
  </si>
  <si>
    <t>PROMESA COLLEGE PREP BROWNSVILLE</t>
  </si>
  <si>
    <t>PROMESA COLLEGE PREP WEST CORPUS CHRISTI</t>
  </si>
  <si>
    <t>AUSTIN ACHIEVE MIDDLE</t>
  </si>
  <si>
    <t>AUSTIN ACHIEVE NORTHEAST EL</t>
  </si>
  <si>
    <t>AUSTIN ACHIEVE H S</t>
  </si>
  <si>
    <t>AUSTIN ACHIEVE PFLUGERVILLE</t>
  </si>
  <si>
    <t>MAGNOLIA MONTESSORI FOR ALL</t>
  </si>
  <si>
    <t>THE EXCEL CENTER FOR ADULTS - LOCKHART</t>
  </si>
  <si>
    <t>THE EXCEL CENTER FOR ADULTS - SOUTH AUSTIN</t>
  </si>
  <si>
    <t>BILLY MOORE</t>
  </si>
  <si>
    <t>DIBOLL</t>
  </si>
  <si>
    <t>VALOR SOUTH AUSTIN</t>
  </si>
  <si>
    <t>VALOR NORTH AUSTIN</t>
  </si>
  <si>
    <t>VALOR KYLE</t>
  </si>
  <si>
    <t>THOMAS BUZBEE VOCATIONAL SCHOOL</t>
  </si>
  <si>
    <t>TRIUMPH PUBLIC HIGH SCHOOLS-LAREDO NORTH</t>
  </si>
  <si>
    <t>TRIUMPH PUBLIC HIGH SCHOOLS-LAREDO SOUTH</t>
  </si>
  <si>
    <t>$15K per eligible campus</t>
  </si>
  <si>
    <t>Eligible Campus Count</t>
  </si>
  <si>
    <t>No ADA</t>
  </si>
  <si>
    <t>AIA LANCASTER EL</t>
  </si>
  <si>
    <t>RICHMOND MIDDLE</t>
  </si>
  <si>
    <t>PEARLAND MIDDLE</t>
  </si>
  <si>
    <t>FRANK L MADLA ACCELERATED COLLEGIATE ACADEMY</t>
  </si>
  <si>
    <t>THE REFUGE</t>
  </si>
  <si>
    <t>PEARLAND EL</t>
  </si>
  <si>
    <t>VSN</t>
  </si>
  <si>
    <t>TRINITY CHARTER SCHOOLS - TYLER CAMPUS</t>
  </si>
  <si>
    <t>HARMONY VIRTUAL ACADEMY</t>
  </si>
  <si>
    <t>FOUNDERS CLASSICAL ACADEMY-ONLINE</t>
  </si>
  <si>
    <t>ISCHOOL VIRTUAL ACADEMY OF TEXAS</t>
  </si>
  <si>
    <t>PREMIER H S ONLINE</t>
  </si>
  <si>
    <t>GREAT HEARTS ONLINE - TX</t>
  </si>
  <si>
    <t>Not Eligible Code
(1: No ADA; 2: JJAEP; 3: VSN)</t>
  </si>
  <si>
    <t>Not Eligible Reason</t>
  </si>
  <si>
    <t>School Safety Allotment Detail</t>
  </si>
  <si>
    <t xml:space="preserve">School Safety Allotment, 42.168 </t>
  </si>
  <si>
    <t>SOF Line</t>
  </si>
  <si>
    <t xml:space="preserve"> 3.</t>
  </si>
  <si>
    <t xml:space="preserve"> 4.</t>
  </si>
  <si>
    <t xml:space="preserve"> 5.</t>
  </si>
  <si>
    <t xml:space="preserve"> 6.</t>
  </si>
  <si>
    <t>PEIMS Enrollment</t>
  </si>
  <si>
    <t>17.</t>
  </si>
  <si>
    <t>18.</t>
  </si>
  <si>
    <t>19.</t>
  </si>
  <si>
    <t>20.</t>
  </si>
  <si>
    <t>School Safety Allotment (SSA) ADA</t>
  </si>
  <si>
    <t>21.</t>
  </si>
  <si>
    <t>22.</t>
  </si>
  <si>
    <t>26.</t>
  </si>
  <si>
    <t>2.</t>
  </si>
  <si>
    <t>23.</t>
  </si>
  <si>
    <t>48.</t>
  </si>
  <si>
    <t>50.</t>
  </si>
  <si>
    <t>51.</t>
  </si>
  <si>
    <t>52.</t>
  </si>
  <si>
    <t>47.</t>
  </si>
  <si>
    <t>43.</t>
  </si>
  <si>
    <t>42.</t>
  </si>
  <si>
    <t>24.</t>
  </si>
  <si>
    <t>25.</t>
  </si>
  <si>
    <t>27.</t>
  </si>
  <si>
    <t>29.</t>
  </si>
  <si>
    <t>30.</t>
  </si>
  <si>
    <t>31.</t>
  </si>
  <si>
    <t>33.</t>
  </si>
  <si>
    <t>34.</t>
  </si>
  <si>
    <t>35.</t>
  </si>
  <si>
    <t>37.</t>
  </si>
  <si>
    <t>38.</t>
  </si>
  <si>
    <t>39.</t>
  </si>
  <si>
    <t>41.</t>
  </si>
  <si>
    <t>1.</t>
  </si>
  <si>
    <t>Charter Schools Facilities Funding  (12.106d)</t>
  </si>
  <si>
    <t>Adjustment for Texas First Early High School Completion Program Graduates</t>
  </si>
  <si>
    <t xml:space="preserve"> 410/5829 - Instructional Materials &amp; Technology Fund </t>
  </si>
  <si>
    <t xml:space="preserve">199/5812 Foundation School Fund </t>
  </si>
  <si>
    <t xml:space="preserve">199/5811 Available School Fund </t>
  </si>
  <si>
    <t xml:space="preserve">Total FSP/ASF State Aid </t>
  </si>
  <si>
    <t xml:space="preserve">Total Cost of Tier One </t>
  </si>
  <si>
    <t>Program Intent Codes - Allotments</t>
  </si>
  <si>
    <t>Tuition Allotment for Districts not Offering all Grade Levels  48.154</t>
  </si>
  <si>
    <t>40.</t>
  </si>
  <si>
    <t>36.</t>
  </si>
  <si>
    <t>28.</t>
  </si>
  <si>
    <t>Non-Special Education (PIC 37)</t>
  </si>
  <si>
    <t>Special Education (PIC 43)</t>
  </si>
  <si>
    <t>Dyslexia Allotment - Non-Special Education (PIC 37)</t>
  </si>
  <si>
    <t>Dyslexia Allotment - Special Education (PIC 43)</t>
  </si>
  <si>
    <t>State Compensatory Allotment</t>
  </si>
  <si>
    <t>Mainstream ADA</t>
  </si>
  <si>
    <t>Vocational Adjustment Class</t>
  </si>
  <si>
    <t>Residential Care and Treatment</t>
  </si>
  <si>
    <t>Self Contained Severe/ Mild/ Moderate</t>
  </si>
  <si>
    <t>Total FTE</t>
  </si>
  <si>
    <t>Career and Technology Education FTE</t>
  </si>
  <si>
    <t>State Compensatory Education Census Block Counts</t>
  </si>
  <si>
    <t>Gifted and Talented Enrollment Max</t>
  </si>
  <si>
    <t>Pregnancy Related FTEs</t>
  </si>
  <si>
    <t>Early Education ADA</t>
  </si>
  <si>
    <t>Residential Facility ADA</t>
  </si>
  <si>
    <t xml:space="preserve">Regular </t>
  </si>
  <si>
    <t xml:space="preserve">Career &amp; Technology Education </t>
  </si>
  <si>
    <t>99-Transportation Allotment</t>
  </si>
  <si>
    <t>99-New Instructional Facility Allotment</t>
  </si>
  <si>
    <t xml:space="preserve">Dropout Recovery School &amp; Residential Placement Facility Allotment       </t>
  </si>
  <si>
    <t xml:space="preserve">Additional State Aid for State-Approved Instructional Materials </t>
  </si>
  <si>
    <t xml:space="preserve">Additional State Aid for Open Education Resource Instructional Materials </t>
  </si>
  <si>
    <t>Allotment for Non-enrolled Students Participating in University Interscholastic League</t>
  </si>
  <si>
    <t>Tier Two</t>
  </si>
  <si>
    <t>Enrollment Estimates</t>
  </si>
  <si>
    <t>ADA Projection Calculation</t>
  </si>
  <si>
    <t xml:space="preserve">Payment Calculator </t>
  </si>
  <si>
    <t>Tier One Allotments</t>
  </si>
  <si>
    <t xml:space="preserve">Enter Percent Rate of Attendance                                                                  </t>
  </si>
  <si>
    <t>&lt;=========</t>
  </si>
  <si>
    <t>Total</t>
  </si>
  <si>
    <t>Texas Education Code</t>
  </si>
  <si>
    <t>48.106
 (a-1)</t>
  </si>
  <si>
    <t>Advanced Career and Technology Education Enrollment</t>
  </si>
  <si>
    <t xml:space="preserve">Not an Approved Program of Study </t>
  </si>
  <si>
    <t>Approved Program of Study - Levels One and Two Courses</t>
  </si>
  <si>
    <t>Approved Program of Study - Levels Three and Four Courses</t>
  </si>
  <si>
    <t xml:space="preserve">Not Approved </t>
  </si>
  <si>
    <t>CTE Enrollment</t>
  </si>
  <si>
    <t>• Data entry permitted in yellow cells only; other cells protected.</t>
  </si>
  <si>
    <t>Payment Number</t>
  </si>
  <si>
    <t>Payment Class 4</t>
  </si>
  <si>
    <t>Payment Class 5</t>
  </si>
  <si>
    <t>Current Allotment</t>
  </si>
  <si>
    <t>Remaining balance</t>
  </si>
  <si>
    <t>Percent of unpaid balance</t>
  </si>
  <si>
    <t>Payment amount</t>
  </si>
  <si>
    <t>Payment month</t>
  </si>
  <si>
    <t>*Revised Estimate</t>
  </si>
  <si>
    <t>Variance</t>
  </si>
  <si>
    <t>PY Lookup</t>
  </si>
  <si>
    <t>32.</t>
  </si>
  <si>
    <t>Fast Growth Allotment 48.111</t>
  </si>
  <si>
    <t xml:space="preserve">Tier Two </t>
  </si>
  <si>
    <t xml:space="preserve">Other Programs </t>
  </si>
  <si>
    <t xml:space="preserve">Link to School District State Aid Reports </t>
  </si>
  <si>
    <t xml:space="preserve">• Report: Payment Ledgers </t>
  </si>
  <si>
    <t>• Select: School Year</t>
  </si>
  <si>
    <t>• Enter CDN or District Name; enter Submit</t>
  </si>
  <si>
    <t xml:space="preserve">• Ledger Type: Foundation </t>
  </si>
  <si>
    <t>Adjustments To Date</t>
  </si>
  <si>
    <t>Paid to Date (enter as a negative amount)</t>
  </si>
  <si>
    <t>00</t>
  </si>
  <si>
    <t>General Information</t>
  </si>
  <si>
    <t>• Instructions for each worksheet provided below.</t>
  </si>
  <si>
    <t>Worksheet Instructions</t>
  </si>
  <si>
    <t>FSP State Aid</t>
  </si>
  <si>
    <t>• Enter county district number in "Enrollment Estimates" worksheet, cell E2, and return to "FSP State Aid" worksheet.</t>
  </si>
  <si>
    <t>To calculate the next month's Foundation School Fund payment, using Foundation Ledger information.</t>
  </si>
  <si>
    <t xml:space="preserve">Funding Components </t>
  </si>
  <si>
    <t>• The District Basic Allotment is established at $6,160.</t>
  </si>
  <si>
    <t>• Transportation allotment rate per mile per regular eligible student is set at $1.00; the maximum mileage rate for special education transportation is $1.08 per mile; and the private transportation rate is $0.25 per mile or a maximum of $816 per pupil.</t>
  </si>
  <si>
    <t>Allotments</t>
  </si>
  <si>
    <t>Small and Mid-size Allotment. TEC, §48.101</t>
  </si>
  <si>
    <t>State Compensatory Education Allotment. TEC, §48.104</t>
  </si>
  <si>
    <t>Career and Technology Education (CTE) Allotment.  TEC, §48.106</t>
  </si>
  <si>
    <t>School Safety Allotment. TEC, §48.115</t>
  </si>
  <si>
    <t>New Instructional Facility Allotment (NIFA). TEC, §48.158</t>
  </si>
  <si>
    <t>Charter Schools Facilities Funding. TEC, §12.106 (d)(e)</t>
  </si>
  <si>
    <t>Established by General Appropriations Act, Texas Legislature</t>
  </si>
  <si>
    <t>• School Safety Allotment (SSA), $15,000 per eligible campus</t>
  </si>
  <si>
    <t xml:space="preserve">• School Safety Allotment (SSA), $10 per SSA average daily attendance  </t>
  </si>
  <si>
    <t>• Additional State Aid for State-Approved Instructional Materials,  $40 per PEIMS enrolled student</t>
  </si>
  <si>
    <r>
      <rPr>
        <sz val="11"/>
        <rFont val="Aptos"/>
        <family val="2"/>
      </rPr>
      <t>•</t>
    </r>
    <r>
      <rPr>
        <sz val="11"/>
        <color rgb="FFC00000"/>
        <rFont val="Aptos"/>
        <family val="2"/>
      </rPr>
      <t xml:space="preserve"> Hover over cells with red triangle to receive guidance on line item.</t>
    </r>
  </si>
  <si>
    <t>11-Public Education Grant 48.107</t>
  </si>
  <si>
    <t>CTE FTE</t>
  </si>
  <si>
    <t>Sped FTE</t>
  </si>
  <si>
    <t>EYS Sped FTE</t>
  </si>
  <si>
    <t>Census Block Count</t>
  </si>
  <si>
    <t>Bilingual/ESL ADA</t>
  </si>
  <si>
    <t>Bilingual (EL) Dual Language ADA</t>
  </si>
  <si>
    <t>Bilingual (EP) Dual Language ADA</t>
  </si>
  <si>
    <t>Students (no disability), living in a residential placement facility and whose parents do not reside in the district.</t>
  </si>
  <si>
    <t>Other Programs Detail</t>
  </si>
  <si>
    <t>*Based on Enrollment Estimates</t>
  </si>
  <si>
    <t>TY22_MO_RATE_ADOPT</t>
  </si>
  <si>
    <t>NET_CL_MO_REV_TOT</t>
  </si>
  <si>
    <t>NET_PL_MO_REV_TOT</t>
  </si>
  <si>
    <t>B2_COMPRESSION</t>
  </si>
  <si>
    <t>TOT_TIER_I_REV</t>
  </si>
  <si>
    <t>TIER_I_TAX_RATE_BEFORE_SB2</t>
  </si>
  <si>
    <t>MO_COLL_LV1_BEFORE_SB2</t>
  </si>
  <si>
    <t>TIER_I_ALLOT_P2_BEFORE_SB2</t>
  </si>
  <si>
    <t>TOT_TIER_I_REV_BEFORE_SB2</t>
  </si>
  <si>
    <t>ASA_TC_48_283</t>
  </si>
  <si>
    <t>FINCOST_ADJ_BEFORE_SB2</t>
  </si>
  <si>
    <t>NET_065_MO_REV_TOT</t>
  </si>
  <si>
    <t>TIER_I_STATE_SHARE_BEFORE_SB2</t>
  </si>
  <si>
    <t>LOCAL_REV_SHORTFALL</t>
  </si>
  <si>
    <t>SB2_COMPRESSION</t>
  </si>
  <si>
    <t>SB2_COMPR_RATE</t>
  </si>
  <si>
    <t>LOCAL_REV_SHORTFALL23</t>
  </si>
  <si>
    <t>OTHER_PROGRAMS_ASAHE</t>
  </si>
  <si>
    <t>OTHER_PROGRAMS_065</t>
  </si>
  <si>
    <t>NET_MO_LOCAL_REV_065</t>
  </si>
  <si>
    <t>FSF_ALLOT_BEFORE_ASAHE_065</t>
  </si>
  <si>
    <t>SCHOOL_SAFETY_ADA</t>
  </si>
  <si>
    <t>CAMPUS_CNT</t>
  </si>
  <si>
    <t>CAMPUS_SAFETY_ALLOT</t>
  </si>
  <si>
    <t>ADA_SAFETY_ALLOT</t>
  </si>
  <si>
    <t>RPEP_ECODIS_FTE</t>
  </si>
  <si>
    <t>RPEP_NONECODIS_FTE</t>
  </si>
  <si>
    <t>RPEP_ECODIS_ENROLL</t>
  </si>
  <si>
    <t>RPEP_NONECODIS_ENROLL</t>
  </si>
  <si>
    <t>RPEP_SPED_ENROLL</t>
  </si>
  <si>
    <t>RPEP_ECODIS_ALLOT</t>
  </si>
  <si>
    <t>RPEP_NONECODIS_ALLOT</t>
  </si>
  <si>
    <t>RPEP_ECODIS_GR_ALLOT</t>
  </si>
  <si>
    <t>RPEP_NONECODIS_GR_ALLOT</t>
  </si>
  <si>
    <t>RPEP_SPED_GR_ALLOT</t>
  </si>
  <si>
    <t>RPEP_ALLOT</t>
  </si>
  <si>
    <t>RPEP_PRORATED_ALLOT</t>
  </si>
  <si>
    <t>TOT_ENROLL</t>
  </si>
  <si>
    <t>IMTF_ALLOT</t>
  </si>
  <si>
    <t>NE_UIL_STUD_COUNT</t>
  </si>
  <si>
    <t>ASA_SAIM_48_307</t>
  </si>
  <si>
    <t>ASA_OERIM_48_308</t>
  </si>
  <si>
    <t>UIL_ALLOT_48_305</t>
  </si>
  <si>
    <t>TX_FIRST_EHS_ADJ</t>
  </si>
  <si>
    <t>FSP_OPS_WITH_IMTF</t>
  </si>
  <si>
    <t>NET_FROZEN_LEVY_BF_SB2</t>
  </si>
  <si>
    <t>NET_ACTUAL_FROZEN_LEVY</t>
  </si>
  <si>
    <t>FROZEN_LEVY_BEFORE_SB2</t>
  </si>
  <si>
    <t>ACTUAL_FROZEN_LEVY</t>
  </si>
  <si>
    <t xml:space="preserve"> 48.115 (a)(2) - $15,000 per estimated eligible campus                              </t>
  </si>
  <si>
    <t>Per SSA ADA</t>
  </si>
  <si>
    <t>Per SSA eligible campus</t>
  </si>
  <si>
    <t>Formula Transition Grant (expired September 1, 2024)</t>
  </si>
  <si>
    <t>• unlock (all lowercase) is the password to unprotect worksheets.</t>
  </si>
  <si>
    <t>• Enter Percent Rate attendance and enrollment estimates.</t>
  </si>
  <si>
    <t>Regardless of size, a charter school is entitled to the small and mid-size allotment for each student in regular program average daily attendance (ADA). Amount per regular program ADA is a state-wide average small and mid-size allotment of independent public school districts.</t>
  </si>
  <si>
    <t>• Charter Schools Facilities Funding One-Pager</t>
  </si>
  <si>
    <t>• FSP Estimate Data Report One-Pager</t>
  </si>
  <si>
    <t>• FSP Charter School Attendance Reporting One-Pager</t>
  </si>
  <si>
    <t>Tier One Allotments</t>
  </si>
  <si>
    <t>Other Programs</t>
  </si>
  <si>
    <t>State Aid by Fund Code / Object Code - Funding Source</t>
  </si>
  <si>
    <t>State Aid</t>
  </si>
  <si>
    <t>Same as note above (pre-populated dyslexia count (sped) shown in "FSP State Aid" worksheet cell D51)</t>
  </si>
  <si>
    <t>District Tax Rate Level 1 (DTR1)</t>
  </si>
  <si>
    <t>District Tax Rate Level 2 (DTR2)</t>
  </si>
  <si>
    <t xml:space="preserve">Interest &amp; Sinking Fund rate </t>
  </si>
  <si>
    <t>• Summary of Finance Run ID number is identified in "Legislative Payment Estimate (FSP ADA Projection)" column, when available.</t>
  </si>
  <si>
    <t>The most recent accountability rating is basis for eligibility of Charter Schools Facility Funding. Charter Schools Facility Funding is found in Other Programs and Other Programs Detail report of the Summary of Finance.  Contact Division of Performance Reporting at performance.reporting@tea.texas.gov for questions on ratings.</t>
  </si>
  <si>
    <t>Special Education FTEs</t>
  </si>
  <si>
    <t>Career &amp; Technology FTEs</t>
  </si>
  <si>
    <t>37 &amp; 43-Dyslexia or Related Disorder Allotment, 48.103 (spend 100% of amount)</t>
  </si>
  <si>
    <t>Rural Pathways Excellence Partnership (R-PEP) Allotment and Outcomes Bonus, 48.118</t>
  </si>
  <si>
    <t>57.</t>
  </si>
  <si>
    <t>&lt;===CTE FTE Estimate reported in FSP Estimate Data Report.</t>
  </si>
  <si>
    <t xml:space="preserve">• Tier Two entitlement, level 1 guaranteed yield is $129.52 </t>
  </si>
  <si>
    <t>• Tier Two entitlement, level 2 guaranteed yield is $49.28</t>
  </si>
  <si>
    <t>For each full-time equivalent student in average daily attendance in an approved career and technology education program in grades 7 through 12, a charter school is entitled to an annual allotment equal the sum of the district basic allotment and the statewide small and mid-size allotment, which is shown on the "FSP State Aid" worksheet as DBA adjusted for Career and Technology Allotment.</t>
  </si>
  <si>
    <t>Additional State Aid for State-Approved Instructional Materials. TEC, §48.307</t>
  </si>
  <si>
    <t>Additional State Aid for Open Education Resource Instructional Material. TEC, §48.308</t>
  </si>
  <si>
    <t xml:space="preserve">Allotment for Non-Enrolled Students Participating in UIL Activities.  TEC, §48.305 </t>
  </si>
  <si>
    <t>House Bill 3708, 88th Texas Legislature, Regular Session, 2023, added TEC, §48.305 .  A school district or open-enrollment charter school that allows participation of non-enrolled students in UIL activities is entitled to an annual allotment of $1,500 for each UIL activity in which a non-enrolled student participates. Data reported through the Texas Student Data System Public Education Information Management System (TSDS PEIMS) summer submission will be used to calculate the allotment.</t>
  </si>
  <si>
    <t>Rural Pathway Excellence Partnership Program.  TEC, §48.118</t>
  </si>
  <si>
    <t>House Bill 2209, 88th Texas Legislature, Regular Session, 2023, added TEC, §48.118.  Establishes the program for districts under 1,600 ADA to partner with another district to offer a broader array of career pathways. Provides for allotment and outcomes bonus for:</t>
  </si>
  <si>
    <t>• the number of students exceeding the threshold which obtain a post-secondary credential is $1,500 for educationally disadvantaged, $750 if not educationally disadvantaged, and $1,500 for student enrolled in a special education program.</t>
  </si>
  <si>
    <t>• each student in ADA in grades 9-12 in the partnership is entitled to District Basic Allotment * 1.15 if educationally disadvantaged or District Basic Allotment * 1.11  if not educationally disadvantaged.</t>
  </si>
  <si>
    <t>Adjustments for Texas First Early High School Completion Program Graduates. TEC, §48.2642</t>
  </si>
  <si>
    <t xml:space="preserve">Senate Bill 1888, 87th Texas Legislature, Regular Session, 2021, added Texas Education Code §28.0253, which establishes the Texas First Early High School Completion Program to allow public high school students who demonstrate early readiness for college to graduate early from high school. Additionally, SB 1888, added Texas Education Code §48.2642 that requires two adjustments: Upward ADA adjustment (to 100% attendance rate) for early graduates and reduction equal to the total state credit issued during preceding school year.
</t>
  </si>
  <si>
    <t>2024-2025 School Year Enrollment Estimates</t>
  </si>
  <si>
    <t>2024-2025 School Year Summary of Finance (SOF)</t>
  </si>
  <si>
    <t>2024-2025 ADA Projection</t>
  </si>
  <si>
    <t>2024-2025 School Year Foundation Payment Calculator</t>
  </si>
  <si>
    <t>Line items added to 2024-2025 estimate template</t>
  </si>
  <si>
    <t xml:space="preserve"> 48.115 (a)(1): $10 per SSA ADA</t>
  </si>
  <si>
    <t>Dropout Recovery ADA</t>
  </si>
  <si>
    <t xml:space="preserve">Small &amp; Mid-Size Charter Allotment </t>
  </si>
  <si>
    <t>SSA eligible campus count</t>
  </si>
  <si>
    <t>VALOR EDUCATION</t>
  </si>
  <si>
    <t xml:space="preserve">IMAGINE LONE STAR INTERNATIONAL ACADEMY	</t>
  </si>
  <si>
    <t>NEW HEIGHTS</t>
  </si>
  <si>
    <t>CELEBRATE DYSLEXIA SCHOOLS</t>
  </si>
  <si>
    <t>HERITAGE CLASSICAL ACADEMY</t>
  </si>
  <si>
    <t>• For all versions, enter county district number in "Enrollment Estimates" worksheet to load attendance data from Foundation School Program (FSP) application system into the "FSP State Aid" worksheet.</t>
  </si>
  <si>
    <t>• Approved estimates are the basis for the first September Foundation payment, unless the charter school elects to submit revised estimates in FSP Estimate Data report by August 1.</t>
  </si>
  <si>
    <t>• The "Enrollment Estimates" worksheet is a resource to model the changes to "FSP State Aid" calculations if revised estimate data is submitted by August 1.</t>
  </si>
  <si>
    <t>• Report and submit revised enrollment estimates by August 1 in FSP Estimate Data Report.</t>
  </si>
  <si>
    <t>• Revised estimates submitted by August 1 and approved by TEA in FSP system are published in a September Summary of Finance iteration, and become basis for the first September Foundation payment.</t>
  </si>
  <si>
    <t>Approved Estimate</t>
  </si>
  <si>
    <t>• Enter six digit county district number in cell E2. Approved estimates, based on prior year FSP ADA Projection attendance data will populate in the "FSP State Aid" worksheet, under the "Approved Estimate" column.</t>
  </si>
  <si>
    <t>• No data entry in "Approved Estimate" and "Revised Estimate" columns. These columns are locked.</t>
  </si>
  <si>
    <t>• The "Legislative Payment Estimate (FSP ADA Projection)" column will provide FSP ADA Projection attendance, when available. The FSP ADA Projection attendance is based on six-week district summary attendance reports submitted in the FSP system application.  Reports are required by Student Attendance Accounting Handbook rule to be submitted in FSP system.</t>
  </si>
  <si>
    <t>• The Summary of Finances is updated monthly (typically on the 10th of the month) using the latest FSP ADA Projection. Foundation payments, October through August, are based on the updates to the Summary of Finances publications.</t>
  </si>
  <si>
    <t>To project and calculate the annualized attendance average of student counts (ADA, FTE, Enrollment) for the school year.  For charter schools only, the Texas Education Agency publishes a monthly Summary of Finance with updated ADA/FTE Projection averages. In the FSP application system, approved FSP Six-week District Summary reports are used to calculate the ADA/FTE Projection average. The updated monthly Summary of Finance publication becomes the new basis for cash flow (LPE column of Summary of Finance) during the school year. At September near-final settle-up, the official system of record: TSDS PEIMS data determines actual earnings/funding (NF/DPE column of Summary of Finance).</t>
  </si>
  <si>
    <t>Enter six digit county district number (CDN) to load FSP attendance data in "FSP State Aid" worksheet.</t>
  </si>
  <si>
    <t>NIFA webpage</t>
  </si>
  <si>
    <t>With the exception of the New Instructional Facility Allotment, estimate data shown for Advanced CTE, State Compensatory Education, and Tier One Allotments are established for cash flow during the school year until actual TSDS PEIMS data is available.</t>
  </si>
  <si>
    <t>Only for charter schools with campuses that are registered as Dropout Recovery schools. Legislative Payment Estimate (cash flow) based on ADA shown in "FSP State Aid" worksheet, cell D66. To base cash flow on a revised ADA, submit revised dropout recovery school student count in the FSP Estimate Data Report by August 1, 2024.</t>
  </si>
  <si>
    <t xml:space="preserve">Legislative Payment Estimate (cash flow) based on pre-populated dyslexia count shown in "FSP State Aid" worksheet, cell D50. To base cash flow on a revised dyslexia count, submit FSP Estimate Data Report by August 1, 2024. </t>
  </si>
  <si>
    <t>Estimate</t>
  </si>
  <si>
    <t>Payment Ledger data available through School District State Aid Reports:</t>
  </si>
  <si>
    <t>UP EXCELLENCE ACADEMY</t>
  </si>
  <si>
    <t>SOF Run ID 43696 7/16/24</t>
  </si>
  <si>
    <t>Budget/Earnings</t>
  </si>
  <si>
    <t>• The "Budget/Earnings" column is available to enter the charter school 's local data or projections of average daily attendance, full-time equivalents, student counts, to calculate Total FSP/ASF State Aid.</t>
  </si>
  <si>
    <t xml:space="preserve">Replace with charter school
local data/projection </t>
  </si>
  <si>
    <t>Foundation School Program (Texas Education Code, Chapter 48 and 12.106)</t>
  </si>
  <si>
    <t>IMAGINE LONE STAR INTERNATIONAL ACADEMY</t>
  </si>
  <si>
    <t>SAN ANTONIO STEAM ACADEMY</t>
  </si>
  <si>
    <t>Cash</t>
  </si>
  <si>
    <t>Cash Lookup</t>
  </si>
  <si>
    <t>• Rule under 19 Texas Administrative Code §105.1011</t>
  </si>
  <si>
    <t>• Rule under 19 Texas Administrative Code §61.1034</t>
  </si>
  <si>
    <t>• Rule under 19 Texas Administrative Code §61.1008</t>
  </si>
  <si>
    <t>• Rule under 19 Texas Administrative Code §102.1021</t>
  </si>
  <si>
    <t>House Bill 1605, 88th Texas Legislature, Regular Session, 2023, added  TEC, §48.307. Entitlement for SBOE-approved instructional materials at $40 per enrolled student (incorporated annually in Feb/March Summary of Finance). Funded through Foundation School Program, but payments are from the charter school's instructional materials and technology account.</t>
  </si>
  <si>
    <t>House Bill 1605, 88th Texas Legislature, Regular Session, 2023, added  TEC, §48.308. Reimbursement of actual costs incurred for printing and shipping open education instructional material not to exceed $20 per student. Funding begins in 2024-2025 school year and incorporated annually at near-final settle up when amount is known. Funded through Foundation School Program, but payments are from the charter school's instructional materials and technology account.</t>
  </si>
  <si>
    <t>T.</t>
  </si>
  <si>
    <t xml:space="preserve"> BE - Elig Days Bilingual/ESL</t>
  </si>
  <si>
    <t xml:space="preserve"> D1 - Elig Days Bil Dual Lang 
 D2 (EB) - Elig Days Bil Dual Lang</t>
  </si>
  <si>
    <t>D2 (Non-EB) - Elig Days Bil Dual Lang</t>
  </si>
  <si>
    <t>Career &amp; Technical Ed FTE - Tier 1</t>
  </si>
  <si>
    <t>Career &amp; Technical Ed FTE - Tier 2</t>
  </si>
  <si>
    <t>Career &amp; Technical Ed FTE - Tier 3</t>
  </si>
  <si>
    <t>Q.1</t>
  </si>
  <si>
    <t>Q.2</t>
  </si>
  <si>
    <t>Q.3</t>
  </si>
  <si>
    <t>G.4</t>
  </si>
  <si>
    <t xml:space="preserve">G.1
</t>
  </si>
  <si>
    <t>G.2
G.3</t>
  </si>
  <si>
    <t>Speech Therapy FTE (00)</t>
  </si>
  <si>
    <t>PDM-130-008</t>
  </si>
  <si>
    <t>September 2025 Near Final</t>
  </si>
  <si>
    <t>TRIUMPH PUBLIC HIGH SCHOOLS CENTRAL TEXAS</t>
  </si>
  <si>
    <t>TRIUMPH PUBLIC HIGH SCHOOLS-WEST TEXAS</t>
  </si>
  <si>
    <t>TEXAS WORKS</t>
  </si>
  <si>
    <t>Compensatory education students counts remain as estimates until March Summary of Finance publication update, when FALL PEIMS snapshot counts of economically disadvantaged students are incorporated into Summary of Finance, and will be published in the Version 4 March template.</t>
  </si>
  <si>
    <t>FSP State Aid worksheet includes:</t>
  </si>
  <si>
    <t>• Rule under 19 Texas Administrative Code §105.1031</t>
  </si>
  <si>
    <t>• Review impact/change on "FSP State Aid" worksheet, under "Revised Estimate" column.</t>
  </si>
  <si>
    <t>• NIFA allotment initialized at $0. An estimated NIFA allotment is incorporated in the charter school's Summary of Finance by December based on the submission of the NIFA application in the FSP application system. NIFA allotment actual amount is determined when final counts of TSDS PEIMS ADA for each campus.</t>
  </si>
  <si>
    <t xml:space="preserve">• Five worksheets: Version, Enrollment Estimates, FSP State Aid, ADA Projection Calculation, and Payment Calculator. </t>
  </si>
  <si>
    <t>AEP_ALLOT</t>
  </si>
  <si>
    <t>District ID</t>
  </si>
  <si>
    <t>CHART_FACIL_ELIG_FLAG</t>
  </si>
  <si>
    <t>FACILITY FUNDING CODE based on 2023 Rating</t>
  </si>
  <si>
    <t>Cash/LPE</t>
  </si>
  <si>
    <t>Cash/LPE Lookup</t>
  </si>
  <si>
    <t>Cash/LPE Variance</t>
  </si>
  <si>
    <t>2024-2025 Charter School Estimate of State Aid Template
Version 5, May 2025</t>
  </si>
  <si>
    <t>Version 5, May 2025</t>
  </si>
  <si>
    <t>• Latest approved FSP attendance estimates published in May 2025 Summary of Finances RUN ID 45523, dated May 09, 2025 (May Foundation Monthly).</t>
  </si>
  <si>
    <t>Legislative Payment Estimate
 (FSP ADA Projection)</t>
  </si>
  <si>
    <t>Basis of May Payment</t>
  </si>
  <si>
    <t>SOF Run ID 45523
05/09/25</t>
  </si>
  <si>
    <t>• Additional State Aid for State-Approved Instructional Materials (TEC, Section 48.307): Includes the preliminary enrollment shown on Summary of Finance (SOF) line 6 is based on 90% of prior year PEIMS Fall enrollment and will subsequently be updated using current year Fall PEIMS enrollment. This funding update will be reflected in the district’s instructional materials and technology account (line 52). See also line 20 of SOF's Other Programs Detail Report.</t>
  </si>
  <si>
    <t xml:space="preserve">Release of 2023 Preliminary Accountability Ratings </t>
  </si>
  <si>
    <t>•  Charter districts eligibility for school year 2024-2025 Charter School Facilities Funding is updated based on the release of 2023 Preliminary Accountability Ratings on April 17, 2025.  To be eligible a charter district must receive an overall performance assigned rating label between “A" through “D”, or an overall score between 60 to 100. Update may impact the district’s cash flow.</t>
  </si>
  <si>
    <t>• Additional State Aid for Open Education Resource Instructional Materials (TEC, Section 48.308): Adjustment for reimbursement of costs incurred for printing and shipping open education instructional material not to exceed $20 per student, currently based on 90% of prior year PEIMS Fall enrollment. This funding update is reflected in the district’s instructional materials &amp; technology account (line 52). See also line 21 of the SOF's Other Programs Detail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</si>
</sst>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0_);\(&quot;$&quot;#,##0\)"/>
    <numFmt numFmtId="6" formatCode="&quot;$&quot;#,##0_);[Red]\(&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0.000"/>
    <numFmt numFmtId="165" formatCode="0.0000"/>
    <numFmt numFmtId="166" formatCode="_(&quot;$&quot;* #,##0_);_(&quot;$&quot;* \(#,##0\);_(&quot;$&quot;* &quot;-&quot;??_);_(@_)"/>
    <numFmt numFmtId="167" formatCode="000000"/>
    <numFmt numFmtId="168" formatCode="0.0"/>
    <numFmt numFmtId="169" formatCode="_(* #,##0_);_(* \(#,##0\);_(* &quot;-&quot;??_);_(@_)"/>
    <numFmt numFmtId="170" formatCode="_(&quot;$&quot;* #,##0.000_);_(&quot;$&quot;* \(#,##0.000\);_(&quot;$&quot;* &quot;-&quot;???_);_(@_)"/>
    <numFmt numFmtId="171" formatCode="&quot;$&quot;#,##0"/>
    <numFmt numFmtId="172" formatCode="_(&quot;$&quot;* #,##0.0000_);_(&quot;$&quot;* \(#,##0.0000\);_(&quot;$&quot;* &quot;-&quot;????_);_(@_)"/>
    <numFmt numFmtId="173" formatCode="0.000%"/>
    <numFmt numFmtId="174" formatCode="#,##0.000_);\(#,##0.000\)"/>
    <numFmt numFmtId="175" formatCode="#,##0.0"/>
    <numFmt numFmtId="176" formatCode="&quot;$&quot;#,##0.000_);\(&quot;$&quot;#,##0.000\)"/>
    <numFmt numFmtId="177" formatCode="&quot;$&quot;#,##0.0000_);\(&quot;$&quot;#,##0.0000\)"/>
  </numFmts>
  <fonts count="4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0"/>
      <color indexed="8"/>
      <name val="Arial"/>
      <family val="2"/>
    </font>
    <font>
      <u/>
      <sz val="10"/>
      <color theme="10"/>
      <name val="Arial"/>
      <family val="2"/>
    </font>
    <font>
      <u/>
      <sz val="10"/>
      <color theme="11"/>
      <name val="Arial"/>
      <family val="2"/>
    </font>
    <font>
      <sz val="9"/>
      <color indexed="81"/>
      <name val="Tahoma"/>
      <family val="2"/>
    </font>
    <font>
      <u/>
      <sz val="10"/>
      <color theme="10"/>
      <name val="Arial"/>
      <family val="2"/>
    </font>
    <font>
      <sz val="8"/>
      <name val="Arial"/>
      <family val="2"/>
    </font>
    <font>
      <b/>
      <sz val="10"/>
      <name val="Arial"/>
      <family val="2"/>
    </font>
    <font>
      <sz val="10"/>
      <color indexed="81"/>
      <name val="Arial"/>
      <family val="2"/>
    </font>
    <font>
      <b/>
      <sz val="11"/>
      <name val="Aptos"/>
      <family val="2"/>
    </font>
    <font>
      <sz val="11"/>
      <name val="Aptos"/>
      <family val="2"/>
    </font>
    <font>
      <i/>
      <sz val="11"/>
      <name val="Aptos"/>
      <family val="2"/>
    </font>
    <font>
      <sz val="11"/>
      <color rgb="FFC00000"/>
      <name val="Aptos"/>
      <family val="2"/>
    </font>
    <font>
      <sz val="10"/>
      <name val="Aptos"/>
      <family val="2"/>
    </font>
    <font>
      <b/>
      <sz val="10"/>
      <name val="Aptos"/>
      <family val="2"/>
    </font>
    <font>
      <sz val="11"/>
      <color rgb="FFFF0000"/>
      <name val="Aptos"/>
      <family val="2"/>
    </font>
    <font>
      <sz val="14"/>
      <name val="Aptos"/>
      <family val="2"/>
    </font>
    <font>
      <b/>
      <sz val="14"/>
      <name val="Aptos"/>
      <family val="2"/>
    </font>
    <font>
      <sz val="12"/>
      <name val="Aptos"/>
      <family val="2"/>
    </font>
    <font>
      <b/>
      <sz val="12"/>
      <name val="Aptos"/>
      <family val="2"/>
    </font>
    <font>
      <u/>
      <sz val="11"/>
      <color rgb="FF0070C0"/>
      <name val="Aptos"/>
      <family val="2"/>
    </font>
    <font>
      <u/>
      <sz val="11"/>
      <color theme="10"/>
      <name val="Aptos"/>
      <family val="2"/>
    </font>
    <font>
      <sz val="11"/>
      <color rgb="FF0070C0"/>
      <name val="Aptos"/>
      <family val="2"/>
    </font>
    <font>
      <b/>
      <sz val="11"/>
      <color theme="3"/>
      <name val="Aptos"/>
      <family val="2"/>
    </font>
    <font>
      <b/>
      <sz val="16"/>
      <name val="Aptos"/>
      <family val="2"/>
    </font>
    <font>
      <b/>
      <sz val="10"/>
      <color rgb="FFC00000"/>
      <name val="Aptos"/>
      <family val="2"/>
    </font>
    <font>
      <sz val="9"/>
      <name val="Aptos"/>
      <family val="2"/>
    </font>
    <font>
      <b/>
      <sz val="9"/>
      <color indexed="81"/>
      <name val="Tahoma"/>
      <family val="2"/>
    </font>
    <font>
      <b/>
      <sz val="9"/>
      <color indexed="81"/>
      <name val="Aptos"/>
      <family val="2"/>
    </font>
    <font>
      <u/>
      <sz val="11"/>
      <color theme="10"/>
      <name val="Arial"/>
      <family val="2"/>
    </font>
    <font>
      <sz val="12"/>
      <color rgb="FFC00000"/>
      <name val="Aptos"/>
      <family val="2"/>
    </font>
    <font>
      <sz val="11"/>
      <color theme="0" tint="-0.14999847407452621"/>
      <name val="Aptos"/>
      <family val="2"/>
    </font>
    <font>
      <sz val="9"/>
      <color indexed="81"/>
      <name val="Aptos"/>
      <family val="2"/>
    </font>
    <font>
      <b/>
      <sz val="11"/>
      <color theme="1"/>
      <name val="Calibri"/>
      <family val="2"/>
      <scheme val="minor"/>
    </font>
    <font>
      <sz val="11"/>
      <color theme="1"/>
      <name val="Aptos"/>
      <family val="2"/>
    </font>
    <font>
      <b/>
      <sz val="11"/>
      <color theme="1"/>
      <name val="Aptos"/>
      <family val="2"/>
    </font>
    <font>
      <b/>
      <sz val="11"/>
      <color indexed="81"/>
      <name val="Tahoma"/>
      <family val="2"/>
    </font>
    <font>
      <sz val="11"/>
      <color indexed="81"/>
      <name val="Tahoma"/>
      <family val="2"/>
    </font>
  </fonts>
  <fills count="1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rgb="FFFDFFE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gray0625">
        <bgColor theme="0" tint="-4.9989318521683403E-2"/>
      </patternFill>
    </fill>
    <fill>
      <patternFill patternType="solid">
        <fgColor rgb="FFFFFFCC"/>
        <bgColor indexed="64"/>
      </patternFill>
    </fill>
    <fill>
      <patternFill patternType="solid">
        <fgColor theme="0" tint="-4.9989318521683403E-2"/>
        <bgColor indexed="64"/>
      </patternFill>
    </fill>
    <fill>
      <patternFill patternType="solid">
        <fgColor rgb="FFFFFF00"/>
        <bgColor indexed="64"/>
      </patternFill>
    </fill>
  </fills>
  <borders count="41">
    <border>
      <left/>
      <right/>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style="thin">
        <color auto="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auto="1"/>
      </left>
      <right/>
      <top/>
      <bottom style="thin">
        <color auto="1"/>
      </bottom>
      <diagonal/>
    </border>
    <border>
      <left style="thin">
        <color auto="1"/>
      </left>
      <right style="thin">
        <color auto="1"/>
      </right>
      <top style="double">
        <color auto="1"/>
      </top>
      <bottom style="thin">
        <color auto="1"/>
      </bottom>
      <diagonal/>
    </border>
    <border>
      <left style="thin">
        <color auto="1"/>
      </left>
      <right/>
      <top/>
      <bottom/>
      <diagonal/>
    </border>
    <border>
      <left style="thin">
        <color auto="1"/>
      </left>
      <right/>
      <top style="double">
        <color auto="1"/>
      </top>
      <bottom style="double">
        <color auto="1"/>
      </bottom>
      <diagonal/>
    </border>
    <border>
      <left style="thin">
        <color auto="1"/>
      </left>
      <right/>
      <top style="thin">
        <color auto="1"/>
      </top>
      <bottom style="double">
        <color auto="1"/>
      </bottom>
      <diagonal/>
    </border>
    <border>
      <left style="thin">
        <color auto="1"/>
      </left>
      <right style="thin">
        <color auto="1"/>
      </right>
      <top style="double">
        <color auto="1"/>
      </top>
      <bottom style="double">
        <color auto="1"/>
      </bottom>
      <diagonal/>
    </border>
    <border>
      <left/>
      <right/>
      <top style="thin">
        <color indexed="64"/>
      </top>
      <bottom style="thin">
        <color indexed="64"/>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indexed="64"/>
      </top>
      <bottom style="double">
        <color auto="1"/>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style="double">
        <color auto="1"/>
      </left>
      <right style="double">
        <color auto="1"/>
      </right>
      <top style="double">
        <color auto="1"/>
      </top>
      <bottom style="double">
        <color auto="1"/>
      </bottom>
      <diagonal/>
    </border>
    <border>
      <left/>
      <right/>
      <top style="thin">
        <color indexed="64"/>
      </top>
      <bottom/>
      <diagonal/>
    </border>
    <border>
      <left/>
      <right style="thin">
        <color indexed="64"/>
      </right>
      <top/>
      <bottom style="thin">
        <color auto="1"/>
      </bottom>
      <diagonal/>
    </border>
    <border>
      <left/>
      <right style="medium">
        <color auto="1"/>
      </right>
      <top style="thin">
        <color auto="1"/>
      </top>
      <bottom style="thin">
        <color indexed="64"/>
      </bottom>
      <diagonal/>
    </border>
    <border>
      <left style="thin">
        <color auto="1"/>
      </left>
      <right/>
      <top/>
      <bottom style="double">
        <color auto="1"/>
      </bottom>
      <diagonal/>
    </border>
    <border>
      <left style="thin">
        <color auto="1"/>
      </left>
      <right style="thin">
        <color auto="1"/>
      </right>
      <top/>
      <bottom style="double">
        <color auto="1"/>
      </bottom>
      <diagonal/>
    </border>
    <border>
      <left style="thin">
        <color auto="1"/>
      </left>
      <right/>
      <top style="thin">
        <color theme="3" tint="0.59996337778862885"/>
      </top>
      <bottom style="double">
        <color auto="1"/>
      </bottom>
      <diagonal/>
    </border>
    <border>
      <left style="double">
        <color auto="1"/>
      </left>
      <right/>
      <top style="double">
        <color auto="1"/>
      </top>
      <bottom style="double">
        <color auto="1"/>
      </bottom>
      <diagonal/>
    </border>
    <border>
      <left/>
      <right style="thin">
        <color indexed="64"/>
      </right>
      <top/>
      <bottom style="thin">
        <color theme="3" tint="0.59996337778862885"/>
      </bottom>
      <diagonal/>
    </border>
    <border>
      <left/>
      <right style="thin">
        <color auto="1"/>
      </right>
      <top style="double">
        <color auto="1"/>
      </top>
      <bottom style="double">
        <color auto="1"/>
      </bottom>
      <diagonal/>
    </border>
    <border>
      <left/>
      <right style="thin">
        <color auto="1"/>
      </right>
      <top style="thin">
        <color auto="1"/>
      </top>
      <bottom style="double">
        <color auto="1"/>
      </bottom>
      <diagonal/>
    </border>
    <border>
      <left/>
      <right style="double">
        <color auto="1"/>
      </right>
      <top style="double">
        <color auto="1"/>
      </top>
      <bottom style="double">
        <color auto="1"/>
      </bottom>
      <diagonal/>
    </border>
    <border>
      <left style="thin">
        <color auto="1"/>
      </left>
      <right style="thin">
        <color indexed="64"/>
      </right>
      <top style="thin">
        <color theme="3" tint="0.59996337778862885"/>
      </top>
      <bottom style="double">
        <color auto="1"/>
      </bottom>
      <diagonal/>
    </border>
    <border>
      <left style="double">
        <color auto="1"/>
      </left>
      <right style="thin">
        <color indexed="64"/>
      </right>
      <top style="double">
        <color auto="1"/>
      </top>
      <bottom style="double">
        <color auto="1"/>
      </bottom>
      <diagonal/>
    </border>
    <border>
      <left/>
      <right style="thin">
        <color auto="1"/>
      </right>
      <top/>
      <bottom style="double">
        <color auto="1"/>
      </bottom>
      <diagonal/>
    </border>
    <border>
      <left style="thin">
        <color auto="1"/>
      </left>
      <right style="thin">
        <color auto="1"/>
      </right>
      <top style="double">
        <color auto="1"/>
      </top>
      <bottom/>
      <diagonal/>
    </border>
    <border>
      <left style="double">
        <color indexed="64"/>
      </left>
      <right style="double">
        <color indexed="64"/>
      </right>
      <top style="double">
        <color indexed="64"/>
      </top>
      <bottom/>
      <diagonal/>
    </border>
    <border>
      <left/>
      <right/>
      <top style="double">
        <color auto="1"/>
      </top>
      <bottom style="double">
        <color auto="1"/>
      </bottom>
      <diagonal/>
    </border>
  </borders>
  <cellStyleXfs count="20">
    <xf numFmtId="0" fontId="0"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0" fontId="7" fillId="0" borderId="0"/>
    <xf numFmtId="0" fontId="4" fillId="0" borderId="0"/>
    <xf numFmtId="43" fontId="4"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1" fillId="0" borderId="0" applyNumberFormat="0" applyFill="0" applyBorder="0" applyAlignment="0" applyProtection="0"/>
    <xf numFmtId="0" fontId="5" fillId="0" borderId="0"/>
  </cellStyleXfs>
  <cellXfs count="563">
    <xf numFmtId="0" fontId="0" fillId="0" borderId="0" xfId="0"/>
    <xf numFmtId="0" fontId="0" fillId="3" borderId="0" xfId="0" applyFill="1"/>
    <xf numFmtId="0" fontId="13" fillId="3" borderId="0" xfId="0" applyFont="1" applyFill="1"/>
    <xf numFmtId="0" fontId="5" fillId="3" borderId="0" xfId="0" applyFont="1" applyFill="1"/>
    <xf numFmtId="0" fontId="5" fillId="3" borderId="0" xfId="0" applyFont="1" applyFill="1" applyAlignment="1">
      <alignment horizontal="right"/>
    </xf>
    <xf numFmtId="0" fontId="5" fillId="3" borderId="0" xfId="0" applyFont="1" applyFill="1" applyAlignment="1">
      <alignment wrapText="1"/>
    </xf>
    <xf numFmtId="0" fontId="5" fillId="3" borderId="13" xfId="0" applyFont="1" applyFill="1" applyBorder="1" applyAlignment="1" applyProtection="1">
      <alignment horizontal="left" vertical="center" wrapText="1"/>
      <protection locked="0"/>
    </xf>
    <xf numFmtId="168" fontId="5" fillId="3" borderId="13" xfId="0" applyNumberFormat="1" applyFont="1" applyFill="1" applyBorder="1" applyAlignment="1">
      <alignment horizontal="right" vertical="center" wrapText="1"/>
    </xf>
    <xf numFmtId="168" fontId="5" fillId="3" borderId="0" xfId="0" applyNumberFormat="1" applyFont="1" applyFill="1" applyAlignment="1">
      <alignment horizontal="right" vertical="center" wrapText="1"/>
    </xf>
    <xf numFmtId="164" fontId="5" fillId="3" borderId="13" xfId="0" applyNumberFormat="1" applyFont="1" applyFill="1" applyBorder="1" applyAlignment="1">
      <alignment horizontal="right" vertical="center" wrapText="1"/>
    </xf>
    <xf numFmtId="164" fontId="5" fillId="3" borderId="0" xfId="0" applyNumberFormat="1" applyFont="1" applyFill="1" applyAlignment="1">
      <alignment horizontal="right" vertical="center" wrapText="1"/>
    </xf>
    <xf numFmtId="0" fontId="13" fillId="3" borderId="0" xfId="0" applyFont="1" applyFill="1" applyAlignment="1">
      <alignment wrapText="1"/>
    </xf>
    <xf numFmtId="0" fontId="13" fillId="2" borderId="13" xfId="0" applyFont="1" applyFill="1" applyBorder="1" applyAlignment="1">
      <alignment horizontal="right" vertical="center" wrapText="1"/>
    </xf>
    <xf numFmtId="0" fontId="13" fillId="2"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0" xfId="0" applyFont="1" applyFill="1" applyAlignment="1">
      <alignment horizontal="left" vertical="top" wrapText="1"/>
    </xf>
    <xf numFmtId="0" fontId="13" fillId="3" borderId="0" xfId="0" applyFont="1" applyFill="1" applyAlignment="1">
      <alignment horizontal="center"/>
    </xf>
    <xf numFmtId="0" fontId="13" fillId="3" borderId="13" xfId="0" applyFont="1" applyFill="1" applyBorder="1" applyAlignment="1" applyProtection="1">
      <alignment horizontal="left" vertical="center" wrapText="1"/>
      <protection locked="0"/>
    </xf>
    <xf numFmtId="164" fontId="13" fillId="3" borderId="13" xfId="0" applyNumberFormat="1" applyFont="1" applyFill="1" applyBorder="1" applyAlignment="1">
      <alignment horizontal="right" vertical="center" wrapText="1"/>
    </xf>
    <xf numFmtId="168" fontId="13" fillId="3" borderId="0" xfId="0" applyNumberFormat="1" applyFont="1" applyFill="1" applyAlignment="1">
      <alignment horizontal="right" vertical="center" wrapText="1"/>
    </xf>
    <xf numFmtId="0" fontId="13" fillId="3" borderId="13" xfId="0" applyFont="1" applyFill="1" applyBorder="1" applyAlignment="1">
      <alignment horizontal="left" vertical="center" wrapText="1"/>
    </xf>
    <xf numFmtId="1" fontId="13" fillId="3" borderId="13" xfId="0" applyNumberFormat="1" applyFont="1" applyFill="1" applyBorder="1" applyAlignment="1">
      <alignment horizontal="right" vertical="center" wrapText="1"/>
    </xf>
    <xf numFmtId="164" fontId="13" fillId="3" borderId="0" xfId="0" applyNumberFormat="1" applyFont="1" applyFill="1" applyAlignment="1">
      <alignment horizontal="right" vertical="center" wrapText="1"/>
    </xf>
    <xf numFmtId="0" fontId="13" fillId="3" borderId="13" xfId="0" applyFont="1" applyFill="1" applyBorder="1" applyAlignment="1">
      <alignment horizontal="left" vertical="top" wrapText="1"/>
    </xf>
    <xf numFmtId="168" fontId="5" fillId="5" borderId="13" xfId="0" applyNumberFormat="1" applyFont="1" applyFill="1" applyBorder="1" applyAlignment="1" applyProtection="1">
      <alignment horizontal="right" vertical="center" wrapText="1"/>
      <protection locked="0"/>
    </xf>
    <xf numFmtId="168" fontId="13" fillId="5" borderId="13" xfId="0" applyNumberFormat="1" applyFont="1" applyFill="1" applyBorder="1" applyAlignment="1" applyProtection="1">
      <alignment horizontal="right" vertical="center" wrapText="1"/>
      <protection locked="0"/>
    </xf>
    <xf numFmtId="164" fontId="13" fillId="5" borderId="13" xfId="0" applyNumberFormat="1" applyFont="1" applyFill="1" applyBorder="1" applyAlignment="1" applyProtection="1">
      <alignment horizontal="right" vertical="center" wrapText="1"/>
      <protection locked="0"/>
    </xf>
    <xf numFmtId="1" fontId="5" fillId="5" borderId="13" xfId="0" applyNumberFormat="1" applyFont="1" applyFill="1" applyBorder="1" applyAlignment="1" applyProtection="1">
      <alignment horizontal="right" vertical="center" wrapText="1"/>
      <protection locked="0"/>
    </xf>
    <xf numFmtId="164" fontId="5" fillId="5" borderId="13" xfId="0" applyNumberFormat="1" applyFont="1" applyFill="1" applyBorder="1" applyAlignment="1" applyProtection="1">
      <alignment horizontal="right" vertical="center" wrapText="1"/>
      <protection locked="0"/>
    </xf>
    <xf numFmtId="0" fontId="13" fillId="3" borderId="0" xfId="0" applyFont="1" applyFill="1" applyAlignment="1">
      <alignment horizontal="right" vertical="center" wrapText="1"/>
    </xf>
    <xf numFmtId="0" fontId="0" fillId="0" borderId="0" xfId="0" applyAlignment="1">
      <alignment horizontal="center"/>
    </xf>
    <xf numFmtId="0" fontId="0" fillId="0" borderId="0" xfId="0" applyAlignment="1">
      <alignment horizontal="right"/>
    </xf>
    <xf numFmtId="0" fontId="0" fillId="0" borderId="0" xfId="0" applyAlignment="1">
      <alignment horizontal="center" wrapText="1"/>
    </xf>
    <xf numFmtId="0" fontId="16" fillId="3" borderId="0" xfId="0" applyFont="1" applyFill="1"/>
    <xf numFmtId="0" fontId="16" fillId="3" borderId="0" xfId="0" applyFont="1" applyFill="1" applyAlignment="1">
      <alignment wrapText="1"/>
    </xf>
    <xf numFmtId="0" fontId="17" fillId="3" borderId="0" xfId="0" applyFont="1" applyFill="1"/>
    <xf numFmtId="0" fontId="16" fillId="3" borderId="0" xfId="0" applyFont="1" applyFill="1" applyAlignment="1">
      <alignment horizontal="left" vertical="center"/>
    </xf>
    <xf numFmtId="0" fontId="16" fillId="3" borderId="0" xfId="0" applyFont="1" applyFill="1" applyAlignment="1">
      <alignment horizontal="right"/>
    </xf>
    <xf numFmtId="0" fontId="16" fillId="3" borderId="0" xfId="0" applyFont="1" applyFill="1" applyAlignment="1">
      <alignment horizontal="left"/>
    </xf>
    <xf numFmtId="0" fontId="16" fillId="3" borderId="3" xfId="0" applyFont="1" applyFill="1" applyBorder="1" applyAlignment="1">
      <alignment horizontal="center"/>
    </xf>
    <xf numFmtId="164" fontId="16" fillId="3" borderId="17" xfId="0" applyNumberFormat="1" applyFont="1" applyFill="1" applyBorder="1" applyAlignment="1">
      <alignment horizontal="right"/>
    </xf>
    <xf numFmtId="164" fontId="16" fillId="5" borderId="17" xfId="0" applyNumberFormat="1" applyFont="1" applyFill="1" applyBorder="1" applyAlignment="1" applyProtection="1">
      <alignment horizontal="right"/>
      <protection locked="0"/>
    </xf>
    <xf numFmtId="1" fontId="16" fillId="3" borderId="17" xfId="0" applyNumberFormat="1" applyFont="1" applyFill="1" applyBorder="1" applyAlignment="1">
      <alignment horizontal="right"/>
    </xf>
    <xf numFmtId="1" fontId="16" fillId="5" borderId="17" xfId="0" applyNumberFormat="1" applyFont="1" applyFill="1" applyBorder="1" applyAlignment="1" applyProtection="1">
      <alignment horizontal="right"/>
      <protection locked="0"/>
    </xf>
    <xf numFmtId="1" fontId="16" fillId="3" borderId="17" xfId="0" applyNumberFormat="1" applyFont="1" applyFill="1" applyBorder="1" applyAlignment="1">
      <alignment horizontal="right" wrapText="1"/>
    </xf>
    <xf numFmtId="1" fontId="16" fillId="5" borderId="17" xfId="0" applyNumberFormat="1" applyFont="1" applyFill="1" applyBorder="1" applyAlignment="1" applyProtection="1">
      <alignment horizontal="right" wrapText="1"/>
      <protection locked="0"/>
    </xf>
    <xf numFmtId="164" fontId="16" fillId="5" borderId="17" xfId="0" applyNumberFormat="1" applyFont="1" applyFill="1" applyBorder="1" applyAlignment="1" applyProtection="1">
      <alignment horizontal="right" wrapText="1"/>
      <protection locked="0"/>
    </xf>
    <xf numFmtId="164" fontId="16" fillId="3" borderId="17" xfId="0" applyNumberFormat="1" applyFont="1" applyFill="1" applyBorder="1" applyAlignment="1">
      <alignment horizontal="right" wrapText="1"/>
    </xf>
    <xf numFmtId="42" fontId="16" fillId="3" borderId="17" xfId="0" applyNumberFormat="1" applyFont="1" applyFill="1" applyBorder="1" applyAlignment="1">
      <alignment horizontal="right"/>
    </xf>
    <xf numFmtId="0" fontId="16" fillId="3" borderId="17" xfId="0" applyFont="1" applyFill="1" applyBorder="1" applyAlignment="1">
      <alignment horizontal="center" wrapText="1"/>
    </xf>
    <xf numFmtId="0" fontId="16" fillId="3" borderId="0" xfId="0" applyFont="1" applyFill="1" applyAlignment="1">
      <alignment vertical="center"/>
    </xf>
    <xf numFmtId="164" fontId="16" fillId="3" borderId="17" xfId="1" applyNumberFormat="1" applyFont="1" applyFill="1" applyBorder="1" applyAlignment="1" applyProtection="1">
      <alignment horizontal="right"/>
    </xf>
    <xf numFmtId="0" fontId="17" fillId="3" borderId="0" xfId="0" applyFont="1" applyFill="1" applyAlignment="1">
      <alignment vertical="center"/>
    </xf>
    <xf numFmtId="0" fontId="17" fillId="3" borderId="0" xfId="0" applyFont="1" applyFill="1" applyAlignment="1">
      <alignment horizontal="left"/>
    </xf>
    <xf numFmtId="0" fontId="16" fillId="3" borderId="17" xfId="0" applyFont="1" applyFill="1" applyBorder="1" applyAlignment="1">
      <alignment vertical="center"/>
    </xf>
    <xf numFmtId="164" fontId="16" fillId="3" borderId="16" xfId="0" applyNumberFormat="1" applyFont="1" applyFill="1" applyBorder="1" applyAlignment="1">
      <alignment horizontal="right"/>
    </xf>
    <xf numFmtId="164" fontId="16" fillId="5" borderId="16" xfId="0" applyNumberFormat="1" applyFont="1" applyFill="1" applyBorder="1" applyAlignment="1" applyProtection="1">
      <alignment horizontal="right"/>
      <protection locked="0"/>
    </xf>
    <xf numFmtId="164" fontId="16" fillId="3" borderId="1" xfId="0" applyNumberFormat="1" applyFont="1" applyFill="1" applyBorder="1" applyAlignment="1">
      <alignment horizontal="right"/>
    </xf>
    <xf numFmtId="164" fontId="16" fillId="7" borderId="11" xfId="1" applyNumberFormat="1" applyFont="1" applyFill="1" applyBorder="1" applyAlignment="1" applyProtection="1">
      <alignment horizontal="right"/>
    </xf>
    <xf numFmtId="164" fontId="16" fillId="7" borderId="11" xfId="0" applyNumberFormat="1" applyFont="1" applyFill="1" applyBorder="1" applyAlignment="1">
      <alignment horizontal="right"/>
    </xf>
    <xf numFmtId="1" fontId="16" fillId="3" borderId="16" xfId="0" applyNumberFormat="1" applyFont="1" applyFill="1" applyBorder="1" applyAlignment="1">
      <alignment horizontal="right"/>
    </xf>
    <xf numFmtId="1" fontId="16" fillId="3" borderId="1" xfId="0" applyNumberFormat="1" applyFont="1" applyFill="1" applyBorder="1" applyAlignment="1">
      <alignment horizontal="right"/>
    </xf>
    <xf numFmtId="1" fontId="16" fillId="7" borderId="11" xfId="0" applyNumberFormat="1" applyFont="1" applyFill="1" applyBorder="1" applyAlignment="1">
      <alignment horizontal="right"/>
    </xf>
    <xf numFmtId="164" fontId="16" fillId="7" borderId="24" xfId="0" applyNumberFormat="1" applyFont="1" applyFill="1" applyBorder="1" applyAlignment="1">
      <alignment horizontal="center" wrapText="1"/>
    </xf>
    <xf numFmtId="164" fontId="16" fillId="7" borderId="22" xfId="0" applyNumberFormat="1" applyFont="1" applyFill="1" applyBorder="1" applyAlignment="1">
      <alignment horizontal="center" wrapText="1"/>
    </xf>
    <xf numFmtId="164" fontId="16" fillId="5" borderId="1" xfId="0" applyNumberFormat="1" applyFont="1" applyFill="1" applyBorder="1" applyAlignment="1" applyProtection="1">
      <alignment horizontal="right"/>
      <protection locked="0"/>
    </xf>
    <xf numFmtId="0" fontId="19" fillId="3" borderId="0" xfId="0" applyFont="1" applyFill="1" applyAlignment="1">
      <alignment horizontal="center"/>
    </xf>
    <xf numFmtId="0" fontId="22" fillId="3" borderId="0" xfId="0" applyFont="1" applyFill="1"/>
    <xf numFmtId="0" fontId="23" fillId="7" borderId="0" xfId="0" applyFont="1" applyFill="1"/>
    <xf numFmtId="164" fontId="24" fillId="7" borderId="8" xfId="0" applyNumberFormat="1" applyFont="1" applyFill="1" applyBorder="1"/>
    <xf numFmtId="0" fontId="19" fillId="3" borderId="0" xfId="0" applyFont="1" applyFill="1"/>
    <xf numFmtId="0" fontId="23" fillId="3" borderId="0" xfId="0" applyFont="1" applyFill="1"/>
    <xf numFmtId="0" fontId="16" fillId="0" borderId="0" xfId="19" applyFont="1" applyAlignment="1" applyProtection="1">
      <alignment horizontal="left" wrapText="1"/>
      <protection hidden="1"/>
    </xf>
    <xf numFmtId="0" fontId="16" fillId="9" borderId="15" xfId="0" applyFont="1" applyFill="1" applyBorder="1" applyAlignment="1">
      <alignment horizontal="center" vertical="center" wrapText="1"/>
    </xf>
    <xf numFmtId="0" fontId="16" fillId="3" borderId="0" xfId="0" applyFont="1" applyFill="1" applyAlignment="1">
      <alignment horizontal="center" vertical="center" wrapText="1"/>
    </xf>
    <xf numFmtId="0" fontId="15" fillId="3" borderId="0" xfId="0" applyFont="1" applyFill="1"/>
    <xf numFmtId="0" fontId="16" fillId="9" borderId="17" xfId="0" applyFont="1" applyFill="1" applyBorder="1" applyAlignment="1">
      <alignment horizontal="center" vertical="center" wrapText="1"/>
    </xf>
    <xf numFmtId="0" fontId="16" fillId="3" borderId="0" xfId="0" applyFont="1" applyFill="1" applyAlignment="1">
      <alignment horizontal="center" vertical="center"/>
    </xf>
    <xf numFmtId="0" fontId="16" fillId="3" borderId="18" xfId="0" applyFont="1" applyFill="1" applyBorder="1" applyAlignment="1">
      <alignment vertical="center" wrapText="1"/>
    </xf>
    <xf numFmtId="0" fontId="16" fillId="3" borderId="0" xfId="0" applyFont="1" applyFill="1" applyAlignment="1">
      <alignment horizontal="left" vertical="center" wrapText="1"/>
    </xf>
    <xf numFmtId="0" fontId="16" fillId="9" borderId="17" xfId="0" applyFont="1" applyFill="1" applyBorder="1" applyAlignment="1">
      <alignment vertical="center" wrapText="1"/>
    </xf>
    <xf numFmtId="0" fontId="16" fillId="9" borderId="17" xfId="0" applyFont="1" applyFill="1" applyBorder="1" applyAlignment="1">
      <alignment horizontal="left" vertical="center" wrapText="1"/>
    </xf>
    <xf numFmtId="0" fontId="16" fillId="3" borderId="15" xfId="0" applyFont="1" applyFill="1" applyBorder="1" applyAlignment="1">
      <alignment horizontal="center" vertical="center"/>
    </xf>
    <xf numFmtId="0" fontId="16" fillId="3" borderId="17" xfId="0" applyFont="1" applyFill="1" applyBorder="1" applyAlignment="1">
      <alignment vertical="center" wrapText="1"/>
    </xf>
    <xf numFmtId="49" fontId="16" fillId="3" borderId="17" xfId="0" applyNumberFormat="1" applyFont="1" applyFill="1" applyBorder="1" applyAlignment="1">
      <alignment horizontal="center" wrapText="1"/>
    </xf>
    <xf numFmtId="0" fontId="16" fillId="3" borderId="17" xfId="0" applyFont="1" applyFill="1" applyBorder="1" applyAlignment="1">
      <alignment horizontal="left" vertical="center" wrapText="1" indent="4"/>
    </xf>
    <xf numFmtId="0" fontId="21" fillId="3" borderId="0" xfId="0" applyFont="1" applyFill="1"/>
    <xf numFmtId="0" fontId="16" fillId="3" borderId="17" xfId="0" applyFont="1" applyFill="1" applyBorder="1" applyAlignment="1">
      <alignment wrapText="1"/>
    </xf>
    <xf numFmtId="6" fontId="16" fillId="3" borderId="17" xfId="0" applyNumberFormat="1" applyFont="1" applyFill="1" applyBorder="1" applyAlignment="1">
      <alignment horizontal="center" vertical="center" wrapText="1"/>
    </xf>
    <xf numFmtId="0" fontId="16" fillId="3" borderId="17" xfId="0" applyFont="1" applyFill="1" applyBorder="1" applyAlignment="1">
      <alignment horizontal="left" vertical="center" indent="4"/>
    </xf>
    <xf numFmtId="0" fontId="15" fillId="3" borderId="0" xfId="0" applyFont="1" applyFill="1" applyAlignment="1">
      <alignment horizontal="left" vertical="center"/>
    </xf>
    <xf numFmtId="0" fontId="16" fillId="3" borderId="17" xfId="0" applyFont="1" applyFill="1" applyBorder="1" applyAlignment="1">
      <alignment horizontal="center" vertical="center" wrapText="1"/>
    </xf>
    <xf numFmtId="168" fontId="16" fillId="3" borderId="17" xfId="0" applyNumberFormat="1" applyFont="1" applyFill="1" applyBorder="1" applyAlignment="1">
      <alignment horizontal="center" wrapText="1"/>
    </xf>
    <xf numFmtId="0" fontId="16" fillId="3" borderId="0" xfId="0" applyFont="1" applyFill="1" applyAlignment="1">
      <alignment horizontal="center"/>
    </xf>
    <xf numFmtId="0" fontId="16" fillId="3" borderId="14" xfId="0" applyFont="1" applyFill="1" applyBorder="1" applyAlignment="1">
      <alignment horizontal="center" vertical="center"/>
    </xf>
    <xf numFmtId="0" fontId="29" fillId="3" borderId="0" xfId="0" applyFont="1" applyFill="1" applyAlignment="1">
      <alignment vertical="center"/>
    </xf>
    <xf numFmtId="0" fontId="16" fillId="3" borderId="3" xfId="0" applyFont="1" applyFill="1" applyBorder="1" applyAlignment="1">
      <alignment horizontal="center" vertical="center"/>
    </xf>
    <xf numFmtId="164" fontId="16" fillId="3" borderId="17" xfId="0" applyNumberFormat="1" applyFont="1" applyFill="1" applyBorder="1" applyAlignment="1">
      <alignment horizontal="center" vertical="center" wrapText="1"/>
    </xf>
    <xf numFmtId="3" fontId="16" fillId="3" borderId="17" xfId="0" applyNumberFormat="1" applyFont="1" applyFill="1" applyBorder="1" applyAlignment="1">
      <alignment horizontal="right" vertical="center"/>
    </xf>
    <xf numFmtId="49" fontId="16" fillId="3" borderId="17" xfId="0" applyNumberFormat="1" applyFont="1" applyFill="1" applyBorder="1" applyAlignment="1">
      <alignment horizontal="center" vertical="center"/>
    </xf>
    <xf numFmtId="0" fontId="16" fillId="3" borderId="17" xfId="0" applyFont="1" applyFill="1" applyBorder="1" applyAlignment="1">
      <alignment horizontal="right" vertical="center" wrapText="1"/>
    </xf>
    <xf numFmtId="0" fontId="16" fillId="3" borderId="12" xfId="0" applyFont="1" applyFill="1" applyBorder="1" applyAlignment="1">
      <alignment vertical="center" wrapText="1"/>
    </xf>
    <xf numFmtId="0" fontId="16" fillId="3" borderId="15" xfId="0" applyFont="1" applyFill="1" applyBorder="1" applyAlignment="1">
      <alignment horizontal="left" vertical="center" wrapText="1"/>
    </xf>
    <xf numFmtId="0" fontId="16" fillId="3" borderId="12" xfId="0" quotePrefix="1" applyFont="1" applyFill="1" applyBorder="1" applyAlignment="1">
      <alignment horizontal="center" vertical="center"/>
    </xf>
    <xf numFmtId="0" fontId="16" fillId="3" borderId="12" xfId="0" applyFont="1" applyFill="1" applyBorder="1"/>
    <xf numFmtId="0" fontId="16" fillId="3" borderId="15" xfId="0" applyFont="1" applyFill="1" applyBorder="1" applyAlignment="1">
      <alignment horizontal="left" vertical="center" wrapText="1" indent="3"/>
    </xf>
    <xf numFmtId="0" fontId="16" fillId="3" borderId="12" xfId="0" applyFont="1" applyFill="1" applyBorder="1" applyAlignment="1">
      <alignment horizontal="center" vertical="center"/>
    </xf>
    <xf numFmtId="0" fontId="16" fillId="3" borderId="0" xfId="18" applyFont="1" applyFill="1" applyBorder="1" applyAlignment="1" applyProtection="1">
      <alignment horizontal="left" vertical="center"/>
    </xf>
    <xf numFmtId="171" fontId="16" fillId="3" borderId="18" xfId="0" applyNumberFormat="1" applyFont="1" applyFill="1" applyBorder="1"/>
    <xf numFmtId="0" fontId="16" fillId="3" borderId="12" xfId="0" applyFont="1" applyFill="1" applyBorder="1" applyAlignment="1">
      <alignment horizontal="center" vertical="center" wrapText="1"/>
    </xf>
    <xf numFmtId="0" fontId="30" fillId="9" borderId="21" xfId="0" applyFont="1" applyFill="1" applyBorder="1" applyAlignment="1">
      <alignment horizontal="left" vertical="center"/>
    </xf>
    <xf numFmtId="0" fontId="15" fillId="9" borderId="24" xfId="0" applyFont="1" applyFill="1" applyBorder="1" applyAlignment="1">
      <alignment vertical="center" wrapText="1"/>
    </xf>
    <xf numFmtId="0" fontId="15" fillId="9" borderId="24" xfId="0" applyFont="1" applyFill="1" applyBorder="1" applyAlignment="1">
      <alignment horizontal="left" vertical="center" wrapText="1"/>
    </xf>
    <xf numFmtId="0" fontId="16" fillId="9" borderId="14" xfId="0" applyFont="1" applyFill="1" applyBorder="1" applyAlignment="1">
      <alignment horizontal="center" vertical="center" wrapText="1"/>
    </xf>
    <xf numFmtId="0" fontId="16" fillId="9" borderId="12" xfId="0" applyFont="1" applyFill="1" applyBorder="1" applyAlignment="1">
      <alignment horizontal="center" vertical="center" wrapText="1"/>
    </xf>
    <xf numFmtId="0" fontId="16" fillId="3" borderId="25" xfId="0" applyFont="1" applyFill="1" applyBorder="1" applyAlignment="1">
      <alignment horizontal="center" vertical="center"/>
    </xf>
    <xf numFmtId="0" fontId="16" fillId="3" borderId="1" xfId="0" applyFont="1" applyFill="1" applyBorder="1" applyAlignment="1">
      <alignment vertical="center" wrapText="1"/>
    </xf>
    <xf numFmtId="6" fontId="16" fillId="3" borderId="1" xfId="0" applyNumberFormat="1" applyFont="1" applyFill="1" applyBorder="1" applyAlignment="1">
      <alignment horizontal="center" vertical="center" wrapText="1"/>
    </xf>
    <xf numFmtId="0" fontId="16" fillId="3" borderId="2" xfId="0" applyFont="1" applyFill="1" applyBorder="1" applyAlignment="1">
      <alignment wrapText="1"/>
    </xf>
    <xf numFmtId="49" fontId="16" fillId="3" borderId="2" xfId="0" applyNumberFormat="1" applyFont="1" applyFill="1" applyBorder="1" applyAlignment="1">
      <alignment horizontal="center" wrapText="1"/>
    </xf>
    <xf numFmtId="0" fontId="16" fillId="8" borderId="17" xfId="0" applyFont="1" applyFill="1" applyBorder="1" applyAlignment="1">
      <alignment horizontal="center" vertical="center"/>
    </xf>
    <xf numFmtId="0" fontId="16" fillId="8" borderId="17" xfId="0" applyFont="1" applyFill="1" applyBorder="1" applyAlignment="1">
      <alignment vertical="center" wrapText="1"/>
    </xf>
    <xf numFmtId="49" fontId="16" fillId="8" borderId="17" xfId="0" applyNumberFormat="1" applyFont="1" applyFill="1" applyBorder="1" applyAlignment="1">
      <alignment horizontal="center" wrapText="1"/>
    </xf>
    <xf numFmtId="0" fontId="16" fillId="8" borderId="12" xfId="0" applyFont="1" applyFill="1" applyBorder="1" applyAlignment="1">
      <alignment horizontal="left" vertical="center"/>
    </xf>
    <xf numFmtId="6" fontId="16" fillId="8" borderId="17" xfId="0" applyNumberFormat="1" applyFont="1" applyFill="1" applyBorder="1" applyAlignment="1">
      <alignment horizontal="center" vertical="center" wrapText="1"/>
    </xf>
    <xf numFmtId="0" fontId="16" fillId="10" borderId="17" xfId="0" applyFont="1" applyFill="1" applyBorder="1" applyAlignment="1">
      <alignment vertical="center" wrapText="1"/>
    </xf>
    <xf numFmtId="0" fontId="16" fillId="10" borderId="18" xfId="0" applyFont="1" applyFill="1" applyBorder="1" applyAlignment="1">
      <alignment horizontal="center" vertical="center" wrapText="1"/>
    </xf>
    <xf numFmtId="0" fontId="16" fillId="10" borderId="15" xfId="0" applyFont="1" applyFill="1" applyBorder="1" applyAlignment="1">
      <alignment horizontal="left" vertical="center" wrapText="1"/>
    </xf>
    <xf numFmtId="0" fontId="16" fillId="10" borderId="17" xfId="0" applyFont="1" applyFill="1" applyBorder="1" applyAlignment="1">
      <alignment horizontal="center" vertical="center" wrapText="1"/>
    </xf>
    <xf numFmtId="0" fontId="16" fillId="10" borderId="17" xfId="0" applyFont="1" applyFill="1" applyBorder="1" applyAlignment="1">
      <alignment horizontal="left" vertical="center" wrapText="1"/>
    </xf>
    <xf numFmtId="0" fontId="16" fillId="10" borderId="18" xfId="0" applyFont="1" applyFill="1" applyBorder="1" applyAlignment="1">
      <alignment vertical="center" wrapText="1"/>
    </xf>
    <xf numFmtId="0" fontId="16" fillId="10" borderId="12" xfId="0" applyFont="1" applyFill="1" applyBorder="1" applyAlignment="1">
      <alignment vertical="center" wrapText="1"/>
    </xf>
    <xf numFmtId="0" fontId="13" fillId="7" borderId="13" xfId="0" applyFont="1" applyFill="1" applyBorder="1" applyAlignment="1">
      <alignment horizontal="left" vertical="center" wrapText="1"/>
    </xf>
    <xf numFmtId="0" fontId="13" fillId="7" borderId="13" xfId="0" applyFont="1" applyFill="1" applyBorder="1" applyAlignment="1">
      <alignment horizontal="right" vertical="center" wrapText="1"/>
    </xf>
    <xf numFmtId="0" fontId="20" fillId="3" borderId="0" xfId="0" applyFont="1" applyFill="1"/>
    <xf numFmtId="0" fontId="19" fillId="3" borderId="0" xfId="0" applyFont="1" applyFill="1" applyAlignment="1">
      <alignment horizontal="left"/>
    </xf>
    <xf numFmtId="0" fontId="20" fillId="3" borderId="0" xfId="0" applyFont="1" applyFill="1" applyAlignment="1">
      <alignment horizontal="left"/>
    </xf>
    <xf numFmtId="166" fontId="19" fillId="3" borderId="0" xfId="2" applyNumberFormat="1" applyFont="1" applyFill="1" applyBorder="1" applyAlignment="1" applyProtection="1">
      <alignment horizontal="right" vertical="center"/>
    </xf>
    <xf numFmtId="0" fontId="20" fillId="3" borderId="0" xfId="0" applyFont="1" applyFill="1" applyAlignment="1">
      <alignment horizontal="center" vertical="center" wrapText="1"/>
    </xf>
    <xf numFmtId="42" fontId="20" fillId="3" borderId="0" xfId="2" applyNumberFormat="1" applyFont="1" applyFill="1" applyBorder="1" applyAlignment="1" applyProtection="1">
      <alignment horizontal="left"/>
      <protection locked="0"/>
    </xf>
    <xf numFmtId="42" fontId="31" fillId="3" borderId="0" xfId="2" applyNumberFormat="1" applyFont="1" applyFill="1" applyBorder="1" applyAlignment="1" applyProtection="1">
      <alignment horizontal="left"/>
      <protection locked="0"/>
    </xf>
    <xf numFmtId="166" fontId="19" fillId="3" borderId="0" xfId="2" applyNumberFormat="1" applyFont="1" applyFill="1" applyBorder="1" applyAlignment="1" applyProtection="1">
      <alignment horizontal="left"/>
    </xf>
    <xf numFmtId="1" fontId="20" fillId="3" borderId="0" xfId="2" applyNumberFormat="1" applyFont="1" applyFill="1" applyBorder="1" applyAlignment="1" applyProtection="1">
      <alignment horizontal="center"/>
      <protection locked="0"/>
    </xf>
    <xf numFmtId="1" fontId="19" fillId="3" borderId="0" xfId="2" applyNumberFormat="1" applyFont="1" applyFill="1" applyBorder="1" applyAlignment="1" applyProtection="1">
      <alignment horizontal="center"/>
    </xf>
    <xf numFmtId="10" fontId="19" fillId="3" borderId="0" xfId="4" applyNumberFormat="1" applyFont="1" applyFill="1" applyBorder="1" applyAlignment="1" applyProtection="1">
      <alignment horizontal="center"/>
    </xf>
    <xf numFmtId="166" fontId="20" fillId="3" borderId="0" xfId="2" applyNumberFormat="1" applyFont="1" applyFill="1" applyBorder="1" applyAlignment="1" applyProtection="1">
      <alignment horizontal="left"/>
    </xf>
    <xf numFmtId="166" fontId="22" fillId="3" borderId="0" xfId="2" applyNumberFormat="1" applyFont="1" applyFill="1" applyBorder="1" applyAlignment="1" applyProtection="1">
      <alignment horizontal="right" vertical="center"/>
    </xf>
    <xf numFmtId="0" fontId="5" fillId="7" borderId="0" xfId="0" applyFont="1" applyFill="1"/>
    <xf numFmtId="164" fontId="16" fillId="7" borderId="28" xfId="1" applyNumberFormat="1" applyFont="1" applyFill="1" applyBorder="1" applyAlignment="1" applyProtection="1">
      <alignment horizontal="right"/>
    </xf>
    <xf numFmtId="164" fontId="16" fillId="3" borderId="0" xfId="1" applyNumberFormat="1" applyFont="1" applyFill="1" applyBorder="1" applyAlignment="1" applyProtection="1">
      <alignment horizontal="right"/>
    </xf>
    <xf numFmtId="0" fontId="16" fillId="8" borderId="18" xfId="0" applyFont="1" applyFill="1" applyBorder="1" applyAlignment="1">
      <alignment horizontal="left" vertical="center" wrapText="1" indent="4"/>
    </xf>
    <xf numFmtId="0" fontId="16" fillId="3" borderId="8" xfId="0" applyFont="1" applyFill="1" applyBorder="1" applyAlignment="1">
      <alignment horizontal="left" wrapText="1" indent="4"/>
    </xf>
    <xf numFmtId="0" fontId="16" fillId="8" borderId="18" xfId="0" applyFont="1" applyFill="1" applyBorder="1" applyAlignment="1">
      <alignment horizontal="left" vertical="center" indent="4"/>
    </xf>
    <xf numFmtId="0" fontId="16" fillId="3" borderId="6" xfId="0" applyFont="1" applyFill="1" applyBorder="1" applyAlignment="1">
      <alignment horizontal="left" vertical="center" wrapText="1" indent="4"/>
    </xf>
    <xf numFmtId="0" fontId="16" fillId="3" borderId="18" xfId="0" applyFont="1" applyFill="1" applyBorder="1" applyAlignment="1">
      <alignment horizontal="left" vertical="center" wrapText="1" indent="4"/>
    </xf>
    <xf numFmtId="0" fontId="16" fillId="9" borderId="2" xfId="0" applyFont="1" applyFill="1" applyBorder="1" applyAlignment="1">
      <alignment horizontal="center" vertical="center" wrapText="1"/>
    </xf>
    <xf numFmtId="0" fontId="16" fillId="3" borderId="18" xfId="0" applyFont="1" applyFill="1" applyBorder="1" applyAlignment="1">
      <alignment horizontal="left" wrapText="1" indent="4"/>
    </xf>
    <xf numFmtId="0" fontId="16" fillId="3" borderId="18" xfId="0" quotePrefix="1" applyFont="1" applyFill="1" applyBorder="1" applyAlignment="1">
      <alignment horizontal="center" vertical="center" wrapText="1"/>
    </xf>
    <xf numFmtId="0" fontId="16" fillId="9" borderId="6" xfId="0" applyFont="1" applyFill="1" applyBorder="1" applyAlignment="1">
      <alignment horizontal="center" vertical="center" wrapText="1"/>
    </xf>
    <xf numFmtId="0" fontId="16" fillId="3" borderId="18" xfId="0" applyFont="1" applyFill="1" applyBorder="1" applyAlignment="1">
      <alignment horizontal="center" vertical="center" wrapText="1"/>
    </xf>
    <xf numFmtId="164" fontId="16" fillId="3" borderId="15" xfId="0" applyNumberFormat="1" applyFont="1" applyFill="1" applyBorder="1" applyAlignment="1">
      <alignment horizontal="center" vertical="center" wrapText="1"/>
    </xf>
    <xf numFmtId="0" fontId="16" fillId="9" borderId="21" xfId="0" applyFont="1" applyFill="1" applyBorder="1" applyAlignment="1">
      <alignment horizontal="center" vertical="center" wrapText="1"/>
    </xf>
    <xf numFmtId="0" fontId="16" fillId="10" borderId="1" xfId="0" applyFont="1" applyFill="1" applyBorder="1" applyAlignment="1">
      <alignment horizontal="center" vertical="center" wrapText="1"/>
    </xf>
    <xf numFmtId="173" fontId="15" fillId="5" borderId="23" xfId="0" applyNumberFormat="1" applyFont="1" applyFill="1" applyBorder="1" applyAlignment="1" applyProtection="1">
      <alignment horizontal="center" vertical="center"/>
      <protection locked="0"/>
    </xf>
    <xf numFmtId="175" fontId="15" fillId="5" borderId="23" xfId="0" applyNumberFormat="1" applyFont="1" applyFill="1" applyBorder="1" applyAlignment="1" applyProtection="1">
      <alignment horizontal="right" vertical="center"/>
      <protection locked="0"/>
    </xf>
    <xf numFmtId="3" fontId="15" fillId="5" borderId="23" xfId="0" applyNumberFormat="1" applyFont="1" applyFill="1" applyBorder="1" applyAlignment="1" applyProtection="1">
      <alignment horizontal="right" vertical="center"/>
      <protection locked="0"/>
    </xf>
    <xf numFmtId="3" fontId="15" fillId="5" borderId="19" xfId="0" applyNumberFormat="1" applyFont="1" applyFill="1" applyBorder="1" applyAlignment="1" applyProtection="1">
      <alignment horizontal="right" vertical="center"/>
      <protection locked="0"/>
    </xf>
    <xf numFmtId="3" fontId="15" fillId="5" borderId="11" xfId="0" applyNumberFormat="1" applyFont="1" applyFill="1" applyBorder="1" applyAlignment="1" applyProtection="1">
      <alignment horizontal="right" vertical="center"/>
      <protection locked="0"/>
    </xf>
    <xf numFmtId="3" fontId="15" fillId="5" borderId="7" xfId="0" applyNumberFormat="1" applyFont="1" applyFill="1" applyBorder="1" applyAlignment="1" applyProtection="1">
      <alignment horizontal="right" vertical="center"/>
      <protection locked="0"/>
    </xf>
    <xf numFmtId="168" fontId="16" fillId="3" borderId="6" xfId="0" applyNumberFormat="1" applyFont="1" applyFill="1" applyBorder="1" applyAlignment="1">
      <alignment horizontal="center"/>
    </xf>
    <xf numFmtId="0" fontId="16" fillId="7" borderId="29" xfId="0" applyFont="1" applyFill="1" applyBorder="1" applyAlignment="1">
      <alignment horizontal="center"/>
    </xf>
    <xf numFmtId="168" fontId="16" fillId="3" borderId="18" xfId="0" applyNumberFormat="1" applyFont="1" applyFill="1" applyBorder="1" applyAlignment="1">
      <alignment horizontal="center"/>
    </xf>
    <xf numFmtId="2" fontId="16" fillId="3" borderId="21" xfId="0" applyNumberFormat="1" applyFont="1" applyFill="1" applyBorder="1" applyAlignment="1">
      <alignment horizontal="center"/>
    </xf>
    <xf numFmtId="2" fontId="16" fillId="3" borderId="18" xfId="0" applyNumberFormat="1" applyFont="1" applyFill="1" applyBorder="1" applyAlignment="1">
      <alignment horizontal="center"/>
    </xf>
    <xf numFmtId="2" fontId="16" fillId="3" borderId="6" xfId="0" applyNumberFormat="1" applyFont="1" applyFill="1" applyBorder="1" applyAlignment="1">
      <alignment horizontal="center"/>
    </xf>
    <xf numFmtId="5" fontId="16" fillId="3" borderId="8" xfId="2" applyNumberFormat="1" applyFont="1" applyFill="1" applyBorder="1" applyAlignment="1" applyProtection="1">
      <alignment horizontal="center"/>
    </xf>
    <xf numFmtId="165" fontId="16" fillId="3" borderId="18" xfId="0" applyNumberFormat="1" applyFont="1" applyFill="1" applyBorder="1" applyAlignment="1">
      <alignment horizontal="center"/>
    </xf>
    <xf numFmtId="165" fontId="16" fillId="3" borderId="21" xfId="0" applyNumberFormat="1" applyFont="1" applyFill="1" applyBorder="1" applyAlignment="1">
      <alignment horizontal="center"/>
    </xf>
    <xf numFmtId="0" fontId="16" fillId="3" borderId="6" xfId="0" applyFont="1" applyFill="1" applyBorder="1" applyAlignment="1">
      <alignment horizontal="center"/>
    </xf>
    <xf numFmtId="2" fontId="16" fillId="3" borderId="21" xfId="0" applyNumberFormat="1" applyFont="1" applyFill="1" applyBorder="1" applyAlignment="1">
      <alignment horizontal="center" wrapText="1"/>
    </xf>
    <xf numFmtId="5" fontId="16" fillId="3" borderId="21" xfId="0" applyNumberFormat="1" applyFont="1" applyFill="1" applyBorder="1" applyAlignment="1">
      <alignment horizontal="center"/>
    </xf>
    <xf numFmtId="0" fontId="16" fillId="3" borderId="18" xfId="0" applyFont="1" applyFill="1" applyBorder="1" applyAlignment="1">
      <alignment horizontal="center" wrapText="1"/>
    </xf>
    <xf numFmtId="164" fontId="16" fillId="7" borderId="18" xfId="0" applyNumberFormat="1" applyFont="1" applyFill="1" applyBorder="1" applyAlignment="1">
      <alignment horizontal="right"/>
    </xf>
    <xf numFmtId="164" fontId="16" fillId="7" borderId="16" xfId="0" applyNumberFormat="1" applyFont="1" applyFill="1" applyBorder="1" applyAlignment="1">
      <alignment horizontal="center" wrapText="1"/>
    </xf>
    <xf numFmtId="0" fontId="16" fillId="3" borderId="6" xfId="0" applyFont="1" applyFill="1" applyBorder="1" applyAlignment="1">
      <alignment wrapText="1"/>
    </xf>
    <xf numFmtId="0" fontId="16" fillId="3" borderId="18" xfId="0" applyFont="1" applyFill="1" applyBorder="1" applyAlignment="1">
      <alignment wrapText="1"/>
    </xf>
    <xf numFmtId="0" fontId="16" fillId="3" borderId="21" xfId="0" applyFont="1" applyFill="1" applyBorder="1" applyAlignment="1">
      <alignment wrapText="1"/>
    </xf>
    <xf numFmtId="0" fontId="16" fillId="3" borderId="10" xfId="0" applyFont="1" applyFill="1" applyBorder="1"/>
    <xf numFmtId="0" fontId="16" fillId="3" borderId="18" xfId="0" applyFont="1" applyFill="1" applyBorder="1"/>
    <xf numFmtId="0" fontId="16" fillId="3" borderId="6" xfId="0" applyFont="1" applyFill="1" applyBorder="1"/>
    <xf numFmtId="0" fontId="35" fillId="3" borderId="0" xfId="18" applyFont="1" applyFill="1"/>
    <xf numFmtId="0" fontId="32" fillId="3" borderId="24" xfId="0" applyFont="1" applyFill="1" applyBorder="1" applyAlignment="1">
      <alignment horizontal="center" vertical="center" wrapText="1"/>
    </xf>
    <xf numFmtId="0" fontId="32" fillId="3" borderId="24" xfId="0" applyFont="1" applyFill="1" applyBorder="1" applyAlignment="1">
      <alignment horizontal="center" vertical="center"/>
    </xf>
    <xf numFmtId="0" fontId="16" fillId="3" borderId="22" xfId="0" applyFont="1" applyFill="1" applyBorder="1"/>
    <xf numFmtId="0" fontId="16" fillId="3" borderId="25" xfId="0" applyFont="1" applyFill="1" applyBorder="1" applyAlignment="1">
      <alignment horizontal="center"/>
    </xf>
    <xf numFmtId="0" fontId="16" fillId="3" borderId="17" xfId="0" applyFont="1" applyFill="1" applyBorder="1" applyAlignment="1">
      <alignment horizontal="center" vertical="center"/>
    </xf>
    <xf numFmtId="0" fontId="16" fillId="3" borderId="20" xfId="0" applyFont="1" applyFill="1" applyBorder="1" applyAlignment="1">
      <alignment horizontal="center" vertical="center" wrapText="1"/>
    </xf>
    <xf numFmtId="42" fontId="24" fillId="5" borderId="17" xfId="2" applyNumberFormat="1" applyFont="1" applyFill="1" applyBorder="1" applyAlignment="1" applyProtection="1">
      <alignment horizontal="right" vertical="center"/>
      <protection locked="0"/>
    </xf>
    <xf numFmtId="42" fontId="36" fillId="5" borderId="17" xfId="2" applyNumberFormat="1" applyFont="1" applyFill="1" applyBorder="1" applyAlignment="1" applyProtection="1">
      <alignment horizontal="right" vertical="center"/>
      <protection locked="0"/>
    </xf>
    <xf numFmtId="3" fontId="24" fillId="5" borderId="17" xfId="0" applyNumberFormat="1" applyFont="1" applyFill="1" applyBorder="1" applyAlignment="1" applyProtection="1">
      <alignment horizontal="center" vertical="center"/>
      <protection locked="0"/>
    </xf>
    <xf numFmtId="166" fontId="24" fillId="3" borderId="17" xfId="2" applyNumberFormat="1" applyFont="1" applyFill="1" applyBorder="1" applyAlignment="1" applyProtection="1">
      <alignment horizontal="left"/>
    </xf>
    <xf numFmtId="10" fontId="24" fillId="3" borderId="17" xfId="4" applyNumberFormat="1" applyFont="1" applyFill="1" applyBorder="1" applyAlignment="1" applyProtection="1">
      <alignment horizontal="center"/>
    </xf>
    <xf numFmtId="166" fontId="25" fillId="3" borderId="17" xfId="2" applyNumberFormat="1" applyFont="1" applyFill="1" applyBorder="1" applyAlignment="1" applyProtection="1">
      <alignment horizontal="left"/>
    </xf>
    <xf numFmtId="1" fontId="24" fillId="3" borderId="17" xfId="2" applyNumberFormat="1" applyFont="1" applyFill="1" applyBorder="1" applyAlignment="1" applyProtection="1">
      <alignment horizontal="center" vertical="center"/>
    </xf>
    <xf numFmtId="0" fontId="22" fillId="11" borderId="12" xfId="0" applyFont="1" applyFill="1" applyBorder="1" applyAlignment="1">
      <alignment horizontal="center"/>
    </xf>
    <xf numFmtId="0" fontId="22" fillId="11" borderId="26" xfId="0" applyFont="1" applyFill="1" applyBorder="1"/>
    <xf numFmtId="0" fontId="22" fillId="6" borderId="12" xfId="0" applyFont="1" applyFill="1" applyBorder="1" applyAlignment="1">
      <alignment horizontal="center"/>
    </xf>
    <xf numFmtId="0" fontId="22" fillId="6" borderId="15" xfId="0" applyFont="1" applyFill="1" applyBorder="1"/>
    <xf numFmtId="0" fontId="24" fillId="3" borderId="17" xfId="0" applyFont="1" applyFill="1" applyBorder="1" applyAlignment="1">
      <alignment horizontal="right" vertical="center" wrapText="1"/>
    </xf>
    <xf numFmtId="0" fontId="24" fillId="3" borderId="17" xfId="0" applyFont="1" applyFill="1" applyBorder="1" applyAlignment="1">
      <alignment horizontal="right" wrapText="1"/>
    </xf>
    <xf numFmtId="10" fontId="24" fillId="3" borderId="17" xfId="4" applyNumberFormat="1" applyFont="1" applyFill="1" applyBorder="1" applyAlignment="1" applyProtection="1">
      <alignment horizontal="right"/>
    </xf>
    <xf numFmtId="0" fontId="24" fillId="3" borderId="17" xfId="0" applyFont="1" applyFill="1" applyBorder="1" applyAlignment="1">
      <alignment horizontal="left" wrapText="1"/>
    </xf>
    <xf numFmtId="0" fontId="36" fillId="3" borderId="17" xfId="0" applyFont="1" applyFill="1" applyBorder="1" applyAlignment="1">
      <alignment horizontal="left" wrapText="1"/>
    </xf>
    <xf numFmtId="0" fontId="22" fillId="11" borderId="17" xfId="0" applyFont="1" applyFill="1" applyBorder="1" applyAlignment="1">
      <alignment horizontal="center" vertical="center" wrapText="1"/>
    </xf>
    <xf numFmtId="0" fontId="22" fillId="6" borderId="17" xfId="0" applyFont="1" applyFill="1" applyBorder="1" applyAlignment="1">
      <alignment horizontal="center" vertical="center" wrapText="1"/>
    </xf>
    <xf numFmtId="0" fontId="16" fillId="11" borderId="17" xfId="0" applyFont="1" applyFill="1" applyBorder="1" applyAlignment="1">
      <alignment horizontal="center" vertical="center" wrapText="1"/>
    </xf>
    <xf numFmtId="0" fontId="16" fillId="11" borderId="20" xfId="0" applyFont="1" applyFill="1" applyBorder="1" applyAlignment="1">
      <alignment horizontal="center" vertical="center" wrapText="1"/>
    </xf>
    <xf numFmtId="0" fontId="16" fillId="6" borderId="15" xfId="0" applyFont="1" applyFill="1" applyBorder="1" applyAlignment="1">
      <alignment horizontal="center" vertical="center" wrapText="1"/>
    </xf>
    <xf numFmtId="0" fontId="16" fillId="6" borderId="17" xfId="0" applyFont="1" applyFill="1" applyBorder="1" applyAlignment="1">
      <alignment horizontal="center" vertical="center" wrapText="1"/>
    </xf>
    <xf numFmtId="0" fontId="22" fillId="11" borderId="18" xfId="0" applyFont="1" applyFill="1" applyBorder="1" applyAlignment="1">
      <alignment horizontal="left"/>
    </xf>
    <xf numFmtId="0" fontId="22" fillId="6" borderId="12" xfId="0" applyFont="1" applyFill="1" applyBorder="1"/>
    <xf numFmtId="0" fontId="16" fillId="0" borderId="0" xfId="19" applyFont="1" applyAlignment="1">
      <alignment wrapText="1"/>
    </xf>
    <xf numFmtId="0" fontId="16" fillId="0" borderId="0" xfId="0" applyFont="1" applyAlignment="1">
      <alignment wrapText="1"/>
    </xf>
    <xf numFmtId="0" fontId="26" fillId="0" borderId="0" xfId="18" applyFont="1" applyAlignment="1">
      <alignment wrapText="1"/>
    </xf>
    <xf numFmtId="0" fontId="27" fillId="0" borderId="0" xfId="18" applyFont="1" applyAlignment="1">
      <alignment wrapText="1"/>
    </xf>
    <xf numFmtId="0" fontId="28" fillId="0" borderId="0" xfId="0" applyFont="1" applyAlignment="1">
      <alignment wrapText="1"/>
    </xf>
    <xf numFmtId="171" fontId="16" fillId="3" borderId="19" xfId="2" applyNumberFormat="1" applyFont="1" applyFill="1" applyBorder="1" applyAlignment="1" applyProtection="1">
      <alignment horizontal="right"/>
    </xf>
    <xf numFmtId="171" fontId="16" fillId="3" borderId="17" xfId="0" applyNumberFormat="1" applyFont="1" applyFill="1" applyBorder="1" applyAlignment="1">
      <alignment horizontal="right"/>
    </xf>
    <xf numFmtId="171" fontId="16" fillId="3" borderId="17" xfId="2" applyNumberFormat="1" applyFont="1" applyFill="1" applyBorder="1" applyAlignment="1" applyProtection="1">
      <alignment horizontal="right"/>
    </xf>
    <xf numFmtId="171" fontId="16" fillId="12" borderId="17" xfId="2" applyNumberFormat="1" applyFont="1" applyFill="1" applyBorder="1" applyAlignment="1" applyProtection="1">
      <alignment horizontal="right"/>
    </xf>
    <xf numFmtId="171" fontId="16" fillId="5" borderId="17" xfId="2" applyNumberFormat="1" applyFont="1" applyFill="1" applyBorder="1" applyAlignment="1" applyProtection="1">
      <alignment horizontal="right"/>
      <protection locked="0"/>
    </xf>
    <xf numFmtId="171" fontId="16" fillId="3" borderId="1" xfId="2" applyNumberFormat="1" applyFont="1" applyFill="1" applyBorder="1" applyAlignment="1" applyProtection="1">
      <alignment horizontal="right"/>
    </xf>
    <xf numFmtId="171" fontId="16" fillId="3" borderId="17" xfId="2" applyNumberFormat="1" applyFont="1" applyFill="1" applyBorder="1" applyAlignment="1">
      <alignment horizontal="right"/>
    </xf>
    <xf numFmtId="6" fontId="16" fillId="3" borderId="17" xfId="2" applyNumberFormat="1" applyFont="1" applyFill="1" applyBorder="1" applyAlignment="1" applyProtection="1">
      <alignment horizontal="right"/>
    </xf>
    <xf numFmtId="6" fontId="16" fillId="5" borderId="17" xfId="2" applyNumberFormat="1" applyFont="1" applyFill="1" applyBorder="1" applyAlignment="1" applyProtection="1">
      <alignment horizontal="right"/>
      <protection locked="0"/>
    </xf>
    <xf numFmtId="168" fontId="16" fillId="3" borderId="25" xfId="0" applyNumberFormat="1" applyFont="1" applyFill="1" applyBorder="1" applyAlignment="1">
      <alignment horizontal="center"/>
    </xf>
    <xf numFmtId="0" fontId="16" fillId="7" borderId="32" xfId="0" applyFont="1" applyFill="1" applyBorder="1" applyAlignment="1">
      <alignment horizontal="center"/>
    </xf>
    <xf numFmtId="0" fontId="16" fillId="7" borderId="29" xfId="0" applyFont="1" applyFill="1" applyBorder="1" applyAlignment="1">
      <alignment horizontal="left"/>
    </xf>
    <xf numFmtId="0" fontId="16" fillId="7" borderId="32" xfId="0" applyFont="1" applyFill="1" applyBorder="1" applyAlignment="1">
      <alignment horizontal="left"/>
    </xf>
    <xf numFmtId="164" fontId="16" fillId="7" borderId="32" xfId="0" applyNumberFormat="1" applyFont="1" applyFill="1" applyBorder="1" applyAlignment="1">
      <alignment horizontal="center"/>
    </xf>
    <xf numFmtId="2" fontId="16" fillId="7" borderId="32" xfId="0" applyNumberFormat="1" applyFont="1" applyFill="1" applyBorder="1" applyAlignment="1">
      <alignment horizontal="center"/>
    </xf>
    <xf numFmtId="164" fontId="16" fillId="7" borderId="15" xfId="0" applyNumberFormat="1" applyFont="1" applyFill="1" applyBorder="1" applyAlignment="1">
      <alignment horizontal="center" wrapText="1"/>
    </xf>
    <xf numFmtId="0" fontId="16" fillId="3" borderId="33" xfId="0" applyFont="1" applyFill="1" applyBorder="1" applyAlignment="1">
      <alignment horizontal="center"/>
    </xf>
    <xf numFmtId="0" fontId="16" fillId="3" borderId="15" xfId="0" applyFont="1" applyFill="1" applyBorder="1" applyAlignment="1">
      <alignment horizontal="center"/>
    </xf>
    <xf numFmtId="0" fontId="16" fillId="3" borderId="15" xfId="0" applyFont="1" applyFill="1" applyBorder="1" applyAlignment="1">
      <alignment vertical="center"/>
    </xf>
    <xf numFmtId="0" fontId="16" fillId="7" borderId="15" xfId="0" applyFont="1" applyFill="1" applyBorder="1" applyAlignment="1">
      <alignment horizontal="center"/>
    </xf>
    <xf numFmtId="164" fontId="16" fillId="7" borderId="3" xfId="0" applyNumberFormat="1" applyFont="1" applyFill="1" applyBorder="1" applyAlignment="1">
      <alignment horizontal="center" wrapText="1"/>
    </xf>
    <xf numFmtId="0" fontId="16" fillId="3" borderId="15" xfId="0" applyFont="1" applyFill="1" applyBorder="1" applyAlignment="1">
      <alignment horizontal="center" wrapText="1"/>
    </xf>
    <xf numFmtId="49" fontId="16" fillId="3" borderId="6" xfId="0" applyNumberFormat="1" applyFont="1" applyFill="1" applyBorder="1" applyAlignment="1">
      <alignment horizontal="center" wrapText="1"/>
    </xf>
    <xf numFmtId="49" fontId="16" fillId="3" borderId="18" xfId="0" applyNumberFormat="1" applyFont="1" applyFill="1" applyBorder="1" applyAlignment="1">
      <alignment horizontal="center" wrapText="1"/>
    </xf>
    <xf numFmtId="0" fontId="16" fillId="3" borderId="8" xfId="0" applyFont="1" applyFill="1" applyBorder="1" applyAlignment="1">
      <alignment horizontal="right" wrapText="1"/>
    </xf>
    <xf numFmtId="0" fontId="16" fillId="7" borderId="27" xfId="0" applyFont="1" applyFill="1" applyBorder="1"/>
    <xf numFmtId="0" fontId="16" fillId="3" borderId="8" xfId="0" applyFont="1" applyFill="1" applyBorder="1" applyAlignment="1">
      <alignment horizontal="center" wrapText="1"/>
    </xf>
    <xf numFmtId="0" fontId="16" fillId="7" borderId="9" xfId="0" applyFont="1" applyFill="1" applyBorder="1"/>
    <xf numFmtId="0" fontId="16" fillId="7" borderId="10" xfId="0" applyFont="1" applyFill="1" applyBorder="1"/>
    <xf numFmtId="164" fontId="16" fillId="7" borderId="9" xfId="0" applyNumberFormat="1" applyFont="1" applyFill="1" applyBorder="1"/>
    <xf numFmtId="0" fontId="16" fillId="3" borderId="8" xfId="0" applyFont="1" applyFill="1" applyBorder="1"/>
    <xf numFmtId="49" fontId="16" fillId="3" borderId="10" xfId="0" applyNumberFormat="1" applyFont="1" applyFill="1" applyBorder="1" applyAlignment="1">
      <alignment horizontal="center" wrapText="1"/>
    </xf>
    <xf numFmtId="0" fontId="17" fillId="3" borderId="8" xfId="0" applyFont="1" applyFill="1" applyBorder="1" applyAlignment="1">
      <alignment horizontal="center" wrapText="1"/>
    </xf>
    <xf numFmtId="0" fontId="16" fillId="3" borderId="21" xfId="0" applyFont="1" applyFill="1" applyBorder="1"/>
    <xf numFmtId="49" fontId="15" fillId="3" borderId="10" xfId="0" applyNumberFormat="1" applyFont="1" applyFill="1" applyBorder="1" applyAlignment="1">
      <alignment horizontal="center" wrapText="1"/>
    </xf>
    <xf numFmtId="0" fontId="23" fillId="3" borderId="0" xfId="0" applyFont="1" applyFill="1" applyAlignment="1">
      <alignment horizontal="right"/>
    </xf>
    <xf numFmtId="0" fontId="23" fillId="3" borderId="10" xfId="0" applyFont="1" applyFill="1" applyBorder="1"/>
    <xf numFmtId="0" fontId="23" fillId="3" borderId="33" xfId="0" applyFont="1" applyFill="1" applyBorder="1" applyAlignment="1">
      <alignment horizontal="center"/>
    </xf>
    <xf numFmtId="171" fontId="23" fillId="3" borderId="19" xfId="2" applyNumberFormat="1" applyFont="1" applyFill="1" applyBorder="1" applyAlignment="1" applyProtection="1">
      <alignment horizontal="right"/>
    </xf>
    <xf numFmtId="0" fontId="24" fillId="7" borderId="18" xfId="0" applyFont="1" applyFill="1" applyBorder="1"/>
    <xf numFmtId="0" fontId="24" fillId="7" borderId="21" xfId="0" applyFont="1" applyFill="1" applyBorder="1"/>
    <xf numFmtId="0" fontId="24" fillId="7" borderId="6" xfId="0" applyFont="1" applyFill="1" applyBorder="1"/>
    <xf numFmtId="164" fontId="24" fillId="7" borderId="18" xfId="0" applyNumberFormat="1" applyFont="1" applyFill="1" applyBorder="1"/>
    <xf numFmtId="0" fontId="24" fillId="0" borderId="0" xfId="0" applyFont="1"/>
    <xf numFmtId="0" fontId="15" fillId="3" borderId="0" xfId="0" applyFont="1" applyFill="1" applyAlignment="1">
      <alignment horizontal="right"/>
    </xf>
    <xf numFmtId="49" fontId="16" fillId="3" borderId="8" xfId="0" applyNumberFormat="1" applyFont="1" applyFill="1" applyBorder="1" applyAlignment="1">
      <alignment horizontal="center" wrapText="1"/>
    </xf>
    <xf numFmtId="0" fontId="27" fillId="0" borderId="0" xfId="18" applyFont="1" applyAlignment="1">
      <alignment horizontal="left" wrapText="1" indent="2"/>
    </xf>
    <xf numFmtId="0" fontId="16" fillId="3" borderId="18" xfId="0" applyFont="1" applyFill="1" applyBorder="1" applyAlignment="1">
      <alignment horizontal="right" vertical="center" wrapText="1"/>
    </xf>
    <xf numFmtId="0" fontId="16" fillId="3" borderId="18" xfId="0" applyFont="1" applyFill="1" applyBorder="1" applyAlignment="1">
      <alignment horizontal="left" vertical="center" wrapText="1" indent="1"/>
    </xf>
    <xf numFmtId="3" fontId="16" fillId="3" borderId="0" xfId="0" applyNumberFormat="1" applyFont="1" applyFill="1" applyAlignment="1" applyProtection="1">
      <alignment horizontal="left" vertical="top" wrapText="1"/>
      <protection locked="0"/>
    </xf>
    <xf numFmtId="3" fontId="15" fillId="8" borderId="15" xfId="0" applyNumberFormat="1" applyFont="1" applyFill="1" applyBorder="1" applyAlignment="1" applyProtection="1">
      <alignment horizontal="left" vertical="center" wrapText="1"/>
      <protection locked="0"/>
    </xf>
    <xf numFmtId="0" fontId="27" fillId="3" borderId="0" xfId="18" applyFont="1" applyFill="1" applyAlignment="1">
      <alignment vertical="top" wrapText="1"/>
    </xf>
    <xf numFmtId="0" fontId="16" fillId="10" borderId="0" xfId="0" applyFont="1" applyFill="1" applyAlignment="1">
      <alignment horizontal="left" vertical="center" wrapText="1"/>
    </xf>
    <xf numFmtId="0" fontId="16" fillId="3" borderId="0" xfId="18" applyFont="1" applyFill="1" applyAlignment="1"/>
    <xf numFmtId="167" fontId="30" fillId="7" borderId="24" xfId="0" applyNumberFormat="1" applyFont="1" applyFill="1" applyBorder="1" applyAlignment="1">
      <alignment horizontal="left" vertical="top"/>
    </xf>
    <xf numFmtId="0" fontId="24" fillId="7" borderId="24" xfId="0" applyFont="1" applyFill="1" applyBorder="1"/>
    <xf numFmtId="0" fontId="24" fillId="7" borderId="14" xfId="0" applyFont="1" applyFill="1" applyBorder="1"/>
    <xf numFmtId="0" fontId="24" fillId="7" borderId="0" xfId="0" applyFont="1" applyFill="1"/>
    <xf numFmtId="0" fontId="24" fillId="7" borderId="3" xfId="0" applyFont="1" applyFill="1" applyBorder="1"/>
    <xf numFmtId="0" fontId="25" fillId="7" borderId="0" xfId="0" applyFont="1" applyFill="1" applyAlignment="1">
      <alignment horizontal="left" vertical="top"/>
    </xf>
    <xf numFmtId="167" fontId="16" fillId="7" borderId="0" xfId="0" applyNumberFormat="1" applyFont="1" applyFill="1" applyAlignment="1">
      <alignment horizontal="center" vertical="center"/>
    </xf>
    <xf numFmtId="0" fontId="15" fillId="7" borderId="0" xfId="0" applyFont="1" applyFill="1" applyAlignment="1">
      <alignment horizontal="center" wrapText="1"/>
    </xf>
    <xf numFmtId="0" fontId="15" fillId="7" borderId="3" xfId="0" applyFont="1" applyFill="1" applyBorder="1" applyAlignment="1">
      <alignment horizontal="center"/>
    </xf>
    <xf numFmtId="0" fontId="16" fillId="7" borderId="6" xfId="0" applyFont="1" applyFill="1" applyBorder="1" applyAlignment="1">
      <alignment horizontal="left" vertical="center"/>
    </xf>
    <xf numFmtId="167" fontId="16" fillId="7" borderId="22" xfId="0" applyNumberFormat="1" applyFont="1" applyFill="1" applyBorder="1" applyAlignment="1">
      <alignment horizontal="left" vertical="center"/>
    </xf>
    <xf numFmtId="167" fontId="16" fillId="7" borderId="22" xfId="0" applyNumberFormat="1" applyFont="1" applyFill="1" applyBorder="1" applyAlignment="1">
      <alignment horizontal="center" vertical="center"/>
    </xf>
    <xf numFmtId="0" fontId="16" fillId="3" borderId="19" xfId="0" applyFont="1" applyFill="1" applyBorder="1" applyAlignment="1">
      <alignment wrapText="1"/>
    </xf>
    <xf numFmtId="164" fontId="16" fillId="3" borderId="0" xfId="1" applyNumberFormat="1" applyFont="1" applyFill="1" applyBorder="1" applyAlignment="1" applyProtection="1">
      <alignment horizontal="center" vertical="center" wrapText="1"/>
    </xf>
    <xf numFmtId="42" fontId="16" fillId="3" borderId="0" xfId="2" applyNumberFormat="1" applyFont="1" applyFill="1" applyBorder="1" applyAlignment="1" applyProtection="1">
      <alignment horizontal="right"/>
    </xf>
    <xf numFmtId="42" fontId="15" fillId="3" borderId="0" xfId="2" applyNumberFormat="1" applyFont="1" applyFill="1" applyBorder="1" applyAlignment="1" applyProtection="1">
      <alignment horizontal="right"/>
    </xf>
    <xf numFmtId="164" fontId="16" fillId="7" borderId="35" xfId="1" applyNumberFormat="1" applyFont="1" applyFill="1" applyBorder="1" applyAlignment="1" applyProtection="1">
      <alignment horizontal="right" wrapText="1"/>
    </xf>
    <xf numFmtId="164" fontId="16" fillId="7" borderId="19" xfId="1" applyNumberFormat="1" applyFont="1" applyFill="1" applyBorder="1" applyAlignment="1" applyProtection="1">
      <alignment horizontal="right"/>
    </xf>
    <xf numFmtId="164" fontId="16" fillId="7" borderId="35" xfId="1" applyNumberFormat="1" applyFont="1" applyFill="1" applyBorder="1" applyAlignment="1" applyProtection="1">
      <alignment horizontal="right"/>
    </xf>
    <xf numFmtId="164" fontId="16" fillId="3" borderId="15" xfId="0" applyNumberFormat="1" applyFont="1" applyFill="1" applyBorder="1" applyAlignment="1">
      <alignment horizontal="right"/>
    </xf>
    <xf numFmtId="171" fontId="23" fillId="3" borderId="36" xfId="2" applyNumberFormat="1" applyFont="1" applyFill="1" applyBorder="1" applyAlignment="1" applyProtection="1">
      <alignment horizontal="right"/>
    </xf>
    <xf numFmtId="0" fontId="16" fillId="7" borderId="35" xfId="0" applyFont="1" applyFill="1" applyBorder="1" applyAlignment="1">
      <alignment horizontal="right"/>
    </xf>
    <xf numFmtId="164" fontId="16" fillId="3" borderId="25" xfId="0" applyNumberFormat="1" applyFont="1" applyFill="1" applyBorder="1" applyAlignment="1">
      <alignment horizontal="right"/>
    </xf>
    <xf numFmtId="0" fontId="16" fillId="7" borderId="11" xfId="0" applyFont="1" applyFill="1" applyBorder="1" applyAlignment="1">
      <alignment horizontal="right"/>
    </xf>
    <xf numFmtId="171" fontId="16" fillId="3" borderId="17" xfId="0" applyNumberFormat="1" applyFont="1" applyFill="1" applyBorder="1" applyAlignment="1">
      <alignment vertical="center"/>
    </xf>
    <xf numFmtId="171" fontId="16" fillId="7" borderId="1" xfId="2" applyNumberFormat="1" applyFont="1" applyFill="1" applyBorder="1" applyAlignment="1" applyProtection="1">
      <alignment horizontal="right"/>
    </xf>
    <xf numFmtId="171" fontId="23" fillId="3" borderId="11" xfId="2" applyNumberFormat="1" applyFont="1" applyFill="1" applyBorder="1" applyAlignment="1" applyProtection="1">
      <alignment horizontal="right"/>
    </xf>
    <xf numFmtId="1" fontId="16" fillId="5" borderId="19" xfId="0" applyNumberFormat="1" applyFont="1" applyFill="1" applyBorder="1" applyAlignment="1" applyProtection="1">
      <alignment horizontal="right" wrapText="1"/>
      <protection locked="0"/>
    </xf>
    <xf numFmtId="0" fontId="24" fillId="7" borderId="6" xfId="0" applyFont="1" applyFill="1" applyBorder="1" applyAlignment="1">
      <alignment horizontal="right"/>
    </xf>
    <xf numFmtId="164" fontId="24" fillId="7" borderId="6" xfId="0" applyNumberFormat="1" applyFont="1" applyFill="1" applyBorder="1"/>
    <xf numFmtId="164" fontId="16" fillId="7" borderId="25" xfId="0" applyNumberFormat="1" applyFont="1" applyFill="1" applyBorder="1" applyAlignment="1">
      <alignment horizontal="center" wrapText="1"/>
    </xf>
    <xf numFmtId="171" fontId="16" fillId="3" borderId="28" xfId="2" applyNumberFormat="1" applyFont="1" applyFill="1" applyBorder="1" applyAlignment="1" applyProtection="1">
      <alignment horizontal="right"/>
    </xf>
    <xf numFmtId="0" fontId="16" fillId="3" borderId="21" xfId="0" applyFont="1" applyFill="1" applyBorder="1" applyAlignment="1">
      <alignment horizontal="left"/>
    </xf>
    <xf numFmtId="171" fontId="16" fillId="12" borderId="19" xfId="2" applyNumberFormat="1" applyFont="1" applyFill="1" applyBorder="1" applyAlignment="1" applyProtection="1">
      <alignment horizontal="right"/>
    </xf>
    <xf numFmtId="171" fontId="16" fillId="3" borderId="11" xfId="2" applyNumberFormat="1" applyFont="1" applyFill="1" applyBorder="1" applyAlignment="1" applyProtection="1">
      <alignment horizontal="right"/>
    </xf>
    <xf numFmtId="0" fontId="16" fillId="3" borderId="32" xfId="0" applyFont="1" applyFill="1" applyBorder="1"/>
    <xf numFmtId="171" fontId="16" fillId="12" borderId="11" xfId="2" applyNumberFormat="1" applyFont="1" applyFill="1" applyBorder="1" applyAlignment="1" applyProtection="1">
      <alignment horizontal="right"/>
    </xf>
    <xf numFmtId="171" fontId="16" fillId="12" borderId="1" xfId="2" applyNumberFormat="1" applyFont="1" applyFill="1" applyBorder="1" applyAlignment="1" applyProtection="1">
      <alignment horizontal="right"/>
    </xf>
    <xf numFmtId="3" fontId="16" fillId="8" borderId="15" xfId="0" applyNumberFormat="1" applyFont="1" applyFill="1" applyBorder="1" applyAlignment="1" applyProtection="1">
      <alignment horizontal="left" vertical="center" wrapText="1"/>
      <protection locked="0"/>
    </xf>
    <xf numFmtId="0" fontId="25" fillId="7" borderId="8" xfId="0" applyFont="1" applyFill="1" applyBorder="1" applyAlignment="1">
      <alignment horizontal="center" vertical="top"/>
    </xf>
    <xf numFmtId="167" fontId="25" fillId="7" borderId="8" xfId="0" applyNumberFormat="1" applyFont="1" applyFill="1" applyBorder="1" applyAlignment="1">
      <alignment horizontal="left" vertical="top"/>
    </xf>
    <xf numFmtId="0" fontId="15" fillId="7" borderId="24" xfId="0" applyFont="1" applyFill="1" applyBorder="1" applyAlignment="1">
      <alignment horizontal="center" vertical="center" wrapText="1"/>
    </xf>
    <xf numFmtId="14" fontId="16" fillId="7" borderId="0" xfId="0" applyNumberFormat="1" applyFont="1" applyFill="1"/>
    <xf numFmtId="0" fontId="39" fillId="0" borderId="0" xfId="0" applyFont="1"/>
    <xf numFmtId="164" fontId="40" fillId="3" borderId="0" xfId="1" applyNumberFormat="1" applyFont="1" applyFill="1" applyBorder="1" applyAlignment="1" applyProtection="1">
      <alignment horizontal="center" vertical="center"/>
    </xf>
    <xf numFmtId="0" fontId="40" fillId="3" borderId="0" xfId="0" applyFont="1" applyFill="1"/>
    <xf numFmtId="5" fontId="16" fillId="3" borderId="3" xfId="0" applyNumberFormat="1" applyFont="1" applyFill="1" applyBorder="1"/>
    <xf numFmtId="0" fontId="16" fillId="15" borderId="8" xfId="0" applyFont="1" applyFill="1" applyBorder="1" applyAlignment="1">
      <alignment wrapText="1"/>
    </xf>
    <xf numFmtId="0" fontId="16" fillId="15" borderId="10" xfId="0" applyFont="1" applyFill="1" applyBorder="1" applyAlignment="1">
      <alignment wrapText="1"/>
    </xf>
    <xf numFmtId="0" fontId="16" fillId="0" borderId="0" xfId="0" applyFont="1" applyAlignment="1">
      <alignment vertical="top" wrapText="1"/>
    </xf>
    <xf numFmtId="0" fontId="11" fillId="0" borderId="0" xfId="18" applyBorder="1" applyAlignment="1">
      <alignment horizontal="left" vertical="top" wrapText="1" indent="1"/>
    </xf>
    <xf numFmtId="0" fontId="16" fillId="0" borderId="0" xfId="19" applyFont="1" applyAlignment="1">
      <alignment horizontal="left" vertical="top" wrapText="1"/>
    </xf>
    <xf numFmtId="0" fontId="16" fillId="0" borderId="0" xfId="19" applyFont="1" applyAlignment="1">
      <alignment horizontal="left" vertical="top" wrapText="1" indent="1"/>
    </xf>
    <xf numFmtId="0" fontId="15" fillId="4" borderId="0" xfId="18" applyFont="1" applyFill="1" applyBorder="1" applyAlignment="1" applyProtection="1">
      <alignment horizontal="left" vertical="top" wrapText="1"/>
      <protection hidden="1"/>
    </xf>
    <xf numFmtId="0" fontId="16" fillId="0" borderId="0" xfId="19" applyFont="1" applyAlignment="1" applyProtection="1">
      <alignment wrapText="1"/>
      <protection hidden="1"/>
    </xf>
    <xf numFmtId="0" fontId="16" fillId="13" borderId="0" xfId="19" applyFont="1" applyFill="1" applyAlignment="1" applyProtection="1">
      <alignment horizontal="left" wrapText="1"/>
      <protection hidden="1"/>
    </xf>
    <xf numFmtId="0" fontId="18" fillId="0" borderId="0" xfId="19" applyFont="1" applyAlignment="1" applyProtection="1">
      <alignment horizontal="left" wrapText="1"/>
      <protection hidden="1"/>
    </xf>
    <xf numFmtId="0" fontId="15" fillId="0" borderId="0" xfId="19" applyFont="1" applyAlignment="1" applyProtection="1">
      <alignment horizontal="left" wrapText="1" indent="1"/>
      <protection hidden="1"/>
    </xf>
    <xf numFmtId="0" fontId="16" fillId="0" borderId="0" xfId="19" applyFont="1" applyAlignment="1" applyProtection="1">
      <alignment horizontal="left" wrapText="1" indent="1"/>
      <protection hidden="1"/>
    </xf>
    <xf numFmtId="0" fontId="27" fillId="0" borderId="0" xfId="18" applyFont="1" applyBorder="1" applyAlignment="1">
      <alignment horizontal="left" wrapText="1" indent="3"/>
    </xf>
    <xf numFmtId="0" fontId="16" fillId="0" borderId="0" xfId="19" applyFont="1" applyAlignment="1" applyProtection="1">
      <alignment horizontal="left" wrapText="1" indent="3"/>
      <protection hidden="1"/>
    </xf>
    <xf numFmtId="0" fontId="37" fillId="14" borderId="0" xfId="19" applyFont="1" applyFill="1" applyAlignment="1" applyProtection="1">
      <alignment horizontal="left" vertical="top" wrapText="1"/>
      <protection hidden="1"/>
    </xf>
    <xf numFmtId="0" fontId="15" fillId="3" borderId="0" xfId="19" applyFont="1" applyFill="1" applyAlignment="1" applyProtection="1">
      <alignment horizontal="left" wrapText="1" indent="1"/>
      <protection hidden="1"/>
    </xf>
    <xf numFmtId="0" fontId="16" fillId="3" borderId="0" xfId="19" applyFont="1" applyFill="1" applyAlignment="1" applyProtection="1">
      <alignment horizontal="left" wrapText="1" indent="1"/>
      <protection hidden="1"/>
    </xf>
    <xf numFmtId="0" fontId="16" fillId="3" borderId="0" xfId="19" applyFont="1" applyFill="1" applyAlignment="1" applyProtection="1">
      <alignment horizontal="left" vertical="top" wrapText="1" indent="1"/>
      <protection hidden="1"/>
    </xf>
    <xf numFmtId="0" fontId="16" fillId="14" borderId="0" xfId="19" applyFont="1" applyFill="1" applyAlignment="1" applyProtection="1">
      <alignment horizontal="left" vertical="center" wrapText="1"/>
      <protection hidden="1"/>
    </xf>
    <xf numFmtId="0" fontId="37" fillId="14" borderId="0" xfId="19" applyFont="1" applyFill="1" applyAlignment="1" applyProtection="1">
      <alignment horizontal="left" vertical="top" wrapText="1" indent="1"/>
      <protection hidden="1"/>
    </xf>
    <xf numFmtId="0" fontId="15" fillId="3" borderId="0" xfId="19" applyFont="1" applyFill="1" applyAlignment="1" applyProtection="1">
      <alignment horizontal="left" vertical="center" wrapText="1" indent="1"/>
      <protection hidden="1"/>
    </xf>
    <xf numFmtId="0" fontId="16" fillId="0" borderId="0" xfId="19" applyFont="1" applyAlignment="1" applyProtection="1">
      <alignment horizontal="left" vertical="top" wrapText="1" indent="1"/>
      <protection hidden="1"/>
    </xf>
    <xf numFmtId="0" fontId="16" fillId="3" borderId="0" xfId="19" applyFont="1" applyFill="1" applyAlignment="1" applyProtection="1">
      <alignment horizontal="left" vertical="top" wrapText="1"/>
      <protection hidden="1"/>
    </xf>
    <xf numFmtId="0" fontId="16" fillId="3" borderId="0" xfId="19" applyFont="1" applyFill="1" applyAlignment="1" applyProtection="1">
      <alignment horizontal="left" vertical="center" wrapText="1"/>
      <protection hidden="1"/>
    </xf>
    <xf numFmtId="0" fontId="16" fillId="3" borderId="0" xfId="19" applyFont="1" applyFill="1" applyAlignment="1" applyProtection="1">
      <alignment horizontal="left" wrapText="1"/>
      <protection hidden="1"/>
    </xf>
    <xf numFmtId="0" fontId="15" fillId="0" borderId="0" xfId="19" applyFont="1" applyAlignment="1">
      <alignment horizontal="left" wrapText="1"/>
    </xf>
    <xf numFmtId="0" fontId="15" fillId="3" borderId="0" xfId="19" applyFont="1" applyFill="1" applyAlignment="1" applyProtection="1">
      <alignment horizontal="left" vertical="top" wrapText="1"/>
      <protection hidden="1"/>
    </xf>
    <xf numFmtId="0" fontId="27" fillId="0" borderId="0" xfId="18" applyFont="1" applyBorder="1" applyAlignment="1">
      <alignment horizontal="left" wrapText="1" indent="1"/>
    </xf>
    <xf numFmtId="0" fontId="15" fillId="0" borderId="0" xfId="19" applyFont="1" applyAlignment="1">
      <alignment wrapText="1"/>
    </xf>
    <xf numFmtId="0" fontId="16" fillId="0" borderId="0" xfId="19" applyFont="1" applyAlignment="1">
      <alignment horizontal="left" wrapText="1" indent="1"/>
    </xf>
    <xf numFmtId="5" fontId="16" fillId="3" borderId="17" xfId="2" applyNumberFormat="1" applyFont="1" applyFill="1" applyBorder="1" applyAlignment="1" applyProtection="1">
      <alignment horizontal="right"/>
    </xf>
    <xf numFmtId="7" fontId="16" fillId="3" borderId="17" xfId="2" applyNumberFormat="1" applyFont="1" applyFill="1" applyBorder="1" applyAlignment="1" applyProtection="1">
      <alignment horizontal="right"/>
    </xf>
    <xf numFmtId="0" fontId="5" fillId="0" borderId="0" xfId="19" applyProtection="1">
      <protection hidden="1"/>
    </xf>
    <xf numFmtId="0" fontId="13" fillId="9" borderId="0" xfId="19" applyFont="1" applyFill="1" applyAlignment="1" applyProtection="1">
      <alignment horizontal="center" vertical="top" wrapText="1"/>
      <protection hidden="1"/>
    </xf>
    <xf numFmtId="0" fontId="16" fillId="0" borderId="18" xfId="0" applyFont="1" applyBorder="1" applyAlignment="1">
      <alignment wrapText="1"/>
    </xf>
    <xf numFmtId="0" fontId="16" fillId="9" borderId="0" xfId="0" applyFont="1" applyFill="1" applyAlignment="1">
      <alignment horizontal="center" vertical="center" wrapText="1"/>
    </xf>
    <xf numFmtId="0" fontId="16" fillId="9" borderId="3" xfId="0" applyFont="1" applyFill="1" applyBorder="1" applyAlignment="1">
      <alignment horizontal="center" vertical="center" wrapText="1"/>
    </xf>
    <xf numFmtId="0" fontId="16" fillId="3" borderId="2" xfId="0" applyFont="1" applyFill="1" applyBorder="1" applyAlignment="1">
      <alignment vertical="center" wrapText="1"/>
    </xf>
    <xf numFmtId="0" fontId="16" fillId="3" borderId="8" xfId="0" applyFont="1" applyFill="1" applyBorder="1" applyAlignment="1">
      <alignment horizontal="left" vertical="center" wrapText="1" indent="4"/>
    </xf>
    <xf numFmtId="0" fontId="15" fillId="9" borderId="0" xfId="0" applyFont="1" applyFill="1"/>
    <xf numFmtId="0" fontId="25" fillId="9" borderId="0" xfId="0" applyFont="1" applyFill="1" applyAlignment="1">
      <alignment vertical="center" wrapText="1"/>
    </xf>
    <xf numFmtId="0" fontId="15" fillId="9" borderId="0" xfId="0" applyFont="1" applyFill="1" applyAlignment="1">
      <alignment horizontal="center" vertical="center" wrapText="1"/>
    </xf>
    <xf numFmtId="0" fontId="16" fillId="9" borderId="0" xfId="0" applyFont="1" applyFill="1" applyAlignment="1">
      <alignment vertical="center" wrapText="1"/>
    </xf>
    <xf numFmtId="0" fontId="16" fillId="9" borderId="0" xfId="0" applyFont="1" applyFill="1" applyAlignment="1">
      <alignment horizontal="left" vertical="center" wrapText="1"/>
    </xf>
    <xf numFmtId="167" fontId="15" fillId="5" borderId="39" xfId="0" applyNumberFormat="1" applyFont="1" applyFill="1" applyBorder="1" applyAlignment="1" applyProtection="1">
      <alignment horizontal="center" vertical="center"/>
      <protection locked="0"/>
    </xf>
    <xf numFmtId="0" fontId="16" fillId="3" borderId="30" xfId="0" applyFont="1" applyFill="1" applyBorder="1" applyAlignment="1">
      <alignment vertical="center" wrapText="1"/>
    </xf>
    <xf numFmtId="0" fontId="16" fillId="3" borderId="40" xfId="0" applyFont="1" applyFill="1" applyBorder="1" applyAlignment="1">
      <alignment horizontal="center" vertical="center"/>
    </xf>
    <xf numFmtId="0" fontId="16" fillId="3" borderId="34" xfId="0" applyFont="1" applyFill="1" applyBorder="1" applyAlignment="1">
      <alignment horizontal="center" vertical="center"/>
    </xf>
    <xf numFmtId="0" fontId="27" fillId="0" borderId="0" xfId="18" applyFont="1" applyAlignment="1">
      <alignment horizontal="left" wrapText="1" indent="1"/>
    </xf>
    <xf numFmtId="0" fontId="25" fillId="9" borderId="0" xfId="0" applyFont="1" applyFill="1" applyAlignment="1">
      <alignment horizontal="left" vertical="center" wrapText="1"/>
    </xf>
    <xf numFmtId="3" fontId="8" fillId="8" borderId="15" xfId="18" applyNumberFormat="1" applyFont="1" applyFill="1" applyBorder="1" applyAlignment="1" applyProtection="1">
      <alignment horizontal="left" vertical="center" wrapText="1"/>
      <protection locked="0"/>
    </xf>
    <xf numFmtId="164" fontId="16" fillId="3" borderId="0" xfId="0" applyNumberFormat="1" applyFont="1" applyFill="1" applyAlignment="1">
      <alignment horizontal="right"/>
    </xf>
    <xf numFmtId="1" fontId="16" fillId="3" borderId="0" xfId="0" applyNumberFormat="1" applyFont="1" applyFill="1" applyAlignment="1">
      <alignment horizontal="right"/>
    </xf>
    <xf numFmtId="1" fontId="16" fillId="3" borderId="0" xfId="0" applyNumberFormat="1" applyFont="1" applyFill="1" applyAlignment="1">
      <alignment horizontal="right" wrapText="1"/>
    </xf>
    <xf numFmtId="164" fontId="16" fillId="3" borderId="0" xfId="0" applyNumberFormat="1" applyFont="1" applyFill="1" applyAlignment="1">
      <alignment horizontal="right" wrapText="1"/>
    </xf>
    <xf numFmtId="0" fontId="16" fillId="3" borderId="0" xfId="0" applyFont="1" applyFill="1" applyAlignment="1">
      <alignment horizontal="center" wrapText="1"/>
    </xf>
    <xf numFmtId="44" fontId="16" fillId="3" borderId="0" xfId="2" applyFont="1" applyFill="1" applyBorder="1" applyAlignment="1" applyProtection="1">
      <alignment horizontal="right"/>
    </xf>
    <xf numFmtId="174" fontId="16" fillId="3" borderId="0" xfId="2" applyNumberFormat="1" applyFont="1" applyFill="1" applyBorder="1" applyAlignment="1" applyProtection="1">
      <alignment horizontal="right"/>
    </xf>
    <xf numFmtId="170" fontId="16" fillId="3" borderId="0" xfId="2" applyNumberFormat="1" applyFont="1" applyFill="1" applyBorder="1" applyAlignment="1" applyProtection="1">
      <alignment horizontal="right"/>
    </xf>
    <xf numFmtId="172" fontId="16" fillId="3" borderId="0" xfId="2" applyNumberFormat="1" applyFont="1" applyFill="1" applyBorder="1" applyAlignment="1" applyProtection="1">
      <alignment horizontal="right"/>
    </xf>
    <xf numFmtId="164" fontId="16" fillId="3" borderId="0" xfId="0" applyNumberFormat="1" applyFont="1" applyFill="1" applyAlignment="1">
      <alignment horizontal="center" wrapText="1"/>
    </xf>
    <xf numFmtId="42" fontId="16" fillId="3" borderId="0" xfId="0" applyNumberFormat="1" applyFont="1" applyFill="1" applyAlignment="1">
      <alignment horizontal="right"/>
    </xf>
    <xf numFmtId="42" fontId="16" fillId="3" borderId="0" xfId="0" applyNumberFormat="1" applyFont="1" applyFill="1" applyAlignment="1">
      <alignment vertical="center"/>
    </xf>
    <xf numFmtId="167" fontId="16" fillId="7" borderId="22" xfId="0" applyNumberFormat="1" applyFont="1" applyFill="1" applyBorder="1" applyAlignment="1">
      <alignment horizontal="center" vertical="center" wrapText="1"/>
    </xf>
    <xf numFmtId="0" fontId="16" fillId="15" borderId="15" xfId="0" applyFont="1" applyFill="1" applyBorder="1" applyAlignment="1">
      <alignment horizontal="center" wrapText="1"/>
    </xf>
    <xf numFmtId="0" fontId="16" fillId="15" borderId="14" xfId="0" applyFont="1" applyFill="1" applyBorder="1" applyAlignment="1">
      <alignment horizontal="center"/>
    </xf>
    <xf numFmtId="168" fontId="16" fillId="15" borderId="31" xfId="0" applyNumberFormat="1" applyFont="1" applyFill="1" applyBorder="1" applyAlignment="1">
      <alignment horizontal="center"/>
    </xf>
    <xf numFmtId="0" fontId="16" fillId="15" borderId="33" xfId="0" applyFont="1" applyFill="1" applyBorder="1" applyAlignment="1">
      <alignment horizontal="center"/>
    </xf>
    <xf numFmtId="0" fontId="23" fillId="7" borderId="0" xfId="0" applyFont="1" applyFill="1" applyAlignment="1">
      <alignment vertical="center"/>
    </xf>
    <xf numFmtId="0" fontId="25" fillId="7" borderId="21" xfId="0" applyFont="1" applyFill="1" applyBorder="1" applyAlignment="1">
      <alignment horizontal="center" vertical="top"/>
    </xf>
    <xf numFmtId="6" fontId="16" fillId="5" borderId="11" xfId="2" applyNumberFormat="1" applyFont="1" applyFill="1" applyBorder="1" applyAlignment="1" applyProtection="1">
      <alignment horizontal="right"/>
      <protection locked="0"/>
    </xf>
    <xf numFmtId="171" fontId="16" fillId="5" borderId="11" xfId="2" applyNumberFormat="1" applyFont="1" applyFill="1" applyBorder="1" applyAlignment="1" applyProtection="1">
      <alignment horizontal="right"/>
      <protection locked="0"/>
    </xf>
    <xf numFmtId="167" fontId="16" fillId="7" borderId="25" xfId="0" applyNumberFormat="1" applyFont="1" applyFill="1" applyBorder="1" applyAlignment="1">
      <alignment horizontal="center" vertical="center" wrapText="1"/>
    </xf>
    <xf numFmtId="0" fontId="24" fillId="7" borderId="24" xfId="0" applyFont="1" applyFill="1" applyBorder="1" applyAlignment="1">
      <alignment horizontal="center"/>
    </xf>
    <xf numFmtId="171" fontId="16" fillId="3" borderId="1" xfId="0" applyNumberFormat="1" applyFont="1" applyFill="1" applyBorder="1" applyAlignment="1">
      <alignment horizontal="right"/>
    </xf>
    <xf numFmtId="164" fontId="16" fillId="7" borderId="17" xfId="0" applyNumberFormat="1" applyFont="1" applyFill="1" applyBorder="1" applyAlignment="1">
      <alignment horizontal="right"/>
    </xf>
    <xf numFmtId="0" fontId="24" fillId="7" borderId="1" xfId="0" applyFont="1" applyFill="1" applyBorder="1" applyAlignment="1">
      <alignment horizontal="right"/>
    </xf>
    <xf numFmtId="37" fontId="16" fillId="3" borderId="17" xfId="2" applyNumberFormat="1" applyFont="1" applyFill="1" applyBorder="1" applyAlignment="1" applyProtection="1">
      <alignment horizontal="right"/>
    </xf>
    <xf numFmtId="174" fontId="16" fillId="3" borderId="17" xfId="2" applyNumberFormat="1" applyFont="1" applyFill="1" applyBorder="1" applyAlignment="1" applyProtection="1">
      <alignment horizontal="right"/>
    </xf>
    <xf numFmtId="176" fontId="16" fillId="3" borderId="17" xfId="2" applyNumberFormat="1" applyFont="1" applyFill="1" applyBorder="1" applyAlignment="1" applyProtection="1">
      <alignment horizontal="right"/>
    </xf>
    <xf numFmtId="177" fontId="16" fillId="3" borderId="17" xfId="2" applyNumberFormat="1" applyFont="1" applyFill="1" applyBorder="1" applyAlignment="1" applyProtection="1">
      <alignment horizontal="right"/>
    </xf>
    <xf numFmtId="165" fontId="16" fillId="3" borderId="17" xfId="2" applyNumberFormat="1" applyFont="1" applyFill="1" applyBorder="1" applyAlignment="1" applyProtection="1">
      <alignment horizontal="right"/>
    </xf>
    <xf numFmtId="177" fontId="16" fillId="5" borderId="17" xfId="2" applyNumberFormat="1" applyFont="1" applyFill="1" applyBorder="1" applyAlignment="1" applyProtection="1">
      <alignment horizontal="right"/>
      <protection locked="0"/>
    </xf>
    <xf numFmtId="165" fontId="16" fillId="5" borderId="17" xfId="2" applyNumberFormat="1" applyFont="1" applyFill="1" applyBorder="1" applyAlignment="1" applyProtection="1">
      <alignment horizontal="right"/>
      <protection locked="0"/>
    </xf>
    <xf numFmtId="0" fontId="16" fillId="3" borderId="25" xfId="0" applyFont="1" applyFill="1" applyBorder="1"/>
    <xf numFmtId="42" fontId="16" fillId="3" borderId="25" xfId="0" applyNumberFormat="1" applyFont="1" applyFill="1" applyBorder="1" applyAlignment="1">
      <alignment horizontal="center"/>
    </xf>
    <xf numFmtId="49" fontId="15" fillId="3" borderId="38" xfId="0" applyNumberFormat="1" applyFont="1" applyFill="1" applyBorder="1" applyAlignment="1">
      <alignment horizontal="center" wrapText="1"/>
    </xf>
    <xf numFmtId="49" fontId="16" fillId="3" borderId="27" xfId="0" applyNumberFormat="1" applyFont="1" applyFill="1" applyBorder="1" applyAlignment="1">
      <alignment horizontal="center" wrapText="1"/>
    </xf>
    <xf numFmtId="0" fontId="16" fillId="3" borderId="27" xfId="0" applyFont="1" applyFill="1" applyBorder="1"/>
    <xf numFmtId="0" fontId="16" fillId="3" borderId="37" xfId="0" applyFont="1" applyFill="1" applyBorder="1" applyAlignment="1">
      <alignment horizontal="center"/>
    </xf>
    <xf numFmtId="49" fontId="16" fillId="3" borderId="9" xfId="0" applyNumberFormat="1" applyFont="1" applyFill="1" applyBorder="1" applyAlignment="1">
      <alignment horizontal="center" wrapText="1"/>
    </xf>
    <xf numFmtId="0" fontId="16" fillId="15" borderId="32" xfId="0" applyFont="1" applyFill="1" applyBorder="1" applyAlignment="1">
      <alignment horizontal="center"/>
    </xf>
    <xf numFmtId="5" fontId="16" fillId="3" borderId="11" xfId="2" applyNumberFormat="1" applyFont="1" applyFill="1" applyBorder="1" applyAlignment="1" applyProtection="1">
      <alignment horizontal="right"/>
    </xf>
    <xf numFmtId="49" fontId="15" fillId="3" borderId="30" xfId="0" applyNumberFormat="1" applyFont="1" applyFill="1" applyBorder="1" applyAlignment="1">
      <alignment horizontal="center" wrapText="1"/>
    </xf>
    <xf numFmtId="0" fontId="23" fillId="3" borderId="9" xfId="0" applyFont="1" applyFill="1" applyBorder="1"/>
    <xf numFmtId="0" fontId="23" fillId="3" borderId="34" xfId="0" applyFont="1" applyFill="1" applyBorder="1" applyAlignment="1">
      <alignment horizontal="center"/>
    </xf>
    <xf numFmtId="171" fontId="16" fillId="12" borderId="28" xfId="2" applyNumberFormat="1" applyFont="1" applyFill="1" applyBorder="1" applyAlignment="1" applyProtection="1">
      <alignment horizontal="right"/>
    </xf>
    <xf numFmtId="0" fontId="5" fillId="0" borderId="0" xfId="0" applyFont="1"/>
    <xf numFmtId="171" fontId="16" fillId="3" borderId="0" xfId="2" applyNumberFormat="1" applyFont="1" applyFill="1" applyBorder="1" applyAlignment="1" applyProtection="1">
      <alignment horizontal="right"/>
    </xf>
    <xf numFmtId="171" fontId="16" fillId="3" borderId="0" xfId="0" applyNumberFormat="1" applyFont="1" applyFill="1" applyAlignment="1">
      <alignment vertical="center"/>
    </xf>
    <xf numFmtId="164" fontId="16" fillId="3" borderId="0" xfId="0" applyNumberFormat="1" applyFont="1" applyFill="1" applyAlignment="1" applyProtection="1">
      <alignment horizontal="right"/>
      <protection locked="0"/>
    </xf>
    <xf numFmtId="1" fontId="16" fillId="3" borderId="0" xfId="0" applyNumberFormat="1" applyFont="1" applyFill="1" applyAlignment="1" applyProtection="1">
      <alignment horizontal="right"/>
      <protection locked="0"/>
    </xf>
    <xf numFmtId="164" fontId="16" fillId="3" borderId="0" xfId="1" applyNumberFormat="1" applyFont="1" applyFill="1" applyBorder="1" applyAlignment="1" applyProtection="1">
      <alignment horizontal="right" wrapText="1"/>
    </xf>
    <xf numFmtId="1" fontId="16" fillId="3" borderId="0" xfId="0" applyNumberFormat="1" applyFont="1" applyFill="1" applyAlignment="1" applyProtection="1">
      <alignment horizontal="right" wrapText="1"/>
      <protection locked="0"/>
    </xf>
    <xf numFmtId="164" fontId="16" fillId="3" borderId="0" xfId="0" applyNumberFormat="1" applyFont="1" applyFill="1" applyAlignment="1" applyProtection="1">
      <alignment horizontal="right" wrapText="1"/>
      <protection locked="0"/>
    </xf>
    <xf numFmtId="5" fontId="16" fillId="3" borderId="0" xfId="2" applyNumberFormat="1" applyFont="1" applyFill="1" applyBorder="1" applyAlignment="1" applyProtection="1">
      <alignment horizontal="right"/>
    </xf>
    <xf numFmtId="176" fontId="16" fillId="3" borderId="0" xfId="2" applyNumberFormat="1" applyFont="1" applyFill="1" applyBorder="1" applyAlignment="1" applyProtection="1">
      <alignment horizontal="right"/>
    </xf>
    <xf numFmtId="177" fontId="16" fillId="3" borderId="0" xfId="2" applyNumberFormat="1" applyFont="1" applyFill="1" applyBorder="1" applyAlignment="1" applyProtection="1">
      <alignment horizontal="right"/>
      <protection locked="0"/>
    </xf>
    <xf numFmtId="165" fontId="16" fillId="3" borderId="0" xfId="2" applyNumberFormat="1" applyFont="1" applyFill="1" applyBorder="1" applyAlignment="1" applyProtection="1">
      <alignment horizontal="right"/>
      <protection locked="0"/>
    </xf>
    <xf numFmtId="7" fontId="16" fillId="3" borderId="0" xfId="2" applyNumberFormat="1" applyFont="1" applyFill="1" applyBorder="1" applyAlignment="1" applyProtection="1">
      <alignment horizontal="right"/>
    </xf>
    <xf numFmtId="0" fontId="16" fillId="3" borderId="18" xfId="0" applyFont="1" applyFill="1" applyBorder="1" applyAlignment="1">
      <alignment horizontal="left" wrapText="1" indent="2"/>
    </xf>
    <xf numFmtId="0" fontId="16" fillId="3" borderId="14" xfId="0" applyFont="1" applyFill="1" applyBorder="1" applyAlignment="1">
      <alignment horizontal="center"/>
    </xf>
    <xf numFmtId="0" fontId="16" fillId="3" borderId="10" xfId="0" applyFont="1" applyFill="1" applyBorder="1" applyAlignment="1">
      <alignment wrapText="1"/>
    </xf>
    <xf numFmtId="0" fontId="16" fillId="3" borderId="9" xfId="0" applyFont="1" applyFill="1" applyBorder="1"/>
    <xf numFmtId="0" fontId="16" fillId="3" borderId="32" xfId="0" applyFont="1" applyFill="1" applyBorder="1" applyAlignment="1">
      <alignment horizontal="center"/>
    </xf>
    <xf numFmtId="167" fontId="16" fillId="7" borderId="0" xfId="0" applyNumberFormat="1" applyFont="1" applyFill="1" applyAlignment="1">
      <alignment horizontal="left" vertical="center"/>
    </xf>
    <xf numFmtId="0" fontId="16" fillId="3" borderId="0" xfId="0" applyFont="1" applyFill="1" applyAlignment="1">
      <alignment vertical="top"/>
    </xf>
    <xf numFmtId="0" fontId="16" fillId="3" borderId="0" xfId="0" applyFont="1" applyFill="1" applyAlignment="1">
      <alignment vertical="top" wrapText="1"/>
    </xf>
    <xf numFmtId="0" fontId="15" fillId="7" borderId="0" xfId="0" applyFont="1" applyFill="1" applyAlignment="1">
      <alignment horizontal="center"/>
    </xf>
    <xf numFmtId="0" fontId="24" fillId="7" borderId="0" xfId="0" applyFont="1" applyFill="1" applyAlignment="1">
      <alignment horizontal="center"/>
    </xf>
    <xf numFmtId="164" fontId="16" fillId="14" borderId="24" xfId="0" applyNumberFormat="1" applyFont="1" applyFill="1" applyBorder="1"/>
    <xf numFmtId="164" fontId="16" fillId="14" borderId="0" xfId="0" applyNumberFormat="1" applyFont="1" applyFill="1"/>
    <xf numFmtId="164" fontId="16" fillId="14" borderId="22" xfId="0" applyNumberFormat="1" applyFont="1" applyFill="1" applyBorder="1"/>
    <xf numFmtId="0" fontId="16" fillId="14" borderId="0" xfId="0" applyFont="1" applyFill="1"/>
    <xf numFmtId="0" fontId="16" fillId="14" borderId="0" xfId="0" applyFont="1" applyFill="1" applyAlignment="1">
      <alignment vertical="center"/>
    </xf>
    <xf numFmtId="0" fontId="17" fillId="14" borderId="0" xfId="0" applyFont="1" applyFill="1"/>
    <xf numFmtId="167" fontId="16" fillId="7" borderId="22" xfId="0" applyNumberFormat="1" applyFont="1" applyFill="1" applyBorder="1" applyAlignment="1">
      <alignment horizontal="center" wrapText="1"/>
    </xf>
    <xf numFmtId="164" fontId="16" fillId="14" borderId="24" xfId="0" applyNumberFormat="1" applyFont="1" applyFill="1" applyBorder="1" applyAlignment="1">
      <alignment horizontal="center"/>
    </xf>
    <xf numFmtId="164" fontId="16" fillId="14" borderId="0" xfId="0" applyNumberFormat="1" applyFont="1" applyFill="1" applyAlignment="1">
      <alignment horizontal="center"/>
    </xf>
    <xf numFmtId="164" fontId="16" fillId="14" borderId="22" xfId="0" applyNumberFormat="1" applyFont="1" applyFill="1" applyBorder="1" applyAlignment="1">
      <alignment horizontal="center"/>
    </xf>
    <xf numFmtId="0" fontId="16" fillId="14" borderId="0" xfId="0" applyFont="1" applyFill="1" applyAlignment="1">
      <alignment horizontal="center"/>
    </xf>
    <xf numFmtId="0" fontId="17" fillId="14" borderId="0" xfId="0" applyFont="1" applyFill="1" applyAlignment="1">
      <alignment horizontal="center"/>
    </xf>
    <xf numFmtId="0" fontId="15" fillId="7" borderId="0" xfId="0" applyFont="1" applyFill="1" applyAlignment="1">
      <alignment wrapText="1"/>
    </xf>
    <xf numFmtId="167" fontId="15" fillId="7" borderId="22" xfId="0" applyNumberFormat="1" applyFont="1" applyFill="1" applyBorder="1" applyAlignment="1">
      <alignment vertical="center" wrapText="1"/>
    </xf>
    <xf numFmtId="164" fontId="16" fillId="5" borderId="17" xfId="0" applyNumberFormat="1" applyFont="1" applyFill="1" applyBorder="1" applyProtection="1">
      <protection locked="0"/>
    </xf>
    <xf numFmtId="164" fontId="16" fillId="3" borderId="17" xfId="1" applyNumberFormat="1" applyFont="1" applyFill="1" applyBorder="1" applyAlignment="1" applyProtection="1"/>
    <xf numFmtId="164" fontId="16" fillId="3" borderId="17" xfId="0" applyNumberFormat="1" applyFont="1" applyFill="1" applyBorder="1"/>
    <xf numFmtId="1" fontId="16" fillId="5" borderId="17" xfId="0" applyNumberFormat="1" applyFont="1" applyFill="1" applyBorder="1" applyProtection="1">
      <protection locked="0"/>
    </xf>
    <xf numFmtId="164" fontId="16" fillId="7" borderId="35" xfId="1" applyNumberFormat="1" applyFont="1" applyFill="1" applyBorder="1" applyAlignment="1" applyProtection="1">
      <alignment wrapText="1"/>
    </xf>
    <xf numFmtId="164" fontId="16" fillId="7" borderId="19" xfId="1" applyNumberFormat="1" applyFont="1" applyFill="1" applyBorder="1" applyAlignment="1" applyProtection="1"/>
    <xf numFmtId="164" fontId="16" fillId="5" borderId="1" xfId="0" applyNumberFormat="1" applyFont="1" applyFill="1" applyBorder="1" applyProtection="1">
      <protection locked="0"/>
    </xf>
    <xf numFmtId="164" fontId="16" fillId="7" borderId="35" xfId="1" applyNumberFormat="1" applyFont="1" applyFill="1" applyBorder="1" applyAlignment="1" applyProtection="1"/>
    <xf numFmtId="164" fontId="16" fillId="7" borderId="11" xfId="1" applyNumberFormat="1" applyFont="1" applyFill="1" applyBorder="1" applyAlignment="1" applyProtection="1"/>
    <xf numFmtId="164" fontId="16" fillId="3" borderId="1" xfId="0" applyNumberFormat="1" applyFont="1" applyFill="1" applyBorder="1"/>
    <xf numFmtId="0" fontId="16" fillId="7" borderId="11" xfId="0" applyFont="1" applyFill="1" applyBorder="1"/>
    <xf numFmtId="164" fontId="16" fillId="5" borderId="16" xfId="0" applyNumberFormat="1" applyFont="1" applyFill="1" applyBorder="1" applyProtection="1">
      <protection locked="0"/>
    </xf>
    <xf numFmtId="1" fontId="16" fillId="7" borderId="11" xfId="0" applyNumberFormat="1" applyFont="1" applyFill="1" applyBorder="1"/>
    <xf numFmtId="1" fontId="16" fillId="3" borderId="17" xfId="0" applyNumberFormat="1" applyFont="1" applyFill="1" applyBorder="1"/>
    <xf numFmtId="1" fontId="16" fillId="5" borderId="17" xfId="0" applyNumberFormat="1" applyFont="1" applyFill="1" applyBorder="1" applyAlignment="1" applyProtection="1">
      <alignment wrapText="1"/>
      <protection locked="0"/>
    </xf>
    <xf numFmtId="164" fontId="16" fillId="7" borderId="11" xfId="0" applyNumberFormat="1" applyFont="1" applyFill="1" applyBorder="1"/>
    <xf numFmtId="164" fontId="16" fillId="5" borderId="17" xfId="0" applyNumberFormat="1" applyFont="1" applyFill="1" applyBorder="1" applyAlignment="1" applyProtection="1">
      <alignment wrapText="1"/>
      <protection locked="0"/>
    </xf>
    <xf numFmtId="164" fontId="16" fillId="7" borderId="18" xfId="0" applyNumberFormat="1" applyFont="1" applyFill="1" applyBorder="1"/>
    <xf numFmtId="5" fontId="16" fillId="3" borderId="17" xfId="2" applyNumberFormat="1" applyFont="1" applyFill="1" applyBorder="1" applyAlignment="1" applyProtection="1"/>
    <xf numFmtId="174" fontId="16" fillId="3" borderId="17" xfId="2" applyNumberFormat="1" applyFont="1" applyFill="1" applyBorder="1" applyAlignment="1" applyProtection="1"/>
    <xf numFmtId="176" fontId="16" fillId="3" borderId="17" xfId="2" applyNumberFormat="1" applyFont="1" applyFill="1" applyBorder="1" applyAlignment="1" applyProtection="1"/>
    <xf numFmtId="177" fontId="16" fillId="5" borderId="17" xfId="2" applyNumberFormat="1" applyFont="1" applyFill="1" applyBorder="1" applyAlignment="1" applyProtection="1">
      <protection locked="0"/>
    </xf>
    <xf numFmtId="165" fontId="16" fillId="5" borderId="17" xfId="2" applyNumberFormat="1" applyFont="1" applyFill="1" applyBorder="1" applyAlignment="1" applyProtection="1">
      <protection locked="0"/>
    </xf>
    <xf numFmtId="7" fontId="16" fillId="3" borderId="17" xfId="2" applyNumberFormat="1" applyFont="1" applyFill="1" applyBorder="1" applyAlignment="1" applyProtection="1"/>
    <xf numFmtId="164" fontId="16" fillId="7" borderId="16" xfId="0" applyNumberFormat="1" applyFont="1" applyFill="1" applyBorder="1" applyAlignment="1">
      <alignment wrapText="1"/>
    </xf>
    <xf numFmtId="171" fontId="16" fillId="3" borderId="19" xfId="2" applyNumberFormat="1" applyFont="1" applyFill="1" applyBorder="1" applyAlignment="1" applyProtection="1"/>
    <xf numFmtId="171" fontId="16" fillId="12" borderId="17" xfId="2" applyNumberFormat="1" applyFont="1" applyFill="1" applyBorder="1" applyAlignment="1" applyProtection="1"/>
    <xf numFmtId="171" fontId="16" fillId="3" borderId="17" xfId="2" applyNumberFormat="1" applyFont="1" applyFill="1" applyBorder="1" applyAlignment="1" applyProtection="1"/>
    <xf numFmtId="6" fontId="16" fillId="5" borderId="17" xfId="2" applyNumberFormat="1" applyFont="1" applyFill="1" applyBorder="1" applyAlignment="1" applyProtection="1">
      <protection locked="0"/>
    </xf>
    <xf numFmtId="171" fontId="16" fillId="12" borderId="1" xfId="2" applyNumberFormat="1" applyFont="1" applyFill="1" applyBorder="1" applyAlignment="1" applyProtection="1"/>
    <xf numFmtId="171" fontId="16" fillId="3" borderId="11" xfId="2" applyNumberFormat="1" applyFont="1" applyFill="1" applyBorder="1" applyAlignment="1" applyProtection="1"/>
    <xf numFmtId="171" fontId="16" fillId="12" borderId="11" xfId="2" applyNumberFormat="1" applyFont="1" applyFill="1" applyBorder="1" applyAlignment="1" applyProtection="1"/>
    <xf numFmtId="171" fontId="16" fillId="3" borderId="1" xfId="0" applyNumberFormat="1" applyFont="1" applyFill="1" applyBorder="1"/>
    <xf numFmtId="171" fontId="16" fillId="5" borderId="17" xfId="2" applyNumberFormat="1" applyFont="1" applyFill="1" applyBorder="1" applyAlignment="1" applyProtection="1">
      <protection locked="0"/>
    </xf>
    <xf numFmtId="6" fontId="16" fillId="5" borderId="11" xfId="2" applyNumberFormat="1" applyFont="1" applyFill="1" applyBorder="1" applyAlignment="1" applyProtection="1">
      <protection locked="0"/>
    </xf>
    <xf numFmtId="171" fontId="16" fillId="12" borderId="28" xfId="2" applyNumberFormat="1" applyFont="1" applyFill="1" applyBorder="1" applyAlignment="1" applyProtection="1"/>
    <xf numFmtId="171" fontId="16" fillId="5" borderId="11" xfId="2" applyNumberFormat="1" applyFont="1" applyFill="1" applyBorder="1" applyAlignment="1" applyProtection="1">
      <protection locked="0"/>
    </xf>
    <xf numFmtId="171" fontId="23" fillId="3" borderId="11" xfId="2" applyNumberFormat="1" applyFont="1" applyFill="1" applyBorder="1" applyAlignment="1" applyProtection="1"/>
    <xf numFmtId="171" fontId="23" fillId="3" borderId="19" xfId="2" applyNumberFormat="1" applyFont="1" applyFill="1" applyBorder="1" applyAlignment="1" applyProtection="1"/>
    <xf numFmtId="171" fontId="16" fillId="7" borderId="1" xfId="2" applyNumberFormat="1" applyFont="1" applyFill="1" applyBorder="1" applyAlignment="1" applyProtection="1"/>
    <xf numFmtId="171" fontId="16" fillId="3" borderId="1" xfId="2" applyNumberFormat="1" applyFont="1" applyFill="1" applyBorder="1" applyAlignment="1" applyProtection="1"/>
    <xf numFmtId="171" fontId="16" fillId="3" borderId="28" xfId="2" applyNumberFormat="1" applyFont="1" applyFill="1" applyBorder="1" applyAlignment="1" applyProtection="1"/>
    <xf numFmtId="5" fontId="16" fillId="3" borderId="11" xfId="2" applyNumberFormat="1" applyFont="1" applyFill="1" applyBorder="1" applyAlignment="1" applyProtection="1"/>
    <xf numFmtId="0" fontId="16" fillId="15" borderId="0" xfId="19" applyFont="1" applyFill="1" applyAlignment="1" applyProtection="1">
      <alignment horizontal="left" wrapText="1" indent="1"/>
      <protection hidden="1"/>
    </xf>
    <xf numFmtId="167" fontId="30" fillId="7" borderId="24" xfId="0" applyNumberFormat="1" applyFont="1" applyFill="1" applyBorder="1" applyAlignment="1">
      <alignment horizontal="left" vertical="top" wrapText="1"/>
    </xf>
    <xf numFmtId="167" fontId="16" fillId="15" borderId="0" xfId="0" applyNumberFormat="1" applyFont="1" applyFill="1" applyAlignment="1">
      <alignment horizontal="left" vertical="top" wrapText="1"/>
    </xf>
    <xf numFmtId="0" fontId="25" fillId="7" borderId="0" xfId="0" applyFont="1" applyFill="1" applyAlignment="1">
      <alignment horizontal="left" vertical="top" wrapText="1"/>
    </xf>
    <xf numFmtId="167" fontId="16" fillId="7" borderId="22" xfId="0" applyNumberFormat="1" applyFont="1" applyFill="1" applyBorder="1" applyAlignment="1">
      <alignment horizontal="left" vertical="center" wrapText="1"/>
    </xf>
    <xf numFmtId="0" fontId="16" fillId="7" borderId="29" xfId="0" applyFont="1" applyFill="1" applyBorder="1" applyAlignment="1">
      <alignment horizontal="left" wrapText="1"/>
    </xf>
    <xf numFmtId="0" fontId="16" fillId="7" borderId="27" xfId="0" applyFont="1" applyFill="1" applyBorder="1" applyAlignment="1">
      <alignment wrapText="1"/>
    </xf>
    <xf numFmtId="0" fontId="16" fillId="7" borderId="9" xfId="0" applyFont="1" applyFill="1" applyBorder="1" applyAlignment="1">
      <alignment wrapText="1"/>
    </xf>
    <xf numFmtId="0" fontId="16" fillId="7" borderId="10" xfId="0" applyFont="1" applyFill="1" applyBorder="1" applyAlignment="1">
      <alignment wrapText="1"/>
    </xf>
    <xf numFmtId="164" fontId="16" fillId="7" borderId="9" xfId="0" applyNumberFormat="1" applyFont="1" applyFill="1" applyBorder="1" applyAlignment="1">
      <alignment wrapText="1"/>
    </xf>
    <xf numFmtId="164" fontId="24" fillId="7" borderId="18" xfId="0" applyNumberFormat="1" applyFont="1" applyFill="1" applyBorder="1" applyAlignment="1">
      <alignment wrapText="1"/>
    </xf>
    <xf numFmtId="0" fontId="16" fillId="15" borderId="18" xfId="0" applyFont="1" applyFill="1" applyBorder="1" applyAlignment="1">
      <alignment horizontal="left" wrapText="1"/>
    </xf>
    <xf numFmtId="0" fontId="24" fillId="7" borderId="21" xfId="0" applyFont="1" applyFill="1" applyBorder="1" applyAlignment="1">
      <alignment wrapText="1"/>
    </xf>
    <xf numFmtId="0" fontId="24" fillId="7" borderId="6" xfId="0" applyFont="1" applyFill="1" applyBorder="1" applyAlignment="1">
      <alignment wrapText="1"/>
    </xf>
    <xf numFmtId="0" fontId="24" fillId="7" borderId="18" xfId="0" applyFont="1" applyFill="1" applyBorder="1" applyAlignment="1">
      <alignment wrapText="1"/>
    </xf>
    <xf numFmtId="0" fontId="23" fillId="3" borderId="10" xfId="0" applyFont="1" applyFill="1" applyBorder="1" applyAlignment="1">
      <alignment wrapText="1"/>
    </xf>
    <xf numFmtId="164" fontId="24" fillId="7" borderId="8" xfId="0" applyNumberFormat="1" applyFont="1" applyFill="1" applyBorder="1" applyAlignment="1">
      <alignment wrapText="1"/>
    </xf>
    <xf numFmtId="164" fontId="24" fillId="7" borderId="6" xfId="0" applyNumberFormat="1" applyFont="1" applyFill="1" applyBorder="1" applyAlignment="1">
      <alignment wrapText="1"/>
    </xf>
    <xf numFmtId="0" fontId="16" fillId="15" borderId="18" xfId="0" applyFont="1" applyFill="1" applyBorder="1" applyAlignment="1">
      <alignment wrapText="1"/>
    </xf>
    <xf numFmtId="0" fontId="16" fillId="3" borderId="27" xfId="0" applyFont="1" applyFill="1" applyBorder="1" applyAlignment="1">
      <alignment wrapText="1"/>
    </xf>
    <xf numFmtId="0" fontId="16" fillId="15" borderId="9" xfId="0" applyFont="1" applyFill="1" applyBorder="1" applyAlignment="1">
      <alignment wrapText="1"/>
    </xf>
    <xf numFmtId="0" fontId="23" fillId="3" borderId="9" xfId="0" applyFont="1" applyFill="1" applyBorder="1" applyAlignment="1">
      <alignment wrapText="1"/>
    </xf>
    <xf numFmtId="167" fontId="25" fillId="7" borderId="8" xfId="0" applyNumberFormat="1" applyFont="1" applyFill="1" applyBorder="1" applyAlignment="1">
      <alignment horizontal="center" vertical="top"/>
    </xf>
    <xf numFmtId="0" fontId="16" fillId="7" borderId="6" xfId="0" applyFont="1" applyFill="1" applyBorder="1" applyAlignment="1">
      <alignment horizontal="center" vertical="center"/>
    </xf>
    <xf numFmtId="0" fontId="16" fillId="3" borderId="21" xfId="0" applyFont="1" applyFill="1" applyBorder="1" applyAlignment="1">
      <alignment horizontal="center"/>
    </xf>
    <xf numFmtId="0" fontId="16" fillId="3" borderId="8" xfId="0" applyFont="1" applyFill="1" applyBorder="1" applyAlignment="1">
      <alignment horizontal="center"/>
    </xf>
    <xf numFmtId="0" fontId="40" fillId="15" borderId="0" xfId="19" applyFont="1" applyFill="1" applyAlignment="1" applyProtection="1">
      <alignment horizontal="left" wrapText="1" indent="1"/>
      <protection hidden="1"/>
    </xf>
    <xf numFmtId="0" fontId="41" fillId="7" borderId="0" xfId="0" applyFont="1" applyFill="1" applyAlignment="1">
      <alignment horizontal="center" wrapText="1"/>
    </xf>
    <xf numFmtId="0" fontId="5" fillId="3" borderId="4" xfId="5" applyFont="1" applyFill="1" applyBorder="1" applyAlignment="1">
      <alignment wrapText="1"/>
    </xf>
    <xf numFmtId="0" fontId="5" fillId="3" borderId="5" xfId="5" applyFont="1" applyFill="1" applyBorder="1" applyAlignment="1">
      <alignment wrapText="1"/>
    </xf>
    <xf numFmtId="169" fontId="5" fillId="3" borderId="5" xfId="1" applyNumberFormat="1" applyFont="1" applyFill="1" applyBorder="1" applyAlignment="1">
      <alignment horizontal="center" vertical="center" wrapText="1"/>
    </xf>
    <xf numFmtId="0" fontId="5" fillId="3" borderId="5" xfId="5" applyFont="1" applyFill="1" applyBorder="1" applyAlignment="1">
      <alignment horizontal="center" wrapText="1"/>
    </xf>
    <xf numFmtId="0" fontId="5" fillId="3" borderId="0" xfId="5" applyFont="1" applyFill="1" applyAlignment="1">
      <alignment wrapText="1"/>
    </xf>
    <xf numFmtId="0" fontId="5" fillId="3" borderId="4" xfId="0" applyFont="1" applyFill="1" applyBorder="1"/>
    <xf numFmtId="0" fontId="5" fillId="3" borderId="5" xfId="0" applyFont="1" applyFill="1" applyBorder="1"/>
    <xf numFmtId="169" fontId="5" fillId="3" borderId="0" xfId="1" applyNumberFormat="1" applyFont="1" applyFill="1" applyAlignment="1">
      <alignment horizontal="center" vertical="center"/>
    </xf>
    <xf numFmtId="0" fontId="5" fillId="3" borderId="0" xfId="0" applyFont="1" applyFill="1" applyAlignment="1">
      <alignment horizontal="center" vertical="center"/>
    </xf>
    <xf numFmtId="0" fontId="5" fillId="3" borderId="0" xfId="0" applyFont="1" applyFill="1" applyAlignment="1">
      <alignment horizontal="center"/>
    </xf>
    <xf numFmtId="164" fontId="16" fillId="3" borderId="0" xfId="0" applyNumberFormat="1" applyFont="1" applyFill="1" applyAlignment="1" applyProtection="1">
      <alignment horizontal="center"/>
      <protection locked="0"/>
    </xf>
    <xf numFmtId="164" fontId="16" fillId="3" borderId="0" xfId="1" applyNumberFormat="1" applyFont="1" applyFill="1" applyBorder="1" applyAlignment="1" applyProtection="1">
      <alignment horizontal="center"/>
    </xf>
    <xf numFmtId="164" fontId="16" fillId="3" borderId="0" xfId="0" applyNumberFormat="1" applyFont="1" applyFill="1" applyAlignment="1">
      <alignment horizontal="center"/>
    </xf>
    <xf numFmtId="1" fontId="16" fillId="3" borderId="0" xfId="0" applyNumberFormat="1" applyFont="1" applyFill="1" applyAlignment="1" applyProtection="1">
      <alignment horizontal="center"/>
      <protection locked="0"/>
    </xf>
    <xf numFmtId="164" fontId="16" fillId="3" borderId="0" xfId="1" applyNumberFormat="1" applyFont="1" applyFill="1" applyBorder="1" applyAlignment="1" applyProtection="1">
      <alignment horizontal="center" wrapText="1"/>
    </xf>
    <xf numFmtId="1" fontId="16" fillId="3" borderId="0" xfId="0" applyNumberFormat="1" applyFont="1" applyFill="1" applyAlignment="1">
      <alignment horizontal="center"/>
    </xf>
    <xf numFmtId="1" fontId="16" fillId="3" borderId="0" xfId="0" applyNumberFormat="1" applyFont="1" applyFill="1" applyAlignment="1" applyProtection="1">
      <alignment horizontal="center" wrapText="1"/>
      <protection locked="0"/>
    </xf>
    <xf numFmtId="164" fontId="16" fillId="3" borderId="0" xfId="0" applyNumberFormat="1" applyFont="1" applyFill="1" applyAlignment="1" applyProtection="1">
      <alignment horizontal="center" wrapText="1"/>
      <protection locked="0"/>
    </xf>
    <xf numFmtId="5" fontId="16" fillId="3" borderId="0" xfId="2" applyNumberFormat="1" applyFont="1" applyFill="1" applyBorder="1" applyAlignment="1" applyProtection="1">
      <alignment horizontal="center"/>
    </xf>
    <xf numFmtId="174" fontId="16" fillId="3" borderId="0" xfId="2" applyNumberFormat="1" applyFont="1" applyFill="1" applyBorder="1" applyAlignment="1" applyProtection="1">
      <alignment horizontal="center"/>
    </xf>
    <xf numFmtId="176" fontId="16" fillId="3" borderId="0" xfId="2" applyNumberFormat="1" applyFont="1" applyFill="1" applyBorder="1" applyAlignment="1" applyProtection="1">
      <alignment horizontal="center"/>
    </xf>
    <xf numFmtId="177" fontId="16" fillId="3" borderId="0" xfId="2" applyNumberFormat="1" applyFont="1" applyFill="1" applyBorder="1" applyAlignment="1" applyProtection="1">
      <alignment horizontal="center"/>
      <protection locked="0"/>
    </xf>
    <xf numFmtId="165" fontId="16" fillId="3" borderId="0" xfId="2" applyNumberFormat="1" applyFont="1" applyFill="1" applyBorder="1" applyAlignment="1" applyProtection="1">
      <alignment horizontal="center"/>
      <protection locked="0"/>
    </xf>
    <xf numFmtId="7" fontId="16" fillId="3" borderId="0" xfId="2" applyNumberFormat="1" applyFont="1" applyFill="1" applyBorder="1" applyAlignment="1" applyProtection="1">
      <alignment horizontal="center"/>
    </xf>
    <xf numFmtId="42" fontId="16" fillId="3" borderId="0" xfId="2" applyNumberFormat="1" applyFont="1" applyFill="1" applyBorder="1" applyAlignment="1" applyProtection="1">
      <alignment horizontal="center"/>
    </xf>
    <xf numFmtId="42" fontId="16" fillId="3" borderId="0" xfId="0" applyNumberFormat="1" applyFont="1" applyFill="1" applyAlignment="1">
      <alignment horizontal="center"/>
    </xf>
    <xf numFmtId="42" fontId="15" fillId="3" borderId="0" xfId="2" applyNumberFormat="1" applyFont="1" applyFill="1" applyBorder="1" applyAlignment="1" applyProtection="1">
      <alignment horizontal="center"/>
    </xf>
    <xf numFmtId="0" fontId="24" fillId="0" borderId="0" xfId="0" applyFont="1" applyAlignment="1">
      <alignment horizontal="center"/>
    </xf>
    <xf numFmtId="171" fontId="16" fillId="3" borderId="0" xfId="0" applyNumberFormat="1" applyFont="1" applyFill="1" applyAlignment="1">
      <alignment horizontal="center"/>
    </xf>
    <xf numFmtId="0" fontId="27" fillId="15" borderId="0" xfId="18" applyFont="1" applyFill="1" applyAlignment="1" applyProtection="1">
      <alignment horizontal="left" wrapText="1" indent="1"/>
      <protection hidden="1"/>
    </xf>
    <xf numFmtId="167" fontId="41" fillId="7" borderId="22" xfId="0" applyNumberFormat="1" applyFont="1" applyFill="1" applyBorder="1" applyAlignment="1">
      <alignment horizontal="center" vertical="center" wrapText="1"/>
    </xf>
  </cellXfs>
  <cellStyles count="20">
    <cellStyle name="Comma" xfId="1" builtinId="3"/>
    <cellStyle name="Comma 2" xfId="7" xr:uid="{00000000-0005-0000-0000-000001000000}"/>
    <cellStyle name="Comma 2 2" xfId="12" xr:uid="{00000000-0005-0000-0000-000002000000}"/>
    <cellStyle name="Comma 3" xfId="10" xr:uid="{00000000-0005-0000-0000-000003000000}"/>
    <cellStyle name="Comma 3 2" xfId="15" xr:uid="{00000000-0005-0000-0000-000004000000}"/>
    <cellStyle name="Currency" xfId="2" builtinId="4"/>
    <cellStyle name="Followed Hyperlink" xfId="17" builtinId="9" hidden="1"/>
    <cellStyle name="Hyperlink" xfId="16" builtinId="8" hidden="1"/>
    <cellStyle name="Hyperlink" xfId="18" builtinId="8"/>
    <cellStyle name="Normal" xfId="0" builtinId="0"/>
    <cellStyle name="Normal 10" xfId="19" xr:uid="{97963EC7-C875-4A83-970A-BDFEB3843A1A}"/>
    <cellStyle name="Normal 2" xfId="3" xr:uid="{00000000-0005-0000-0000-000009000000}"/>
    <cellStyle name="Normal 3" xfId="6" xr:uid="{00000000-0005-0000-0000-00000A000000}"/>
    <cellStyle name="Normal 3 2" xfId="11" xr:uid="{00000000-0005-0000-0000-00000B000000}"/>
    <cellStyle name="Normal 4" xfId="8" xr:uid="{00000000-0005-0000-0000-00000C000000}"/>
    <cellStyle name="Normal 4 2" xfId="13" xr:uid="{00000000-0005-0000-0000-00000D000000}"/>
    <cellStyle name="Normal 5" xfId="9" xr:uid="{00000000-0005-0000-0000-00000E000000}"/>
    <cellStyle name="Normal 5 2" xfId="14" xr:uid="{00000000-0005-0000-0000-00000F000000}"/>
    <cellStyle name="Normal_Sheet1" xfId="5" xr:uid="{00000000-0005-0000-0000-000010000000}"/>
    <cellStyle name="Percent" xfId="4"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DFFE1"/>
      <color rgb="FFFFFF99"/>
      <color rgb="FFFFFFCC"/>
      <color rgb="FFCCFF66"/>
      <color rgb="FFD4E2F4"/>
      <color rgb="FFCC9900"/>
      <color rgb="FFFFFFFF"/>
      <color rgb="FFF8F8F8"/>
      <color rgb="FFFF99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xdr:row>
      <xdr:rowOff>95250</xdr:rowOff>
    </xdr:from>
    <xdr:to>
      <xdr:col>15</xdr:col>
      <xdr:colOff>541714</xdr:colOff>
      <xdr:row>24</xdr:row>
      <xdr:rowOff>56657</xdr:rowOff>
    </xdr:to>
    <xdr:pic>
      <xdr:nvPicPr>
        <xdr:cNvPr id="2" name="Picture 1">
          <a:extLst>
            <a:ext uri="{FF2B5EF4-FFF2-40B4-BE49-F238E27FC236}">
              <a16:creationId xmlns:a16="http://schemas.microsoft.com/office/drawing/2014/main" id="{A653DECA-E1D1-42D6-A1FE-2BDC01BAED18}"/>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1"/>
        <a:srcRect t="31228"/>
        <a:stretch/>
      </xdr:blipFill>
      <xdr:spPr>
        <a:xfrm>
          <a:off x="0" y="1188720"/>
          <a:ext cx="9971464" cy="2616977"/>
        </a:xfrm>
        <a:prstGeom prst="rect">
          <a:avLst/>
        </a:prstGeom>
      </xdr:spPr>
    </xdr:pic>
    <xdr:clientData/>
  </xdr:twoCellAnchor>
  <xdr:twoCellAnchor editAs="oneCell">
    <xdr:from>
      <xdr:col>0</xdr:col>
      <xdr:colOff>266700</xdr:colOff>
      <xdr:row>26</xdr:row>
      <xdr:rowOff>28575</xdr:rowOff>
    </xdr:from>
    <xdr:to>
      <xdr:col>14</xdr:col>
      <xdr:colOff>589443</xdr:colOff>
      <xdr:row>33</xdr:row>
      <xdr:rowOff>9386</xdr:rowOff>
    </xdr:to>
    <xdr:pic>
      <xdr:nvPicPr>
        <xdr:cNvPr id="3" name="Picture 2">
          <a:extLst>
            <a:ext uri="{FF2B5EF4-FFF2-40B4-BE49-F238E27FC236}">
              <a16:creationId xmlns:a16="http://schemas.microsoft.com/office/drawing/2014/main" id="{A0895A68-1742-4FAC-B351-AEB32CD3715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tretch>
          <a:fillRect/>
        </a:stretch>
      </xdr:blipFill>
      <xdr:spPr>
        <a:xfrm>
          <a:off x="266700" y="4238625"/>
          <a:ext cx="8857143" cy="111428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tea.texas.gov/about-tea/laws-and-rules/commissioner-rules-tac/coe-tac-currently-in-effect/ch105dd.pdf" TargetMode="External"/><Relationship Id="rId3" Type="http://schemas.openxmlformats.org/officeDocument/2006/relationships/hyperlink" Target="https://tea.texas.gov/about-tea/laws-and-rules/commissioner-rules-tac/coe-tac-currently-in-effect/ch105bb.pdf" TargetMode="External"/><Relationship Id="rId7" Type="http://schemas.openxmlformats.org/officeDocument/2006/relationships/hyperlink" Target="https://tea.texas.gov/finance-and-grants/state-funding/facilities-funding-and-standards/new-instructional-facility-allotment-program" TargetMode="External"/><Relationship Id="rId2" Type="http://schemas.openxmlformats.org/officeDocument/2006/relationships/hyperlink" Target="https://tea.texas.gov/about-tea/laws-and-rules/commissioner-rules-tac/coe-tac-currently-in-effect/ch061aa.pdf" TargetMode="External"/><Relationship Id="rId1" Type="http://schemas.openxmlformats.org/officeDocument/2006/relationships/hyperlink" Target="https://tea.texas.gov/about-tea/laws-and-rules/commissioner-rules-tac/coe-tac-currently-in-effect/ch061cc.pdf" TargetMode="External"/><Relationship Id="rId6" Type="http://schemas.openxmlformats.org/officeDocument/2006/relationships/hyperlink" Target="https://tea.texas.gov/finance-and-grants/state-funding/charter-school-funding/estdatarptonepager.pdf" TargetMode="External"/><Relationship Id="rId11" Type="http://schemas.openxmlformats.org/officeDocument/2006/relationships/printerSettings" Target="../printerSettings/printerSettings1.bin"/><Relationship Id="rId5" Type="http://schemas.openxmlformats.org/officeDocument/2006/relationships/hyperlink" Target="https://tea.texas.gov/finance-and-grants/state-funding/state-funding-manuals/charter-school-attendance-one-pager-2023-update.pdf" TargetMode="External"/><Relationship Id="rId10" Type="http://schemas.openxmlformats.org/officeDocument/2006/relationships/hyperlink" Target="https://tea.texas.gov/about-tea/news-and-multimedia/correspondence/taa-letters/release-of-2023-preliminary-academic-accountability-ratings" TargetMode="External"/><Relationship Id="rId4" Type="http://schemas.openxmlformats.org/officeDocument/2006/relationships/hyperlink" Target="https://tea.texas.gov/finance-and-grants/state-funding/facility-funding-one-pager.pdf" TargetMode="External"/><Relationship Id="rId9" Type="http://schemas.openxmlformats.org/officeDocument/2006/relationships/hyperlink" Target="https://tea.texas.gov/about-tea/laws-and-rules/commissioner-rules-tac/coe-tac-currently-in-effect/ch102bb.pdf"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tea.texas.gov/texas-schools/accountability/academic-accountability/performance-reporting/aea-campus-final-2023.pdf"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s://tea.texas.gov/reports-and-data/estimates-of-hb-3-school-safety-allotments-under-48-115a2-for-2023-2024-sy.xlsx" TargetMode="Externa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tealprod.tea.state.tx.us/fsp/Reports/ReportSelection.aspx"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6.bin"/><Relationship Id="rId1" Type="http://schemas.openxmlformats.org/officeDocument/2006/relationships/hyperlink" Target="https://tea.texas.gov/reports-and-data/estimates-of-hb-3-school-safety-allotments-under-48-115a2-for-2023-2024-sy.xlsx" TargetMode="External"/><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41D4E-4687-4F27-B42E-5B86A96BB6CD}">
  <dimension ref="A1:A94"/>
  <sheetViews>
    <sheetView showGridLines="0" tabSelected="1" zoomScaleNormal="100" zoomScaleSheetLayoutView="100" workbookViewId="0"/>
  </sheetViews>
  <sheetFormatPr defaultColWidth="8.90625" defaultRowHeight="14.5" x14ac:dyDescent="0.35"/>
  <cols>
    <col min="1" max="1" width="135.6328125" style="221" customWidth="1"/>
    <col min="2" max="16384" width="8.90625" style="222"/>
  </cols>
  <sheetData>
    <row r="1" spans="1:1" customFormat="1" ht="12.5" x14ac:dyDescent="0.25">
      <c r="A1" s="359"/>
    </row>
    <row r="2" spans="1:1" customFormat="1" ht="26" x14ac:dyDescent="0.25">
      <c r="A2" s="360" t="s">
        <v>1913</v>
      </c>
    </row>
    <row r="3" spans="1:1" x14ac:dyDescent="0.35">
      <c r="A3" s="333" t="s">
        <v>1713</v>
      </c>
    </row>
    <row r="4" spans="1:1" x14ac:dyDescent="0.35">
      <c r="A4" s="334" t="s">
        <v>1905</v>
      </c>
    </row>
    <row r="5" spans="1:1" ht="29" x14ac:dyDescent="0.35">
      <c r="A5" s="334" t="s">
        <v>1847</v>
      </c>
    </row>
    <row r="6" spans="1:1" x14ac:dyDescent="0.35">
      <c r="A6" s="72" t="s">
        <v>1714</v>
      </c>
    </row>
    <row r="7" spans="1:1" x14ac:dyDescent="0.35">
      <c r="A7" s="335" t="s">
        <v>1689</v>
      </c>
    </row>
    <row r="8" spans="1:1" x14ac:dyDescent="0.35">
      <c r="A8" s="336" t="s">
        <v>1733</v>
      </c>
    </row>
    <row r="9" spans="1:1" x14ac:dyDescent="0.35">
      <c r="A9" s="72" t="s">
        <v>1798</v>
      </c>
    </row>
    <row r="10" spans="1:1" x14ac:dyDescent="0.35">
      <c r="A10" s="72" t="s">
        <v>722</v>
      </c>
    </row>
    <row r="11" spans="1:1" x14ac:dyDescent="0.35">
      <c r="A11" s="72"/>
    </row>
    <row r="12" spans="1:1" x14ac:dyDescent="0.35">
      <c r="A12" s="333" t="s">
        <v>1914</v>
      </c>
    </row>
    <row r="13" spans="1:1" x14ac:dyDescent="0.35">
      <c r="A13" s="504" t="s">
        <v>1901</v>
      </c>
    </row>
    <row r="14" spans="1:1" ht="29" x14ac:dyDescent="0.35">
      <c r="A14" s="530" t="s">
        <v>1915</v>
      </c>
    </row>
    <row r="15" spans="1:1" ht="43.5" x14ac:dyDescent="0.35">
      <c r="A15" s="530" t="s">
        <v>1921</v>
      </c>
    </row>
    <row r="16" spans="1:1" x14ac:dyDescent="0.35">
      <c r="A16" s="561" t="s">
        <v>1920</v>
      </c>
    </row>
    <row r="17" spans="1:1" ht="58" x14ac:dyDescent="0.35">
      <c r="A17" s="530" t="s">
        <v>1919</v>
      </c>
    </row>
    <row r="18" spans="1:1" ht="58" x14ac:dyDescent="0.35">
      <c r="A18" s="530" t="s">
        <v>1922</v>
      </c>
    </row>
    <row r="19" spans="1:1" x14ac:dyDescent="0.35">
      <c r="A19" s="333" t="s">
        <v>1715</v>
      </c>
    </row>
    <row r="20" spans="1:1" x14ac:dyDescent="0.35">
      <c r="A20" s="337" t="s">
        <v>1674</v>
      </c>
    </row>
    <row r="21" spans="1:1" ht="29" x14ac:dyDescent="0.35">
      <c r="A21" s="338" t="s">
        <v>1853</v>
      </c>
    </row>
    <row r="22" spans="1:1" ht="29" x14ac:dyDescent="0.35">
      <c r="A22" s="338" t="s">
        <v>1848</v>
      </c>
    </row>
    <row r="23" spans="1:1" ht="29" x14ac:dyDescent="0.35">
      <c r="A23" s="338" t="s">
        <v>1849</v>
      </c>
    </row>
    <row r="24" spans="1:1" x14ac:dyDescent="0.35">
      <c r="A24" s="340" t="s">
        <v>1799</v>
      </c>
    </row>
    <row r="25" spans="1:1" x14ac:dyDescent="0.35">
      <c r="A25" s="340" t="s">
        <v>1903</v>
      </c>
    </row>
    <row r="26" spans="1:1" x14ac:dyDescent="0.35">
      <c r="A26" s="338" t="s">
        <v>1850</v>
      </c>
    </row>
    <row r="27" spans="1:1" ht="29" x14ac:dyDescent="0.35">
      <c r="A27" s="340" t="s">
        <v>1851</v>
      </c>
    </row>
    <row r="28" spans="1:1" s="272" customFormat="1" x14ac:dyDescent="0.35">
      <c r="A28" s="339" t="s">
        <v>1802</v>
      </c>
    </row>
    <row r="29" spans="1:1" x14ac:dyDescent="0.35">
      <c r="A29" s="341"/>
    </row>
    <row r="30" spans="1:1" x14ac:dyDescent="0.35">
      <c r="A30" s="342" t="s">
        <v>1716</v>
      </c>
    </row>
    <row r="31" spans="1:1" x14ac:dyDescent="0.35">
      <c r="A31" s="343" t="s">
        <v>1717</v>
      </c>
    </row>
    <row r="32" spans="1:1" x14ac:dyDescent="0.35">
      <c r="A32" s="343" t="s">
        <v>1854</v>
      </c>
    </row>
    <row r="33" spans="1:1" ht="43.5" x14ac:dyDescent="0.35">
      <c r="A33" s="344" t="s">
        <v>1855</v>
      </c>
    </row>
    <row r="34" spans="1:1" s="272" customFormat="1" x14ac:dyDescent="0.35">
      <c r="A34" s="339" t="s">
        <v>1803</v>
      </c>
    </row>
    <row r="35" spans="1:1" x14ac:dyDescent="0.35">
      <c r="A35" s="343" t="s">
        <v>1812</v>
      </c>
    </row>
    <row r="36" spans="1:1" ht="29" x14ac:dyDescent="0.35">
      <c r="A36" s="343" t="s">
        <v>1856</v>
      </c>
    </row>
    <row r="37" spans="1:1" ht="29" x14ac:dyDescent="0.35">
      <c r="A37" s="344" t="s">
        <v>1868</v>
      </c>
    </row>
    <row r="38" spans="1:1" x14ac:dyDescent="0.35">
      <c r="A38" s="345"/>
    </row>
    <row r="39" spans="1:1" x14ac:dyDescent="0.35">
      <c r="A39" s="342" t="s">
        <v>1675</v>
      </c>
    </row>
    <row r="40" spans="1:1" ht="72.5" x14ac:dyDescent="0.35">
      <c r="A40" s="344" t="s">
        <v>1857</v>
      </c>
    </row>
    <row r="41" spans="1:1" x14ac:dyDescent="0.35">
      <c r="A41" s="346"/>
    </row>
    <row r="42" spans="1:1" x14ac:dyDescent="0.35">
      <c r="A42" s="347" t="s">
        <v>1676</v>
      </c>
    </row>
    <row r="43" spans="1:1" x14ac:dyDescent="0.35">
      <c r="A43" s="348" t="s">
        <v>1718</v>
      </c>
    </row>
    <row r="44" spans="1:1" x14ac:dyDescent="0.35">
      <c r="A44" s="334"/>
    </row>
    <row r="45" spans="1:1" x14ac:dyDescent="0.35">
      <c r="A45" s="333" t="s">
        <v>1719</v>
      </c>
    </row>
    <row r="46" spans="1:1" x14ac:dyDescent="0.35">
      <c r="A46" s="349" t="s">
        <v>1729</v>
      </c>
    </row>
    <row r="47" spans="1:1" x14ac:dyDescent="0.35">
      <c r="A47" s="344" t="s">
        <v>1720</v>
      </c>
    </row>
    <row r="48" spans="1:1" s="223" customFormat="1" x14ac:dyDescent="0.35">
      <c r="A48" s="344" t="s">
        <v>1820</v>
      </c>
    </row>
    <row r="49" spans="1:1" s="224" customFormat="1" x14ac:dyDescent="0.35">
      <c r="A49" s="344" t="s">
        <v>1821</v>
      </c>
    </row>
    <row r="50" spans="1:1" x14ac:dyDescent="0.35">
      <c r="A50" s="344" t="s">
        <v>1731</v>
      </c>
    </row>
    <row r="51" spans="1:1" x14ac:dyDescent="0.35">
      <c r="A51" s="344" t="s">
        <v>1730</v>
      </c>
    </row>
    <row r="52" spans="1:1" x14ac:dyDescent="0.35">
      <c r="A52" s="344" t="s">
        <v>1732</v>
      </c>
    </row>
    <row r="53" spans="1:1" ht="29" x14ac:dyDescent="0.35">
      <c r="A53" s="344" t="s">
        <v>1721</v>
      </c>
    </row>
    <row r="54" spans="1:1" x14ac:dyDescent="0.35">
      <c r="A54" s="350"/>
    </row>
    <row r="55" spans="1:1" x14ac:dyDescent="0.35">
      <c r="A55" s="333" t="s">
        <v>1722</v>
      </c>
    </row>
    <row r="56" spans="1:1" s="72" customFormat="1" x14ac:dyDescent="0.35">
      <c r="A56" s="351"/>
    </row>
    <row r="57" spans="1:1" x14ac:dyDescent="0.35">
      <c r="A57" s="352" t="s">
        <v>1823</v>
      </c>
    </row>
    <row r="58" spans="1:1" ht="43.5" x14ac:dyDescent="0.35">
      <c r="A58" s="331" t="s">
        <v>1879</v>
      </c>
    </row>
    <row r="59" spans="1:1" s="329" customFormat="1" x14ac:dyDescent="0.25">
      <c r="A59" s="331"/>
    </row>
    <row r="60" spans="1:1" x14ac:dyDescent="0.35">
      <c r="A60" s="352" t="s">
        <v>1824</v>
      </c>
    </row>
    <row r="61" spans="1:1" s="329" customFormat="1" ht="58" x14ac:dyDescent="0.25">
      <c r="A61" s="331" t="s">
        <v>1880</v>
      </c>
    </row>
    <row r="62" spans="1:1" x14ac:dyDescent="0.35">
      <c r="A62" s="352" t="s">
        <v>1825</v>
      </c>
    </row>
    <row r="63" spans="1:1" ht="58" x14ac:dyDescent="0.35">
      <c r="A63" s="331" t="s">
        <v>1826</v>
      </c>
    </row>
    <row r="64" spans="1:1" s="225" customFormat="1" x14ac:dyDescent="0.35">
      <c r="A64" s="354" t="s">
        <v>1902</v>
      </c>
    </row>
    <row r="65" spans="1:1" x14ac:dyDescent="0.35">
      <c r="A65" s="330"/>
    </row>
    <row r="66" spans="1:1" x14ac:dyDescent="0.35">
      <c r="A66" s="352" t="s">
        <v>1827</v>
      </c>
    </row>
    <row r="67" spans="1:1" ht="29" x14ac:dyDescent="0.35">
      <c r="A67" s="331" t="s">
        <v>1828</v>
      </c>
    </row>
    <row r="68" spans="1:1" ht="29" x14ac:dyDescent="0.35">
      <c r="A68" s="332" t="s">
        <v>1830</v>
      </c>
    </row>
    <row r="69" spans="1:1" ht="29" x14ac:dyDescent="0.35">
      <c r="A69" s="332" t="s">
        <v>1829</v>
      </c>
    </row>
    <row r="70" spans="1:1" s="225" customFormat="1" x14ac:dyDescent="0.35">
      <c r="A70" s="354" t="s">
        <v>1878</v>
      </c>
    </row>
    <row r="71" spans="1:1" x14ac:dyDescent="0.35">
      <c r="A71" s="330"/>
    </row>
    <row r="72" spans="1:1" x14ac:dyDescent="0.35">
      <c r="A72" s="352" t="s">
        <v>1831</v>
      </c>
    </row>
    <row r="73" spans="1:1" ht="72.5" x14ac:dyDescent="0.35">
      <c r="A73" s="331" t="s">
        <v>1832</v>
      </c>
    </row>
    <row r="74" spans="1:1" x14ac:dyDescent="0.35">
      <c r="A74" s="353" t="s">
        <v>1723</v>
      </c>
    </row>
    <row r="75" spans="1:1" ht="29" x14ac:dyDescent="0.35">
      <c r="A75" s="349" t="s">
        <v>1800</v>
      </c>
    </row>
    <row r="76" spans="1:1" s="72" customFormat="1" x14ac:dyDescent="0.35">
      <c r="A76" s="351"/>
    </row>
    <row r="77" spans="1:1" x14ac:dyDescent="0.35">
      <c r="A77" s="353" t="s">
        <v>1724</v>
      </c>
    </row>
    <row r="78" spans="1:1" ht="29" x14ac:dyDescent="0.35">
      <c r="A78" s="349" t="s">
        <v>1900</v>
      </c>
    </row>
    <row r="79" spans="1:1" x14ac:dyDescent="0.35">
      <c r="A79" s="349"/>
    </row>
    <row r="80" spans="1:1" x14ac:dyDescent="0.35">
      <c r="A80" s="353" t="s">
        <v>1725</v>
      </c>
    </row>
    <row r="81" spans="1:1" ht="43.5" x14ac:dyDescent="0.35">
      <c r="A81" s="349" t="s">
        <v>1822</v>
      </c>
    </row>
    <row r="82" spans="1:1" x14ac:dyDescent="0.35">
      <c r="A82" s="349"/>
    </row>
    <row r="83" spans="1:1" x14ac:dyDescent="0.35">
      <c r="A83" s="353" t="s">
        <v>1726</v>
      </c>
    </row>
    <row r="84" spans="1:1" s="225" customFormat="1" x14ac:dyDescent="0.35">
      <c r="A84" s="354" t="s">
        <v>1877</v>
      </c>
    </row>
    <row r="85" spans="1:1" x14ac:dyDescent="0.35">
      <c r="A85" s="349"/>
    </row>
    <row r="86" spans="1:1" x14ac:dyDescent="0.35">
      <c r="A86" s="355" t="s">
        <v>1727</v>
      </c>
    </row>
    <row r="87" spans="1:1" s="224" customFormat="1" x14ac:dyDescent="0.35">
      <c r="A87" s="354" t="s">
        <v>1876</v>
      </c>
    </row>
    <row r="88" spans="1:1" ht="43.5" x14ac:dyDescent="0.35">
      <c r="A88" s="356" t="s">
        <v>1904</v>
      </c>
    </row>
    <row r="89" spans="1:1" x14ac:dyDescent="0.35">
      <c r="A89" s="375" t="s">
        <v>1859</v>
      </c>
    </row>
    <row r="91" spans="1:1" x14ac:dyDescent="0.35">
      <c r="A91" s="355" t="s">
        <v>1728</v>
      </c>
    </row>
    <row r="92" spans="1:1" s="224" customFormat="1" x14ac:dyDescent="0.35">
      <c r="A92" s="354" t="s">
        <v>1875</v>
      </c>
    </row>
    <row r="93" spans="1:1" s="224" customFormat="1" x14ac:dyDescent="0.35">
      <c r="A93" s="354" t="s">
        <v>1801</v>
      </c>
    </row>
    <row r="94" spans="1:1" ht="43.5" x14ac:dyDescent="0.35">
      <c r="A94" s="356" t="s">
        <v>1813</v>
      </c>
    </row>
  </sheetData>
  <sheetProtection algorithmName="SHA-512" hashValue="KRmW+YPCy8R+HPF+F+r6aQcXbbOTSCSvrmElcWxQlCHEcAjDh0JHf4Si9UYNPawAYFP07ibNxTG6HWJssC5Ulw==" saltValue="2zsXS+JUndW2q1SE1Zf7og==" spinCount="100000" sheet="1" objects="1" scenarios="1"/>
  <hyperlinks>
    <hyperlink ref="A87:XFD87" r:id="rId1" display="• Rule for NIFA under 19 Texas Administrative Code §61.1034" xr:uid="{AEF66606-00EB-4DEB-9CD2-1F7285A22F1F}"/>
    <hyperlink ref="A84" r:id="rId2" display="• Rule for School Safety Allotment under 19 Texas Administrative Code §61.1008" xr:uid="{38DAFD1E-F8B8-48BB-AF7E-78EF127CD375}"/>
    <hyperlink ref="A92:XFD92" r:id="rId3" display="• Rule for Charter School Facility Funding under 19 Texas Administrative Code §105.1011" xr:uid="{734F9D7F-C70F-42AD-AC61-9A1FE15296CF}"/>
    <hyperlink ref="A93:XFD93" r:id="rId4" display="Charter Schools Facilities Funding One-Pager" xr:uid="{A25EC134-C0D7-475A-904F-56D67F08F31C}"/>
    <hyperlink ref="A34:XFD34" r:id="rId5" display="• FSP Estimate Data Report One-Pager" xr:uid="{0F0E5F6F-9EBE-4C18-8DEB-293580DEF439}"/>
    <hyperlink ref="A28:XFD28" r:id="rId6" display="• FSP Estimate Data Report One-Pager" xr:uid="{B6A3E0F5-E386-44A3-AE4F-5D6C51CE2266}"/>
    <hyperlink ref="A89" r:id="rId7" xr:uid="{299D71C6-59A3-4471-9296-AD64E88CBF3F}"/>
    <hyperlink ref="A64" r:id="rId8" display="• Rule under 19 Texas Adminstrative Code §105.1031" xr:uid="{4368FCC5-6387-4C63-AD43-72433AB38625}"/>
    <hyperlink ref="A70" r:id="rId9" xr:uid="{FDC6E499-33E3-4418-AE1B-C5480B813D88}"/>
    <hyperlink ref="A16" r:id="rId10" xr:uid="{99DC3507-7F3A-4363-9F31-538BABDB7156}"/>
  </hyperlinks>
  <pageMargins left="0.7" right="0.7" top="0.75" bottom="0.75" header="0.3" footer="0.3"/>
  <pageSetup fitToHeight="0" orientation="portrait" horizontalDpi="360" verticalDpi="360" r:id="rId11"/>
  <headerFooter>
    <oddFooter>&amp;R&amp;P/&amp;N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5709F-2A36-4914-996B-B4725706A647}">
  <dimension ref="A1:D186"/>
  <sheetViews>
    <sheetView workbookViewId="0">
      <selection activeCell="C2" sqref="C2"/>
    </sheetView>
  </sheetViews>
  <sheetFormatPr defaultRowHeight="12.5" x14ac:dyDescent="0.25"/>
  <cols>
    <col min="1" max="1" width="9.1796875" bestFit="1" customWidth="1"/>
    <col min="2" max="2" width="57.453125" bestFit="1" customWidth="1"/>
    <col min="3" max="3" width="19.7265625" bestFit="1" customWidth="1"/>
    <col min="4" max="4" width="20.81640625" bestFit="1" customWidth="1"/>
  </cols>
  <sheetData>
    <row r="1" spans="1:4" x14ac:dyDescent="0.25">
      <c r="A1" t="s">
        <v>767</v>
      </c>
      <c r="B1" t="s">
        <v>768</v>
      </c>
      <c r="C1" s="30" t="s">
        <v>1581</v>
      </c>
      <c r="D1" s="31" t="s">
        <v>1580</v>
      </c>
    </row>
    <row r="2" spans="1:4" x14ac:dyDescent="0.25">
      <c r="A2">
        <v>0</v>
      </c>
      <c r="C2" s="30"/>
      <c r="D2" s="31">
        <v>0</v>
      </c>
    </row>
    <row r="3" spans="1:4" x14ac:dyDescent="0.25">
      <c r="A3">
        <v>3801</v>
      </c>
      <c r="B3" t="s">
        <v>48</v>
      </c>
      <c r="C3">
        <v>3</v>
      </c>
      <c r="D3">
        <v>45000</v>
      </c>
    </row>
    <row r="4" spans="1:4" x14ac:dyDescent="0.25">
      <c r="A4">
        <v>13801</v>
      </c>
      <c r="B4" t="s">
        <v>49</v>
      </c>
      <c r="C4">
        <v>1</v>
      </c>
      <c r="D4">
        <v>15000</v>
      </c>
    </row>
    <row r="5" spans="1:4" x14ac:dyDescent="0.25">
      <c r="A5">
        <v>14801</v>
      </c>
      <c r="B5" t="s">
        <v>31</v>
      </c>
      <c r="C5">
        <v>9</v>
      </c>
      <c r="D5">
        <v>135000</v>
      </c>
    </row>
    <row r="6" spans="1:4" x14ac:dyDescent="0.25">
      <c r="A6">
        <v>15801</v>
      </c>
      <c r="B6" t="s">
        <v>32</v>
      </c>
      <c r="C6">
        <v>2</v>
      </c>
      <c r="D6">
        <v>30000</v>
      </c>
    </row>
    <row r="7" spans="1:4" x14ac:dyDescent="0.25">
      <c r="A7">
        <v>43801</v>
      </c>
      <c r="B7" t="s">
        <v>312</v>
      </c>
      <c r="C7">
        <v>1</v>
      </c>
      <c r="D7">
        <v>15000</v>
      </c>
    </row>
    <row r="8" spans="1:4" x14ac:dyDescent="0.25">
      <c r="A8">
        <v>70801</v>
      </c>
      <c r="B8" t="s">
        <v>765</v>
      </c>
      <c r="C8">
        <v>2</v>
      </c>
      <c r="D8">
        <v>30000</v>
      </c>
    </row>
    <row r="9" spans="1:4" x14ac:dyDescent="0.25">
      <c r="A9">
        <v>71801</v>
      </c>
      <c r="B9" t="s">
        <v>77</v>
      </c>
      <c r="C9">
        <v>3</v>
      </c>
      <c r="D9">
        <v>45000</v>
      </c>
    </row>
    <row r="10" spans="1:4" x14ac:dyDescent="0.25">
      <c r="A10">
        <v>72801</v>
      </c>
      <c r="B10" t="s">
        <v>89</v>
      </c>
      <c r="C10">
        <v>46</v>
      </c>
      <c r="D10">
        <v>690000</v>
      </c>
    </row>
    <row r="11" spans="1:4" x14ac:dyDescent="0.25">
      <c r="A11">
        <v>92801</v>
      </c>
      <c r="B11" t="s">
        <v>25</v>
      </c>
      <c r="C11">
        <v>1</v>
      </c>
      <c r="D11">
        <v>15000</v>
      </c>
    </row>
    <row r="12" spans="1:4" x14ac:dyDescent="0.25">
      <c r="A12">
        <v>105801</v>
      </c>
      <c r="B12" t="s">
        <v>30</v>
      </c>
      <c r="C12">
        <v>1</v>
      </c>
      <c r="D12">
        <v>15000</v>
      </c>
    </row>
    <row r="13" spans="1:4" x14ac:dyDescent="0.25">
      <c r="A13">
        <v>111801</v>
      </c>
      <c r="B13" t="s">
        <v>441</v>
      </c>
      <c r="C13">
        <v>1</v>
      </c>
      <c r="D13">
        <v>15000</v>
      </c>
    </row>
    <row r="14" spans="1:4" x14ac:dyDescent="0.25">
      <c r="A14">
        <v>130801</v>
      </c>
      <c r="B14" t="s">
        <v>426</v>
      </c>
      <c r="C14">
        <v>2</v>
      </c>
      <c r="D14">
        <v>30000</v>
      </c>
    </row>
    <row r="15" spans="1:4" x14ac:dyDescent="0.25">
      <c r="A15">
        <v>174801</v>
      </c>
      <c r="B15" t="s">
        <v>347</v>
      </c>
      <c r="C15">
        <v>1</v>
      </c>
      <c r="D15">
        <v>15000</v>
      </c>
    </row>
    <row r="16" spans="1:4" x14ac:dyDescent="0.25">
      <c r="A16">
        <v>178801</v>
      </c>
      <c r="B16" t="s">
        <v>85</v>
      </c>
      <c r="C16">
        <v>1</v>
      </c>
      <c r="D16">
        <v>15000</v>
      </c>
    </row>
    <row r="17" spans="1:4" x14ac:dyDescent="0.25">
      <c r="A17">
        <v>183801</v>
      </c>
      <c r="B17" t="s">
        <v>64</v>
      </c>
      <c r="C17">
        <v>3</v>
      </c>
      <c r="D17">
        <v>45000</v>
      </c>
    </row>
    <row r="18" spans="1:4" x14ac:dyDescent="0.25">
      <c r="A18">
        <v>184801</v>
      </c>
      <c r="B18" t="s">
        <v>5</v>
      </c>
      <c r="C18">
        <v>1</v>
      </c>
      <c r="D18">
        <v>15000</v>
      </c>
    </row>
    <row r="19" spans="1:4" x14ac:dyDescent="0.25">
      <c r="A19">
        <v>193801</v>
      </c>
      <c r="B19" t="s">
        <v>65</v>
      </c>
      <c r="C19">
        <v>2</v>
      </c>
      <c r="D19">
        <v>30000</v>
      </c>
    </row>
    <row r="20" spans="1:4" x14ac:dyDescent="0.25">
      <c r="A20">
        <v>212801</v>
      </c>
      <c r="B20" t="s">
        <v>66</v>
      </c>
      <c r="C20">
        <v>5</v>
      </c>
      <c r="D20">
        <v>75000</v>
      </c>
    </row>
    <row r="21" spans="1:4" x14ac:dyDescent="0.25">
      <c r="A21">
        <v>213801</v>
      </c>
      <c r="B21" t="s">
        <v>67</v>
      </c>
      <c r="C21">
        <v>1</v>
      </c>
      <c r="D21">
        <v>15000</v>
      </c>
    </row>
    <row r="22" spans="1:4" x14ac:dyDescent="0.25">
      <c r="A22">
        <v>220801</v>
      </c>
      <c r="B22" t="s">
        <v>68</v>
      </c>
      <c r="C22">
        <v>1</v>
      </c>
      <c r="D22">
        <v>15000</v>
      </c>
    </row>
    <row r="23" spans="1:4" x14ac:dyDescent="0.25">
      <c r="A23">
        <v>221801</v>
      </c>
      <c r="B23" t="s">
        <v>351</v>
      </c>
      <c r="C23">
        <v>41</v>
      </c>
      <c r="D23">
        <v>615000</v>
      </c>
    </row>
    <row r="24" spans="1:4" x14ac:dyDescent="0.25">
      <c r="A24">
        <v>226801</v>
      </c>
      <c r="B24" t="s">
        <v>521</v>
      </c>
      <c r="C24">
        <v>4</v>
      </c>
      <c r="D24">
        <v>60000</v>
      </c>
    </row>
    <row r="25" spans="1:4" x14ac:dyDescent="0.25">
      <c r="A25">
        <v>234801</v>
      </c>
      <c r="B25" t="s">
        <v>74</v>
      </c>
      <c r="C25">
        <v>1</v>
      </c>
      <c r="D25">
        <v>15000</v>
      </c>
    </row>
    <row r="26" spans="1:4" x14ac:dyDescent="0.25">
      <c r="A26">
        <v>236801</v>
      </c>
      <c r="B26" t="s">
        <v>75</v>
      </c>
      <c r="C26">
        <v>1</v>
      </c>
      <c r="D26">
        <v>15000</v>
      </c>
    </row>
    <row r="27" spans="1:4" x14ac:dyDescent="0.25">
      <c r="A27">
        <v>240801</v>
      </c>
      <c r="B27" t="s">
        <v>444</v>
      </c>
      <c r="C27">
        <v>2</v>
      </c>
      <c r="D27">
        <v>30000</v>
      </c>
    </row>
    <row r="28" spans="1:4" x14ac:dyDescent="0.25">
      <c r="A28">
        <v>246801</v>
      </c>
      <c r="B28" t="s">
        <v>88</v>
      </c>
      <c r="C28">
        <v>1</v>
      </c>
      <c r="D28">
        <v>15000</v>
      </c>
    </row>
    <row r="29" spans="1:4" x14ac:dyDescent="0.25">
      <c r="A29">
        <v>15802</v>
      </c>
      <c r="B29" t="s">
        <v>50</v>
      </c>
      <c r="C29">
        <v>2</v>
      </c>
      <c r="D29">
        <v>30000</v>
      </c>
    </row>
    <row r="30" spans="1:4" x14ac:dyDescent="0.25">
      <c r="A30">
        <v>43802</v>
      </c>
      <c r="B30" t="s">
        <v>425</v>
      </c>
      <c r="C30">
        <v>1</v>
      </c>
      <c r="D30">
        <v>15000</v>
      </c>
    </row>
    <row r="31" spans="1:4" x14ac:dyDescent="0.25">
      <c r="A31">
        <v>46802</v>
      </c>
      <c r="B31" t="s">
        <v>37</v>
      </c>
      <c r="C31">
        <v>9</v>
      </c>
      <c r="D31">
        <v>135000</v>
      </c>
    </row>
    <row r="32" spans="1:4" x14ac:dyDescent="0.25">
      <c r="A32">
        <v>57802</v>
      </c>
      <c r="B32" t="s">
        <v>14</v>
      </c>
      <c r="C32">
        <v>1</v>
      </c>
      <c r="D32">
        <v>15000</v>
      </c>
    </row>
    <row r="33" spans="1:4" x14ac:dyDescent="0.25">
      <c r="A33">
        <v>61802</v>
      </c>
      <c r="B33" t="s">
        <v>323</v>
      </c>
      <c r="C33">
        <v>3</v>
      </c>
      <c r="D33">
        <v>45000</v>
      </c>
    </row>
    <row r="34" spans="1:4" x14ac:dyDescent="0.25">
      <c r="A34">
        <v>68802</v>
      </c>
      <c r="B34" t="s">
        <v>325</v>
      </c>
      <c r="C34">
        <v>1</v>
      </c>
      <c r="D34">
        <v>15000</v>
      </c>
    </row>
    <row r="35" spans="1:4" x14ac:dyDescent="0.25">
      <c r="A35">
        <v>72802</v>
      </c>
      <c r="B35" t="s">
        <v>329</v>
      </c>
      <c r="C35">
        <v>2</v>
      </c>
      <c r="D35">
        <v>30000</v>
      </c>
    </row>
    <row r="36" spans="1:4" x14ac:dyDescent="0.25">
      <c r="A36">
        <v>84802</v>
      </c>
      <c r="B36" t="s">
        <v>330</v>
      </c>
      <c r="C36">
        <v>2</v>
      </c>
      <c r="D36">
        <v>30000</v>
      </c>
    </row>
    <row r="37" spans="1:4" x14ac:dyDescent="0.25">
      <c r="A37">
        <v>101802</v>
      </c>
      <c r="B37" t="s">
        <v>45</v>
      </c>
      <c r="C37">
        <v>4</v>
      </c>
      <c r="D37">
        <v>60000</v>
      </c>
    </row>
    <row r="38" spans="1:4" x14ac:dyDescent="0.25">
      <c r="A38">
        <v>105802</v>
      </c>
      <c r="B38" t="s">
        <v>3</v>
      </c>
      <c r="C38">
        <v>2</v>
      </c>
      <c r="D38">
        <v>30000</v>
      </c>
    </row>
    <row r="39" spans="1:4" x14ac:dyDescent="0.25">
      <c r="A39">
        <v>108802</v>
      </c>
      <c r="B39" t="s">
        <v>340</v>
      </c>
      <c r="C39">
        <v>4</v>
      </c>
      <c r="D39">
        <v>60000</v>
      </c>
    </row>
    <row r="40" spans="1:4" x14ac:dyDescent="0.25">
      <c r="A40">
        <v>152802</v>
      </c>
      <c r="B40" t="s">
        <v>81</v>
      </c>
      <c r="C40">
        <v>1</v>
      </c>
      <c r="D40">
        <v>15000</v>
      </c>
    </row>
    <row r="41" spans="1:4" x14ac:dyDescent="0.25">
      <c r="A41">
        <v>161802</v>
      </c>
      <c r="B41" t="s">
        <v>345</v>
      </c>
      <c r="C41">
        <v>3</v>
      </c>
      <c r="D41">
        <v>45000</v>
      </c>
    </row>
    <row r="42" spans="1:4" x14ac:dyDescent="0.25">
      <c r="A42">
        <v>165802</v>
      </c>
      <c r="B42" t="s">
        <v>82</v>
      </c>
      <c r="C42">
        <v>1</v>
      </c>
      <c r="D42">
        <v>15000</v>
      </c>
    </row>
    <row r="43" spans="1:4" x14ac:dyDescent="0.25">
      <c r="A43">
        <v>170802</v>
      </c>
      <c r="B43" t="s">
        <v>601</v>
      </c>
      <c r="C43">
        <v>1</v>
      </c>
      <c r="D43">
        <v>15000</v>
      </c>
    </row>
    <row r="44" spans="1:4" x14ac:dyDescent="0.25">
      <c r="A44">
        <v>220802</v>
      </c>
      <c r="B44" t="s">
        <v>69</v>
      </c>
      <c r="C44">
        <v>3</v>
      </c>
      <c r="D44">
        <v>45000</v>
      </c>
    </row>
    <row r="45" spans="1:4" x14ac:dyDescent="0.25">
      <c r="A45">
        <v>236802</v>
      </c>
      <c r="B45" t="s">
        <v>372</v>
      </c>
      <c r="C45">
        <v>1</v>
      </c>
      <c r="D45">
        <v>15000</v>
      </c>
    </row>
    <row r="46" spans="1:4" x14ac:dyDescent="0.25">
      <c r="A46">
        <v>246802</v>
      </c>
      <c r="B46" t="s">
        <v>400</v>
      </c>
      <c r="C46">
        <v>1</v>
      </c>
      <c r="D46">
        <v>15000</v>
      </c>
    </row>
    <row r="47" spans="1:4" x14ac:dyDescent="0.25">
      <c r="A47">
        <v>14803</v>
      </c>
      <c r="B47" t="s">
        <v>306</v>
      </c>
      <c r="C47">
        <v>4</v>
      </c>
      <c r="D47">
        <v>60000</v>
      </c>
    </row>
    <row r="48" spans="1:4" x14ac:dyDescent="0.25">
      <c r="A48">
        <v>21803</v>
      </c>
      <c r="B48" t="s">
        <v>36</v>
      </c>
      <c r="C48">
        <v>2</v>
      </c>
      <c r="D48">
        <v>30000</v>
      </c>
    </row>
    <row r="49" spans="1:4" x14ac:dyDescent="0.25">
      <c r="A49">
        <v>57803</v>
      </c>
      <c r="B49" t="s">
        <v>368</v>
      </c>
      <c r="C49">
        <v>43</v>
      </c>
      <c r="D49">
        <v>645000</v>
      </c>
    </row>
    <row r="50" spans="1:4" x14ac:dyDescent="0.25">
      <c r="A50">
        <v>71803</v>
      </c>
      <c r="B50" t="s">
        <v>445</v>
      </c>
      <c r="C50">
        <v>2</v>
      </c>
      <c r="D50">
        <v>30000</v>
      </c>
    </row>
    <row r="51" spans="1:4" x14ac:dyDescent="0.25">
      <c r="A51">
        <v>101803</v>
      </c>
      <c r="B51" t="s">
        <v>83</v>
      </c>
      <c r="C51">
        <v>3</v>
      </c>
      <c r="D51">
        <v>45000</v>
      </c>
    </row>
    <row r="52" spans="1:4" x14ac:dyDescent="0.25">
      <c r="A52">
        <v>105803</v>
      </c>
      <c r="B52" t="s">
        <v>766</v>
      </c>
      <c r="C52">
        <v>6</v>
      </c>
      <c r="D52">
        <v>90000</v>
      </c>
    </row>
    <row r="53" spans="1:4" x14ac:dyDescent="0.25">
      <c r="A53">
        <v>123803</v>
      </c>
      <c r="B53" t="s">
        <v>342</v>
      </c>
      <c r="C53">
        <v>4</v>
      </c>
      <c r="D53">
        <v>60000</v>
      </c>
    </row>
    <row r="54" spans="1:4" x14ac:dyDescent="0.25">
      <c r="A54">
        <v>152803</v>
      </c>
      <c r="B54" t="s">
        <v>446</v>
      </c>
      <c r="C54">
        <v>1</v>
      </c>
      <c r="D54">
        <v>15000</v>
      </c>
    </row>
    <row r="55" spans="1:4" x14ac:dyDescent="0.25">
      <c r="A55">
        <v>227803</v>
      </c>
      <c r="B55" t="s">
        <v>352</v>
      </c>
      <c r="C55">
        <v>4</v>
      </c>
      <c r="D55">
        <v>60000</v>
      </c>
    </row>
    <row r="56" spans="1:4" x14ac:dyDescent="0.25">
      <c r="A56">
        <v>14804</v>
      </c>
      <c r="B56" t="s">
        <v>1</v>
      </c>
      <c r="C56">
        <v>5</v>
      </c>
      <c r="D56">
        <v>75000</v>
      </c>
    </row>
    <row r="57" spans="1:4" x14ac:dyDescent="0.25">
      <c r="A57">
        <v>57804</v>
      </c>
      <c r="B57" t="s">
        <v>313</v>
      </c>
      <c r="C57">
        <v>13</v>
      </c>
      <c r="D57">
        <v>195000</v>
      </c>
    </row>
    <row r="58" spans="1:4" x14ac:dyDescent="0.25">
      <c r="A58">
        <v>61804</v>
      </c>
      <c r="B58" t="s">
        <v>324</v>
      </c>
      <c r="C58">
        <v>2</v>
      </c>
      <c r="D58">
        <v>30000</v>
      </c>
    </row>
    <row r="59" spans="1:4" x14ac:dyDescent="0.25">
      <c r="A59">
        <v>71804</v>
      </c>
      <c r="B59" t="s">
        <v>22</v>
      </c>
      <c r="C59">
        <v>2</v>
      </c>
      <c r="D59">
        <v>30000</v>
      </c>
    </row>
    <row r="60" spans="1:4" x14ac:dyDescent="0.25">
      <c r="A60">
        <v>84804</v>
      </c>
      <c r="B60" t="s">
        <v>58</v>
      </c>
      <c r="C60">
        <v>1</v>
      </c>
      <c r="D60">
        <v>15000</v>
      </c>
    </row>
    <row r="61" spans="1:4" x14ac:dyDescent="0.25">
      <c r="A61">
        <v>101804</v>
      </c>
      <c r="B61" t="s">
        <v>6</v>
      </c>
      <c r="C61">
        <v>2</v>
      </c>
      <c r="D61">
        <v>30000</v>
      </c>
    </row>
    <row r="62" spans="1:4" x14ac:dyDescent="0.25">
      <c r="A62">
        <v>105804</v>
      </c>
      <c r="B62" t="s">
        <v>602</v>
      </c>
      <c r="C62">
        <v>1</v>
      </c>
      <c r="D62">
        <v>15000</v>
      </c>
    </row>
    <row r="63" spans="1:4" x14ac:dyDescent="0.25">
      <c r="A63">
        <v>108804</v>
      </c>
      <c r="B63" t="s">
        <v>440</v>
      </c>
      <c r="C63">
        <v>4</v>
      </c>
      <c r="D63">
        <v>60000</v>
      </c>
    </row>
    <row r="64" spans="1:4" x14ac:dyDescent="0.25">
      <c r="A64">
        <v>212804</v>
      </c>
      <c r="B64" t="s">
        <v>442</v>
      </c>
      <c r="C64">
        <v>3</v>
      </c>
      <c r="D64">
        <v>45000</v>
      </c>
    </row>
    <row r="65" spans="1:4" x14ac:dyDescent="0.25">
      <c r="A65">
        <v>227804</v>
      </c>
      <c r="B65" t="s">
        <v>71</v>
      </c>
      <c r="C65">
        <v>2</v>
      </c>
      <c r="D65">
        <v>30000</v>
      </c>
    </row>
    <row r="66" spans="1:4" x14ac:dyDescent="0.25">
      <c r="A66">
        <v>15805</v>
      </c>
      <c r="B66" t="s">
        <v>434</v>
      </c>
      <c r="C66">
        <v>2</v>
      </c>
      <c r="D66">
        <v>30000</v>
      </c>
    </row>
    <row r="67" spans="1:4" x14ac:dyDescent="0.25">
      <c r="A67">
        <v>21805</v>
      </c>
      <c r="B67" t="s">
        <v>311</v>
      </c>
      <c r="C67">
        <v>4</v>
      </c>
      <c r="D67">
        <v>60000</v>
      </c>
    </row>
    <row r="68" spans="1:4" x14ac:dyDescent="0.25">
      <c r="A68">
        <v>61805</v>
      </c>
      <c r="B68" t="s">
        <v>371</v>
      </c>
      <c r="C68">
        <v>1</v>
      </c>
      <c r="D68">
        <v>15000</v>
      </c>
    </row>
    <row r="69" spans="1:4" x14ac:dyDescent="0.25">
      <c r="A69">
        <v>123805</v>
      </c>
      <c r="B69" t="s">
        <v>4</v>
      </c>
      <c r="C69">
        <v>1</v>
      </c>
      <c r="D69">
        <v>15000</v>
      </c>
    </row>
    <row r="70" spans="1:4" x14ac:dyDescent="0.25">
      <c r="A70">
        <v>227805</v>
      </c>
      <c r="B70" t="s">
        <v>72</v>
      </c>
      <c r="C70">
        <v>2</v>
      </c>
      <c r="D70">
        <v>30000</v>
      </c>
    </row>
    <row r="71" spans="1:4" x14ac:dyDescent="0.25">
      <c r="A71">
        <v>15806</v>
      </c>
      <c r="B71" t="s">
        <v>552</v>
      </c>
      <c r="C71">
        <v>4</v>
      </c>
      <c r="D71">
        <v>60000</v>
      </c>
    </row>
    <row r="72" spans="1:4" x14ac:dyDescent="0.25">
      <c r="A72">
        <v>57806</v>
      </c>
      <c r="B72" t="s">
        <v>314</v>
      </c>
      <c r="C72">
        <v>1</v>
      </c>
      <c r="D72">
        <v>15000</v>
      </c>
    </row>
    <row r="73" spans="1:4" x14ac:dyDescent="0.25">
      <c r="A73">
        <v>71806</v>
      </c>
      <c r="B73" t="s">
        <v>584</v>
      </c>
      <c r="C73">
        <v>6</v>
      </c>
      <c r="D73">
        <v>90000</v>
      </c>
    </row>
    <row r="74" spans="1:4" x14ac:dyDescent="0.25">
      <c r="A74">
        <v>101806</v>
      </c>
      <c r="B74" t="s">
        <v>429</v>
      </c>
      <c r="C74">
        <v>6</v>
      </c>
      <c r="D74">
        <v>90000</v>
      </c>
    </row>
    <row r="75" spans="1:4" x14ac:dyDescent="0.25">
      <c r="A75">
        <v>152806</v>
      </c>
      <c r="B75" t="s">
        <v>499</v>
      </c>
      <c r="C75">
        <v>1</v>
      </c>
      <c r="D75">
        <v>15000</v>
      </c>
    </row>
    <row r="76" spans="1:4" x14ac:dyDescent="0.25">
      <c r="A76">
        <v>227806</v>
      </c>
      <c r="B76" t="s">
        <v>78</v>
      </c>
      <c r="C76">
        <v>21</v>
      </c>
      <c r="D76">
        <v>315000</v>
      </c>
    </row>
    <row r="77" spans="1:4" x14ac:dyDescent="0.25">
      <c r="A77">
        <v>15807</v>
      </c>
      <c r="B77" t="s">
        <v>34</v>
      </c>
      <c r="C77">
        <v>6</v>
      </c>
      <c r="D77">
        <v>90000</v>
      </c>
    </row>
    <row r="78" spans="1:4" x14ac:dyDescent="0.25">
      <c r="A78">
        <v>57807</v>
      </c>
      <c r="B78" t="s">
        <v>15</v>
      </c>
      <c r="C78">
        <v>8</v>
      </c>
      <c r="D78">
        <v>120000</v>
      </c>
    </row>
    <row r="79" spans="1:4" x14ac:dyDescent="0.25">
      <c r="A79">
        <v>71807</v>
      </c>
      <c r="B79" t="s">
        <v>57</v>
      </c>
      <c r="C79">
        <v>1</v>
      </c>
      <c r="D79">
        <v>15000</v>
      </c>
    </row>
    <row r="80" spans="1:4" x14ac:dyDescent="0.25">
      <c r="A80">
        <v>108807</v>
      </c>
      <c r="B80" t="s">
        <v>87</v>
      </c>
      <c r="C80">
        <v>123</v>
      </c>
      <c r="D80">
        <v>1845000</v>
      </c>
    </row>
    <row r="81" spans="1:4" x14ac:dyDescent="0.25">
      <c r="A81">
        <v>123807</v>
      </c>
      <c r="B81" t="s">
        <v>343</v>
      </c>
      <c r="C81">
        <v>4</v>
      </c>
      <c r="D81">
        <v>60000</v>
      </c>
    </row>
    <row r="82" spans="1:4" x14ac:dyDescent="0.25">
      <c r="A82">
        <v>161807</v>
      </c>
      <c r="B82" t="s">
        <v>585</v>
      </c>
      <c r="C82">
        <v>16</v>
      </c>
      <c r="D82">
        <v>240000</v>
      </c>
    </row>
    <row r="83" spans="1:4" x14ac:dyDescent="0.25">
      <c r="A83">
        <v>178807</v>
      </c>
      <c r="B83" t="s">
        <v>62</v>
      </c>
      <c r="C83">
        <v>1</v>
      </c>
      <c r="D83">
        <v>15000</v>
      </c>
    </row>
    <row r="84" spans="1:4" x14ac:dyDescent="0.25">
      <c r="A84">
        <v>15808</v>
      </c>
      <c r="B84" t="s">
        <v>423</v>
      </c>
      <c r="C84">
        <v>6</v>
      </c>
      <c r="D84">
        <v>90000</v>
      </c>
    </row>
    <row r="85" spans="1:4" x14ac:dyDescent="0.25">
      <c r="A85">
        <v>57808</v>
      </c>
      <c r="B85" t="s">
        <v>38</v>
      </c>
      <c r="C85">
        <v>2</v>
      </c>
      <c r="D85">
        <v>30000</v>
      </c>
    </row>
    <row r="86" spans="1:4" x14ac:dyDescent="0.25">
      <c r="A86">
        <v>108808</v>
      </c>
      <c r="B86" t="s">
        <v>80</v>
      </c>
      <c r="C86">
        <v>5</v>
      </c>
      <c r="D86">
        <v>75000</v>
      </c>
    </row>
    <row r="87" spans="1:4" x14ac:dyDescent="0.25">
      <c r="A87">
        <v>178808</v>
      </c>
      <c r="B87" t="s">
        <v>90</v>
      </c>
      <c r="C87">
        <v>2</v>
      </c>
      <c r="D87">
        <v>30000</v>
      </c>
    </row>
    <row r="88" spans="1:4" x14ac:dyDescent="0.25">
      <c r="A88">
        <v>15809</v>
      </c>
      <c r="B88" t="s">
        <v>33</v>
      </c>
      <c r="C88">
        <v>1</v>
      </c>
      <c r="D88">
        <v>15000</v>
      </c>
    </row>
    <row r="89" spans="1:4" x14ac:dyDescent="0.25">
      <c r="A89">
        <v>57809</v>
      </c>
      <c r="B89" t="s">
        <v>315</v>
      </c>
      <c r="C89">
        <v>1</v>
      </c>
      <c r="D89">
        <v>15000</v>
      </c>
    </row>
    <row r="90" spans="1:4" x14ac:dyDescent="0.25">
      <c r="A90">
        <v>71809</v>
      </c>
      <c r="B90" t="s">
        <v>327</v>
      </c>
      <c r="C90">
        <v>1</v>
      </c>
      <c r="D90">
        <v>15000</v>
      </c>
    </row>
    <row r="91" spans="1:4" x14ac:dyDescent="0.25">
      <c r="A91">
        <v>108809</v>
      </c>
      <c r="B91" t="s">
        <v>107</v>
      </c>
      <c r="C91">
        <v>1</v>
      </c>
      <c r="D91">
        <v>15000</v>
      </c>
    </row>
    <row r="92" spans="1:4" x14ac:dyDescent="0.25">
      <c r="A92">
        <v>220809</v>
      </c>
      <c r="B92" t="s">
        <v>70</v>
      </c>
      <c r="C92">
        <v>2</v>
      </c>
      <c r="D92">
        <v>30000</v>
      </c>
    </row>
    <row r="93" spans="1:4" x14ac:dyDescent="0.25">
      <c r="A93">
        <v>57810</v>
      </c>
      <c r="B93" t="s">
        <v>17</v>
      </c>
      <c r="C93">
        <v>1</v>
      </c>
      <c r="D93">
        <v>15000</v>
      </c>
    </row>
    <row r="94" spans="1:4" x14ac:dyDescent="0.25">
      <c r="A94">
        <v>71810</v>
      </c>
      <c r="B94" t="s">
        <v>328</v>
      </c>
      <c r="C94">
        <v>3</v>
      </c>
      <c r="D94">
        <v>45000</v>
      </c>
    </row>
    <row r="95" spans="1:4" x14ac:dyDescent="0.25">
      <c r="A95">
        <v>101810</v>
      </c>
      <c r="B95" t="s">
        <v>331</v>
      </c>
      <c r="C95">
        <v>1</v>
      </c>
      <c r="D95">
        <v>15000</v>
      </c>
    </row>
    <row r="96" spans="1:4" x14ac:dyDescent="0.25">
      <c r="A96">
        <v>220810</v>
      </c>
      <c r="B96" t="s">
        <v>0</v>
      </c>
      <c r="C96">
        <v>1</v>
      </c>
      <c r="D96">
        <v>15000</v>
      </c>
    </row>
    <row r="97" spans="1:4" x14ac:dyDescent="0.25">
      <c r="A97">
        <v>101811</v>
      </c>
      <c r="B97" t="s">
        <v>332</v>
      </c>
      <c r="C97">
        <v>4</v>
      </c>
      <c r="D97">
        <v>60000</v>
      </c>
    </row>
    <row r="98" spans="1:4" x14ac:dyDescent="0.25">
      <c r="A98">
        <v>220811</v>
      </c>
      <c r="B98" t="s">
        <v>56</v>
      </c>
      <c r="C98">
        <v>1</v>
      </c>
      <c r="D98">
        <v>15000</v>
      </c>
    </row>
    <row r="99" spans="1:4" x14ac:dyDescent="0.25">
      <c r="A99">
        <v>57813</v>
      </c>
      <c r="B99" t="s">
        <v>18</v>
      </c>
      <c r="C99">
        <v>3</v>
      </c>
      <c r="D99">
        <v>45000</v>
      </c>
    </row>
    <row r="100" spans="1:4" x14ac:dyDescent="0.25">
      <c r="A100">
        <v>15814</v>
      </c>
      <c r="B100" t="s">
        <v>35</v>
      </c>
      <c r="C100">
        <v>1</v>
      </c>
      <c r="D100">
        <v>15000</v>
      </c>
    </row>
    <row r="101" spans="1:4" x14ac:dyDescent="0.25">
      <c r="A101">
        <v>57814</v>
      </c>
      <c r="B101" t="s">
        <v>316</v>
      </c>
      <c r="C101">
        <v>4</v>
      </c>
      <c r="D101">
        <v>60000</v>
      </c>
    </row>
    <row r="102" spans="1:4" x14ac:dyDescent="0.25">
      <c r="A102">
        <v>101814</v>
      </c>
      <c r="B102" t="s">
        <v>333</v>
      </c>
      <c r="C102">
        <v>3</v>
      </c>
      <c r="D102">
        <v>45000</v>
      </c>
    </row>
    <row r="103" spans="1:4" x14ac:dyDescent="0.25">
      <c r="A103">
        <v>220814</v>
      </c>
      <c r="B103" t="s">
        <v>348</v>
      </c>
      <c r="C103">
        <v>1</v>
      </c>
      <c r="D103">
        <v>15000</v>
      </c>
    </row>
    <row r="104" spans="1:4" x14ac:dyDescent="0.25">
      <c r="A104">
        <v>227814</v>
      </c>
      <c r="B104" t="s">
        <v>84</v>
      </c>
      <c r="C104">
        <v>1</v>
      </c>
      <c r="D104">
        <v>15000</v>
      </c>
    </row>
    <row r="105" spans="1:4" x14ac:dyDescent="0.25">
      <c r="A105">
        <v>15815</v>
      </c>
      <c r="B105" t="s">
        <v>373</v>
      </c>
      <c r="C105">
        <v>5</v>
      </c>
      <c r="D105">
        <v>75000</v>
      </c>
    </row>
    <row r="106" spans="1:4" x14ac:dyDescent="0.25">
      <c r="A106">
        <v>101815</v>
      </c>
      <c r="B106" t="s">
        <v>47</v>
      </c>
      <c r="C106">
        <v>1</v>
      </c>
      <c r="D106">
        <v>15000</v>
      </c>
    </row>
    <row r="107" spans="1:4" x14ac:dyDescent="0.25">
      <c r="A107">
        <v>220815</v>
      </c>
      <c r="B107" t="s">
        <v>349</v>
      </c>
      <c r="C107">
        <v>1</v>
      </c>
      <c r="D107">
        <v>15000</v>
      </c>
    </row>
    <row r="108" spans="1:4" x14ac:dyDescent="0.25">
      <c r="A108">
        <v>57816</v>
      </c>
      <c r="B108" t="s">
        <v>410</v>
      </c>
      <c r="C108">
        <v>2</v>
      </c>
      <c r="D108">
        <v>30000</v>
      </c>
    </row>
    <row r="109" spans="1:4" x14ac:dyDescent="0.25">
      <c r="A109">
        <v>227816</v>
      </c>
      <c r="B109" t="s">
        <v>586</v>
      </c>
      <c r="C109">
        <v>7</v>
      </c>
      <c r="D109">
        <v>105000</v>
      </c>
    </row>
    <row r="110" spans="1:4" x14ac:dyDescent="0.25">
      <c r="A110">
        <v>220817</v>
      </c>
      <c r="B110" t="s">
        <v>350</v>
      </c>
      <c r="C110">
        <v>7</v>
      </c>
      <c r="D110">
        <v>105000</v>
      </c>
    </row>
    <row r="111" spans="1:4" x14ac:dyDescent="0.25">
      <c r="A111">
        <v>227817</v>
      </c>
      <c r="B111" t="s">
        <v>73</v>
      </c>
      <c r="C111">
        <v>2</v>
      </c>
      <c r="D111">
        <v>30000</v>
      </c>
    </row>
    <row r="112" spans="1:4" x14ac:dyDescent="0.25">
      <c r="A112">
        <v>57819</v>
      </c>
      <c r="B112" t="s">
        <v>39</v>
      </c>
      <c r="C112">
        <v>1</v>
      </c>
      <c r="D112">
        <v>15000</v>
      </c>
    </row>
    <row r="113" spans="1:4" x14ac:dyDescent="0.25">
      <c r="A113">
        <v>101819</v>
      </c>
      <c r="B113" t="s">
        <v>334</v>
      </c>
      <c r="C113">
        <v>2</v>
      </c>
      <c r="D113">
        <v>30000</v>
      </c>
    </row>
    <row r="114" spans="1:4" x14ac:dyDescent="0.25">
      <c r="A114">
        <v>227819</v>
      </c>
      <c r="B114" t="s">
        <v>79</v>
      </c>
      <c r="C114">
        <v>1</v>
      </c>
      <c r="D114">
        <v>15000</v>
      </c>
    </row>
    <row r="115" spans="1:4" x14ac:dyDescent="0.25">
      <c r="A115">
        <v>220820</v>
      </c>
      <c r="B115" t="s">
        <v>603</v>
      </c>
      <c r="C115">
        <v>1</v>
      </c>
      <c r="D115">
        <v>15000</v>
      </c>
    </row>
    <row r="116" spans="1:4" x14ac:dyDescent="0.25">
      <c r="A116">
        <v>227820</v>
      </c>
      <c r="B116" t="s">
        <v>443</v>
      </c>
      <c r="C116">
        <v>58</v>
      </c>
      <c r="D116">
        <v>870000</v>
      </c>
    </row>
    <row r="117" spans="1:4" x14ac:dyDescent="0.25">
      <c r="A117">
        <v>101821</v>
      </c>
      <c r="B117" t="s">
        <v>8</v>
      </c>
      <c r="C117">
        <v>1</v>
      </c>
      <c r="D117">
        <v>15000</v>
      </c>
    </row>
    <row r="118" spans="1:4" x14ac:dyDescent="0.25">
      <c r="A118">
        <v>227821</v>
      </c>
      <c r="B118" t="s">
        <v>61</v>
      </c>
      <c r="C118">
        <v>1</v>
      </c>
      <c r="D118">
        <v>15000</v>
      </c>
    </row>
    <row r="119" spans="1:4" x14ac:dyDescent="0.25">
      <c r="A119">
        <v>15822</v>
      </c>
      <c r="B119" t="s">
        <v>409</v>
      </c>
      <c r="C119">
        <v>13</v>
      </c>
      <c r="D119">
        <v>195000</v>
      </c>
    </row>
    <row r="120" spans="1:4" x14ac:dyDescent="0.25">
      <c r="A120">
        <v>227824</v>
      </c>
      <c r="B120" t="s">
        <v>587</v>
      </c>
      <c r="C120">
        <v>4</v>
      </c>
      <c r="D120">
        <v>60000</v>
      </c>
    </row>
    <row r="121" spans="1:4" x14ac:dyDescent="0.25">
      <c r="A121">
        <v>15825</v>
      </c>
      <c r="B121" t="s">
        <v>553</v>
      </c>
      <c r="C121">
        <v>3</v>
      </c>
      <c r="D121">
        <v>45000</v>
      </c>
    </row>
    <row r="122" spans="1:4" x14ac:dyDescent="0.25">
      <c r="A122">
        <v>227825</v>
      </c>
      <c r="B122" t="s">
        <v>109</v>
      </c>
      <c r="C122">
        <v>4</v>
      </c>
      <c r="D122">
        <v>60000</v>
      </c>
    </row>
    <row r="123" spans="1:4" x14ac:dyDescent="0.25">
      <c r="A123">
        <v>227826</v>
      </c>
      <c r="B123" t="s">
        <v>353</v>
      </c>
      <c r="C123">
        <v>1</v>
      </c>
      <c r="D123">
        <v>15000</v>
      </c>
    </row>
    <row r="124" spans="1:4" x14ac:dyDescent="0.25">
      <c r="A124">
        <v>15827</v>
      </c>
      <c r="B124" t="s">
        <v>12</v>
      </c>
      <c r="C124">
        <v>7</v>
      </c>
      <c r="D124">
        <v>105000</v>
      </c>
    </row>
    <row r="125" spans="1:4" x14ac:dyDescent="0.25">
      <c r="A125">
        <v>57827</v>
      </c>
      <c r="B125" t="s">
        <v>436</v>
      </c>
      <c r="C125">
        <v>2</v>
      </c>
      <c r="D125">
        <v>30000</v>
      </c>
    </row>
    <row r="126" spans="1:4" x14ac:dyDescent="0.25">
      <c r="A126">
        <v>227827</v>
      </c>
      <c r="B126" t="s">
        <v>354</v>
      </c>
      <c r="C126">
        <v>5</v>
      </c>
      <c r="D126">
        <v>75000</v>
      </c>
    </row>
    <row r="127" spans="1:4" x14ac:dyDescent="0.25">
      <c r="A127">
        <v>15828</v>
      </c>
      <c r="B127" t="s">
        <v>588</v>
      </c>
      <c r="C127">
        <v>9</v>
      </c>
      <c r="D127">
        <v>135000</v>
      </c>
    </row>
    <row r="128" spans="1:4" x14ac:dyDescent="0.25">
      <c r="A128">
        <v>57828</v>
      </c>
      <c r="B128" t="s">
        <v>76</v>
      </c>
      <c r="C128">
        <v>6</v>
      </c>
      <c r="D128">
        <v>90000</v>
      </c>
    </row>
    <row r="129" spans="1:4" x14ac:dyDescent="0.25">
      <c r="A129">
        <v>101828</v>
      </c>
      <c r="B129" t="s">
        <v>335</v>
      </c>
      <c r="C129">
        <v>3</v>
      </c>
      <c r="D129">
        <v>45000</v>
      </c>
    </row>
    <row r="130" spans="1:4" x14ac:dyDescent="0.25">
      <c r="A130">
        <v>57829</v>
      </c>
      <c r="B130" t="s">
        <v>40</v>
      </c>
      <c r="C130">
        <v>2</v>
      </c>
      <c r="D130">
        <v>30000</v>
      </c>
    </row>
    <row r="131" spans="1:4" x14ac:dyDescent="0.25">
      <c r="A131">
        <v>227829</v>
      </c>
      <c r="B131" t="s">
        <v>430</v>
      </c>
      <c r="C131">
        <v>3</v>
      </c>
      <c r="D131">
        <v>45000</v>
      </c>
    </row>
    <row r="132" spans="1:4" x14ac:dyDescent="0.25">
      <c r="A132">
        <v>15830</v>
      </c>
      <c r="B132" t="s">
        <v>748</v>
      </c>
      <c r="C132">
        <v>4</v>
      </c>
      <c r="D132">
        <v>60000</v>
      </c>
    </row>
    <row r="133" spans="1:4" x14ac:dyDescent="0.25">
      <c r="A133">
        <v>57830</v>
      </c>
      <c r="B133" t="s">
        <v>41</v>
      </c>
      <c r="C133">
        <v>2</v>
      </c>
      <c r="D133">
        <v>30000</v>
      </c>
    </row>
    <row r="134" spans="1:4" x14ac:dyDescent="0.25">
      <c r="A134">
        <v>15831</v>
      </c>
      <c r="B134" t="s">
        <v>307</v>
      </c>
      <c r="C134">
        <v>7</v>
      </c>
      <c r="D134">
        <v>105000</v>
      </c>
    </row>
    <row r="135" spans="1:4" x14ac:dyDescent="0.25">
      <c r="A135">
        <v>57831</v>
      </c>
      <c r="B135" t="s">
        <v>42</v>
      </c>
      <c r="C135">
        <v>2</v>
      </c>
      <c r="D135">
        <v>30000</v>
      </c>
    </row>
    <row r="136" spans="1:4" x14ac:dyDescent="0.25">
      <c r="A136">
        <v>15833</v>
      </c>
      <c r="B136" t="s">
        <v>86</v>
      </c>
      <c r="C136">
        <v>1</v>
      </c>
      <c r="D136">
        <v>15000</v>
      </c>
    </row>
    <row r="137" spans="1:4" x14ac:dyDescent="0.25">
      <c r="A137">
        <v>57833</v>
      </c>
      <c r="B137" t="s">
        <v>43</v>
      </c>
      <c r="C137">
        <v>3</v>
      </c>
      <c r="D137">
        <v>45000</v>
      </c>
    </row>
    <row r="138" spans="1:4" x14ac:dyDescent="0.25">
      <c r="A138">
        <v>15834</v>
      </c>
      <c r="B138" t="s">
        <v>308</v>
      </c>
      <c r="C138">
        <v>12</v>
      </c>
      <c r="D138">
        <v>180000</v>
      </c>
    </row>
    <row r="139" spans="1:4" x14ac:dyDescent="0.25">
      <c r="A139">
        <v>57834</v>
      </c>
      <c r="B139" t="s">
        <v>317</v>
      </c>
      <c r="C139">
        <v>3</v>
      </c>
      <c r="D139">
        <v>45000</v>
      </c>
    </row>
    <row r="140" spans="1:4" x14ac:dyDescent="0.25">
      <c r="A140">
        <v>15835</v>
      </c>
      <c r="B140" t="s">
        <v>309</v>
      </c>
      <c r="C140">
        <v>12</v>
      </c>
      <c r="D140">
        <v>180000</v>
      </c>
    </row>
    <row r="141" spans="1:4" x14ac:dyDescent="0.25">
      <c r="A141">
        <v>57835</v>
      </c>
      <c r="B141" t="s">
        <v>44</v>
      </c>
      <c r="C141">
        <v>6</v>
      </c>
      <c r="D141">
        <v>90000</v>
      </c>
    </row>
    <row r="142" spans="1:4" x14ac:dyDescent="0.25">
      <c r="A142">
        <v>15836</v>
      </c>
      <c r="B142" t="s">
        <v>310</v>
      </c>
      <c r="C142">
        <v>1</v>
      </c>
      <c r="D142">
        <v>15000</v>
      </c>
    </row>
    <row r="143" spans="1:4" x14ac:dyDescent="0.25">
      <c r="A143">
        <v>57836</v>
      </c>
      <c r="B143" t="s">
        <v>21</v>
      </c>
      <c r="C143">
        <v>2</v>
      </c>
      <c r="D143">
        <v>30000</v>
      </c>
    </row>
    <row r="144" spans="1:4" x14ac:dyDescent="0.25">
      <c r="A144">
        <v>101837</v>
      </c>
      <c r="B144" t="s">
        <v>10</v>
      </c>
      <c r="C144">
        <v>2</v>
      </c>
      <c r="D144">
        <v>30000</v>
      </c>
    </row>
    <row r="145" spans="1:4" x14ac:dyDescent="0.25">
      <c r="A145">
        <v>15838</v>
      </c>
      <c r="B145" t="s">
        <v>554</v>
      </c>
      <c r="C145">
        <v>7</v>
      </c>
      <c r="D145">
        <v>105000</v>
      </c>
    </row>
    <row r="146" spans="1:4" x14ac:dyDescent="0.25">
      <c r="A146">
        <v>101838</v>
      </c>
      <c r="B146" t="s">
        <v>749</v>
      </c>
      <c r="C146">
        <v>5</v>
      </c>
      <c r="D146">
        <v>75000</v>
      </c>
    </row>
    <row r="147" spans="1:4" x14ac:dyDescent="0.25">
      <c r="A147">
        <v>15839</v>
      </c>
      <c r="B147" t="s">
        <v>435</v>
      </c>
      <c r="C147">
        <v>1</v>
      </c>
      <c r="D147">
        <v>15000</v>
      </c>
    </row>
    <row r="148" spans="1:4" x14ac:dyDescent="0.25">
      <c r="A148">
        <v>57839</v>
      </c>
      <c r="B148" t="s">
        <v>52</v>
      </c>
      <c r="C148">
        <v>2</v>
      </c>
      <c r="D148">
        <v>30000</v>
      </c>
    </row>
    <row r="149" spans="1:4" x14ac:dyDescent="0.25">
      <c r="A149">
        <v>15840</v>
      </c>
      <c r="B149" t="s">
        <v>555</v>
      </c>
      <c r="C149">
        <v>1</v>
      </c>
      <c r="D149">
        <v>15000</v>
      </c>
    </row>
    <row r="150" spans="1:4" x14ac:dyDescent="0.25">
      <c r="A150">
        <v>57840</v>
      </c>
      <c r="B150" t="s">
        <v>318</v>
      </c>
      <c r="C150">
        <v>1</v>
      </c>
      <c r="D150">
        <v>15000</v>
      </c>
    </row>
    <row r="151" spans="1:4" x14ac:dyDescent="0.25">
      <c r="A151">
        <v>101840</v>
      </c>
      <c r="B151" t="s">
        <v>26</v>
      </c>
      <c r="C151">
        <v>3</v>
      </c>
      <c r="D151">
        <v>45000</v>
      </c>
    </row>
    <row r="152" spans="1:4" x14ac:dyDescent="0.25">
      <c r="A152">
        <v>15841</v>
      </c>
      <c r="B152" t="s">
        <v>502</v>
      </c>
      <c r="C152">
        <v>1</v>
      </c>
      <c r="D152">
        <v>15000</v>
      </c>
    </row>
    <row r="153" spans="1:4" x14ac:dyDescent="0.25">
      <c r="A153">
        <v>57841</v>
      </c>
      <c r="B153" t="s">
        <v>319</v>
      </c>
      <c r="C153">
        <v>2</v>
      </c>
      <c r="D153">
        <v>30000</v>
      </c>
    </row>
    <row r="154" spans="1:4" x14ac:dyDescent="0.25">
      <c r="A154">
        <v>15842</v>
      </c>
      <c r="B154" t="s">
        <v>556</v>
      </c>
      <c r="C154">
        <v>1</v>
      </c>
      <c r="D154">
        <v>15000</v>
      </c>
    </row>
    <row r="155" spans="1:4" x14ac:dyDescent="0.25">
      <c r="A155">
        <v>101842</v>
      </c>
      <c r="B155" t="s">
        <v>27</v>
      </c>
      <c r="C155">
        <v>1</v>
      </c>
      <c r="D155">
        <v>15000</v>
      </c>
    </row>
    <row r="156" spans="1:4" x14ac:dyDescent="0.25">
      <c r="A156">
        <v>15843</v>
      </c>
      <c r="B156" t="s">
        <v>557</v>
      </c>
      <c r="C156">
        <v>1</v>
      </c>
      <c r="D156">
        <v>15000</v>
      </c>
    </row>
    <row r="157" spans="1:4" x14ac:dyDescent="0.25">
      <c r="A157">
        <v>15844</v>
      </c>
      <c r="B157" t="s">
        <v>604</v>
      </c>
      <c r="C157">
        <v>1</v>
      </c>
      <c r="D157">
        <v>15000</v>
      </c>
    </row>
    <row r="158" spans="1:4" x14ac:dyDescent="0.25">
      <c r="A158">
        <v>57844</v>
      </c>
      <c r="B158" t="s">
        <v>320</v>
      </c>
      <c r="C158">
        <v>3</v>
      </c>
      <c r="D158">
        <v>45000</v>
      </c>
    </row>
    <row r="159" spans="1:4" x14ac:dyDescent="0.25">
      <c r="A159">
        <v>57845</v>
      </c>
      <c r="B159" t="s">
        <v>105</v>
      </c>
      <c r="C159">
        <v>4</v>
      </c>
      <c r="D159">
        <v>60000</v>
      </c>
    </row>
    <row r="160" spans="1:4" x14ac:dyDescent="0.25">
      <c r="A160">
        <v>101845</v>
      </c>
      <c r="B160" t="s">
        <v>92</v>
      </c>
      <c r="C160">
        <v>21</v>
      </c>
      <c r="D160">
        <v>315000</v>
      </c>
    </row>
    <row r="161" spans="1:4" x14ac:dyDescent="0.25">
      <c r="A161">
        <v>57846</v>
      </c>
      <c r="B161" t="s">
        <v>106</v>
      </c>
      <c r="C161">
        <v>2</v>
      </c>
      <c r="D161">
        <v>30000</v>
      </c>
    </row>
    <row r="162" spans="1:4" x14ac:dyDescent="0.25">
      <c r="A162">
        <v>101846</v>
      </c>
      <c r="B162" t="s">
        <v>589</v>
      </c>
      <c r="C162">
        <v>5</v>
      </c>
      <c r="D162">
        <v>75000</v>
      </c>
    </row>
    <row r="163" spans="1:4" x14ac:dyDescent="0.25">
      <c r="A163">
        <v>57847</v>
      </c>
      <c r="B163" t="s">
        <v>321</v>
      </c>
      <c r="C163">
        <v>1</v>
      </c>
      <c r="D163">
        <v>15000</v>
      </c>
    </row>
    <row r="164" spans="1:4" x14ac:dyDescent="0.25">
      <c r="A164">
        <v>101847</v>
      </c>
      <c r="B164" t="s">
        <v>28</v>
      </c>
      <c r="C164">
        <v>1</v>
      </c>
      <c r="D164">
        <v>15000</v>
      </c>
    </row>
    <row r="165" spans="1:4" x14ac:dyDescent="0.25">
      <c r="A165">
        <v>57848</v>
      </c>
      <c r="B165" t="s">
        <v>437</v>
      </c>
      <c r="C165">
        <v>35</v>
      </c>
      <c r="D165">
        <v>525000</v>
      </c>
    </row>
    <row r="166" spans="1:4" x14ac:dyDescent="0.25">
      <c r="A166">
        <v>101849</v>
      </c>
      <c r="B166" t="s">
        <v>11</v>
      </c>
      <c r="C166">
        <v>2</v>
      </c>
      <c r="D166">
        <v>30000</v>
      </c>
    </row>
    <row r="167" spans="1:4" x14ac:dyDescent="0.25">
      <c r="A167">
        <v>57850</v>
      </c>
      <c r="B167" t="s">
        <v>370</v>
      </c>
      <c r="C167">
        <v>6</v>
      </c>
      <c r="D167">
        <v>90000</v>
      </c>
    </row>
    <row r="168" spans="1:4" x14ac:dyDescent="0.25">
      <c r="A168">
        <v>57851</v>
      </c>
      <c r="B168" t="s">
        <v>421</v>
      </c>
      <c r="C168">
        <v>1</v>
      </c>
      <c r="D168">
        <v>15000</v>
      </c>
    </row>
    <row r="169" spans="1:4" x14ac:dyDescent="0.25">
      <c r="A169">
        <v>101853</v>
      </c>
      <c r="B169" t="s">
        <v>606</v>
      </c>
      <c r="C169">
        <v>5</v>
      </c>
      <c r="D169">
        <v>75000</v>
      </c>
    </row>
    <row r="170" spans="1:4" x14ac:dyDescent="0.25">
      <c r="A170">
        <v>101855</v>
      </c>
      <c r="B170" t="s">
        <v>750</v>
      </c>
      <c r="C170">
        <v>1</v>
      </c>
      <c r="D170">
        <v>15000</v>
      </c>
    </row>
    <row r="171" spans="1:4" x14ac:dyDescent="0.25">
      <c r="A171">
        <v>101856</v>
      </c>
      <c r="B171" t="s">
        <v>29</v>
      </c>
      <c r="C171">
        <v>1</v>
      </c>
      <c r="D171">
        <v>15000</v>
      </c>
    </row>
    <row r="172" spans="1:4" x14ac:dyDescent="0.25">
      <c r="A172">
        <v>101858</v>
      </c>
      <c r="B172" t="s">
        <v>590</v>
      </c>
      <c r="C172">
        <v>10</v>
      </c>
      <c r="D172">
        <v>150000</v>
      </c>
    </row>
    <row r="173" spans="1:4" x14ac:dyDescent="0.25">
      <c r="A173">
        <v>101859</v>
      </c>
      <c r="B173" t="s">
        <v>336</v>
      </c>
      <c r="C173">
        <v>2</v>
      </c>
      <c r="D173">
        <v>30000</v>
      </c>
    </row>
    <row r="174" spans="1:4" x14ac:dyDescent="0.25">
      <c r="A174">
        <v>101861</v>
      </c>
      <c r="B174" t="s">
        <v>558</v>
      </c>
      <c r="C174">
        <v>2</v>
      </c>
      <c r="D174">
        <v>30000</v>
      </c>
    </row>
    <row r="175" spans="1:4" x14ac:dyDescent="0.25">
      <c r="A175">
        <v>101862</v>
      </c>
      <c r="B175" t="s">
        <v>591</v>
      </c>
      <c r="C175">
        <v>6</v>
      </c>
      <c r="D175">
        <v>90000</v>
      </c>
    </row>
    <row r="176" spans="1:4" x14ac:dyDescent="0.25">
      <c r="A176">
        <v>101864</v>
      </c>
      <c r="B176" t="s">
        <v>338</v>
      </c>
      <c r="C176">
        <v>1</v>
      </c>
      <c r="D176">
        <v>15000</v>
      </c>
    </row>
    <row r="177" spans="1:4" x14ac:dyDescent="0.25">
      <c r="A177">
        <v>101868</v>
      </c>
      <c r="B177" t="s">
        <v>339</v>
      </c>
      <c r="C177">
        <v>2</v>
      </c>
      <c r="D177">
        <v>30000</v>
      </c>
    </row>
    <row r="178" spans="1:4" x14ac:dyDescent="0.25">
      <c r="A178">
        <v>101870</v>
      </c>
      <c r="B178" t="s">
        <v>356</v>
      </c>
      <c r="C178">
        <v>2</v>
      </c>
      <c r="D178">
        <v>30000</v>
      </c>
    </row>
    <row r="179" spans="1:4" x14ac:dyDescent="0.25">
      <c r="A179">
        <v>101871</v>
      </c>
      <c r="B179" t="s">
        <v>369</v>
      </c>
      <c r="C179">
        <v>1</v>
      </c>
      <c r="D179">
        <v>15000</v>
      </c>
    </row>
    <row r="180" spans="1:4" x14ac:dyDescent="0.25">
      <c r="A180">
        <v>101872</v>
      </c>
      <c r="B180" t="s">
        <v>422</v>
      </c>
      <c r="C180">
        <v>1</v>
      </c>
      <c r="D180">
        <v>15000</v>
      </c>
    </row>
    <row r="181" spans="1:4" x14ac:dyDescent="0.25">
      <c r="A181">
        <v>101873</v>
      </c>
      <c r="B181" t="s">
        <v>431</v>
      </c>
      <c r="C181">
        <v>1</v>
      </c>
      <c r="D181">
        <v>15000</v>
      </c>
    </row>
    <row r="182" spans="1:4" x14ac:dyDescent="0.25">
      <c r="A182">
        <v>101874</v>
      </c>
      <c r="B182" t="s">
        <v>424</v>
      </c>
      <c r="C182">
        <v>1</v>
      </c>
      <c r="D182">
        <v>15000</v>
      </c>
    </row>
    <row r="183" spans="1:4" x14ac:dyDescent="0.25">
      <c r="A183">
        <v>101875</v>
      </c>
      <c r="B183" t="s">
        <v>438</v>
      </c>
      <c r="C183">
        <v>1</v>
      </c>
      <c r="D183">
        <v>15000</v>
      </c>
    </row>
    <row r="184" spans="1:4" x14ac:dyDescent="0.25">
      <c r="A184">
        <v>101876</v>
      </c>
      <c r="B184" t="s">
        <v>439</v>
      </c>
      <c r="C184">
        <v>1</v>
      </c>
      <c r="D184">
        <v>15000</v>
      </c>
    </row>
    <row r="185" spans="1:4" x14ac:dyDescent="0.25">
      <c r="A185">
        <v>101877</v>
      </c>
      <c r="B185" t="s">
        <v>503</v>
      </c>
      <c r="C185">
        <v>1</v>
      </c>
      <c r="D185">
        <v>15000</v>
      </c>
    </row>
    <row r="186" spans="1:4" x14ac:dyDescent="0.25">
      <c r="A186">
        <v>101878</v>
      </c>
      <c r="B186" t="s">
        <v>504</v>
      </c>
      <c r="C186">
        <v>1</v>
      </c>
      <c r="D186">
        <v>15000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9266C-9056-4218-8F52-B3122EFA43F3}">
  <dimension ref="A1:G14"/>
  <sheetViews>
    <sheetView workbookViewId="0">
      <selection sqref="A1:XFD1048576"/>
    </sheetView>
  </sheetViews>
  <sheetFormatPr defaultRowHeight="12.5" x14ac:dyDescent="0.25"/>
  <cols>
    <col min="2" max="2" width="50.26953125" bestFit="1" customWidth="1"/>
    <col min="3" max="3" width="9.6328125" bestFit="1" customWidth="1"/>
    <col min="4" max="4" width="50.90625" bestFit="1" customWidth="1"/>
    <col min="5" max="5" width="33.08984375" bestFit="1" customWidth="1"/>
    <col min="6" max="6" width="25.90625" style="30" bestFit="1" customWidth="1"/>
    <col min="7" max="7" width="18.08984375" style="30" bestFit="1" customWidth="1"/>
  </cols>
  <sheetData>
    <row r="1" spans="1:7" ht="37.5" x14ac:dyDescent="0.25">
      <c r="A1" t="s">
        <v>767</v>
      </c>
      <c r="B1" t="s">
        <v>768</v>
      </c>
      <c r="C1" t="s">
        <v>769</v>
      </c>
      <c r="D1" t="s">
        <v>770</v>
      </c>
      <c r="E1" t="s">
        <v>771</v>
      </c>
      <c r="F1" s="32" t="s">
        <v>1596</v>
      </c>
      <c r="G1" s="30" t="s">
        <v>1597</v>
      </c>
    </row>
    <row r="2" spans="1:7" x14ac:dyDescent="0.25">
      <c r="A2">
        <v>15805</v>
      </c>
      <c r="B2" t="s">
        <v>434</v>
      </c>
      <c r="C2">
        <v>15805041</v>
      </c>
      <c r="D2" t="s">
        <v>1586</v>
      </c>
      <c r="E2" t="s">
        <v>774</v>
      </c>
      <c r="F2" s="30">
        <v>1</v>
      </c>
      <c r="G2" s="30" t="s">
        <v>1582</v>
      </c>
    </row>
    <row r="3" spans="1:7" x14ac:dyDescent="0.25">
      <c r="A3">
        <v>15835</v>
      </c>
      <c r="B3" t="s">
        <v>309</v>
      </c>
      <c r="C3">
        <v>15835011</v>
      </c>
      <c r="D3" t="s">
        <v>1595</v>
      </c>
      <c r="E3" t="s">
        <v>772</v>
      </c>
      <c r="F3" s="30">
        <v>3</v>
      </c>
      <c r="G3" s="30" t="s">
        <v>1589</v>
      </c>
    </row>
    <row r="4" spans="1:7" x14ac:dyDescent="0.25">
      <c r="A4">
        <v>46802</v>
      </c>
      <c r="B4" t="s">
        <v>37</v>
      </c>
      <c r="C4">
        <v>46802011</v>
      </c>
      <c r="D4" t="s">
        <v>1590</v>
      </c>
      <c r="E4" t="s">
        <v>774</v>
      </c>
      <c r="F4" s="30">
        <v>3</v>
      </c>
      <c r="G4" s="30" t="s">
        <v>1589</v>
      </c>
    </row>
    <row r="5" spans="1:7" x14ac:dyDescent="0.25">
      <c r="A5">
        <v>57848</v>
      </c>
      <c r="B5" t="s">
        <v>437</v>
      </c>
      <c r="C5">
        <v>57848038</v>
      </c>
      <c r="D5" t="s">
        <v>1375</v>
      </c>
      <c r="E5" t="s">
        <v>772</v>
      </c>
      <c r="F5" s="30">
        <v>1</v>
      </c>
      <c r="G5" s="30" t="s">
        <v>1582</v>
      </c>
    </row>
    <row r="6" spans="1:7" x14ac:dyDescent="0.25">
      <c r="A6">
        <v>57848</v>
      </c>
      <c r="B6" t="s">
        <v>437</v>
      </c>
      <c r="C6">
        <v>57848036</v>
      </c>
      <c r="D6" t="s">
        <v>1584</v>
      </c>
      <c r="E6" t="s">
        <v>772</v>
      </c>
      <c r="F6" s="30">
        <v>1</v>
      </c>
      <c r="G6" s="30" t="s">
        <v>1582</v>
      </c>
    </row>
    <row r="7" spans="1:7" x14ac:dyDescent="0.25">
      <c r="A7">
        <v>57848</v>
      </c>
      <c r="B7" t="s">
        <v>437</v>
      </c>
      <c r="C7">
        <v>57848040</v>
      </c>
      <c r="D7" t="s">
        <v>1585</v>
      </c>
      <c r="E7" t="s">
        <v>772</v>
      </c>
      <c r="F7" s="30">
        <v>1</v>
      </c>
      <c r="G7" s="30" t="s">
        <v>1582</v>
      </c>
    </row>
    <row r="8" spans="1:7" x14ac:dyDescent="0.25">
      <c r="A8">
        <v>57848</v>
      </c>
      <c r="B8" t="s">
        <v>437</v>
      </c>
      <c r="C8">
        <v>57848039</v>
      </c>
      <c r="D8" t="s">
        <v>1588</v>
      </c>
      <c r="E8" t="s">
        <v>772</v>
      </c>
      <c r="F8" s="30">
        <v>1</v>
      </c>
      <c r="G8" s="30" t="s">
        <v>1582</v>
      </c>
    </row>
    <row r="9" spans="1:7" x14ac:dyDescent="0.25">
      <c r="A9">
        <v>72801</v>
      </c>
      <c r="B9" t="s">
        <v>89</v>
      </c>
      <c r="C9">
        <v>72801145</v>
      </c>
      <c r="D9" t="s">
        <v>1594</v>
      </c>
      <c r="E9" t="s">
        <v>774</v>
      </c>
      <c r="F9" s="30">
        <v>3</v>
      </c>
      <c r="G9" s="30" t="s">
        <v>1589</v>
      </c>
    </row>
    <row r="10" spans="1:7" x14ac:dyDescent="0.25">
      <c r="A10">
        <v>101846</v>
      </c>
      <c r="B10" t="s">
        <v>589</v>
      </c>
      <c r="C10">
        <v>101846008</v>
      </c>
      <c r="D10" t="s">
        <v>1591</v>
      </c>
      <c r="E10" t="s">
        <v>772</v>
      </c>
      <c r="F10" s="30">
        <v>3</v>
      </c>
      <c r="G10" s="30" t="s">
        <v>1589</v>
      </c>
    </row>
    <row r="11" spans="1:7" x14ac:dyDescent="0.25">
      <c r="A11">
        <v>101849</v>
      </c>
      <c r="B11" t="s">
        <v>11</v>
      </c>
      <c r="C11">
        <v>101849105</v>
      </c>
      <c r="D11" t="s">
        <v>1583</v>
      </c>
      <c r="E11" t="s">
        <v>772</v>
      </c>
      <c r="F11" s="30">
        <v>1</v>
      </c>
      <c r="G11" s="30" t="s">
        <v>1582</v>
      </c>
    </row>
    <row r="12" spans="1:7" x14ac:dyDescent="0.25">
      <c r="A12">
        <v>221801</v>
      </c>
      <c r="B12" t="s">
        <v>351</v>
      </c>
      <c r="C12">
        <v>221801079</v>
      </c>
      <c r="D12" t="s">
        <v>1592</v>
      </c>
      <c r="E12" t="s">
        <v>772</v>
      </c>
      <c r="F12" s="30">
        <v>3</v>
      </c>
      <c r="G12" s="30" t="s">
        <v>1589</v>
      </c>
    </row>
    <row r="13" spans="1:7" x14ac:dyDescent="0.25">
      <c r="A13">
        <v>221801</v>
      </c>
      <c r="B13" t="s">
        <v>351</v>
      </c>
      <c r="C13">
        <v>221801022</v>
      </c>
      <c r="D13" t="s">
        <v>1593</v>
      </c>
      <c r="E13" t="s">
        <v>772</v>
      </c>
      <c r="F13" s="30">
        <v>3</v>
      </c>
      <c r="G13" s="30" t="s">
        <v>1589</v>
      </c>
    </row>
    <row r="14" spans="1:7" x14ac:dyDescent="0.25">
      <c r="A14">
        <v>227806</v>
      </c>
      <c r="B14" t="s">
        <v>78</v>
      </c>
      <c r="C14">
        <v>227806051</v>
      </c>
      <c r="D14" t="s">
        <v>1587</v>
      </c>
      <c r="E14" t="s">
        <v>774</v>
      </c>
      <c r="F14" s="30">
        <v>1</v>
      </c>
      <c r="G14" s="30" t="s">
        <v>1582</v>
      </c>
    </row>
  </sheetData>
  <sheetProtection algorithmName="SHA-512" hashValue="infVV4HHQf8ZNUeXx7z2GuYHGjGCm3CfnQf04SqDFESELiBRfzRZWx46F8SeRUFgHQdFbTyOWd4A325vFiyCTg==" saltValue="Xgrw+DFwFVNghxF8LV2XPQ==" spinCount="100000" sheet="1" objects="1" scenarios="1"/>
  <sortState xmlns:xlrd2="http://schemas.microsoft.com/office/spreadsheetml/2017/richdata2" ref="A2:J378">
    <sortCondition ref="A2:A378"/>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1">
    <tabColor rgb="FFFFFF00"/>
  </sheetPr>
  <dimension ref="A1:H190"/>
  <sheetViews>
    <sheetView zoomScale="85" zoomScaleNormal="85" workbookViewId="0">
      <selection activeCell="E2" sqref="E2"/>
    </sheetView>
  </sheetViews>
  <sheetFormatPr defaultColWidth="89.08984375" defaultRowHeight="12.5" x14ac:dyDescent="0.25"/>
  <cols>
    <col min="1" max="1" width="7.81640625" style="3" customWidth="1"/>
    <col min="2" max="2" width="63.26953125" style="3" customWidth="1"/>
    <col min="3" max="3" width="23.26953125" style="539" bestFit="1" customWidth="1"/>
    <col min="4" max="4" width="25.08984375" style="535" bestFit="1" customWidth="1"/>
    <col min="5" max="5" width="27.26953125" style="535" customWidth="1"/>
    <col min="6" max="6" width="17.1796875" style="535" bestFit="1" customWidth="1"/>
    <col min="7" max="7" width="26.81640625" style="540" customWidth="1"/>
    <col min="8" max="8" width="7.81640625" style="541" customWidth="1"/>
    <col min="9" max="16384" width="89.08984375" style="3"/>
  </cols>
  <sheetData>
    <row r="1" spans="1:7" ht="37.5" x14ac:dyDescent="0.25">
      <c r="A1" s="532" t="s">
        <v>54</v>
      </c>
      <c r="B1" s="533" t="s">
        <v>746</v>
      </c>
      <c r="C1" s="534" t="s">
        <v>744</v>
      </c>
      <c r="D1" s="534" t="s">
        <v>745</v>
      </c>
      <c r="E1" s="534" t="s">
        <v>1909</v>
      </c>
      <c r="F1" s="534" t="s">
        <v>583</v>
      </c>
      <c r="G1" s="534"/>
    </row>
    <row r="2" spans="1:7" x14ac:dyDescent="0.25">
      <c r="A2" s="532">
        <v>0</v>
      </c>
      <c r="B2" s="533" t="s">
        <v>549</v>
      </c>
      <c r="C2" s="534">
        <v>5000</v>
      </c>
      <c r="D2" s="535" t="s">
        <v>60</v>
      </c>
      <c r="E2" s="535">
        <f>VLOOKUP(A2,'Facility Eligibility'!A:B,2,FALSE)</f>
        <v>0</v>
      </c>
      <c r="F2" s="535" t="str">
        <f t="shared" ref="F2:F32" si="0">IF(E2=0,"No","Yes")</f>
        <v>No</v>
      </c>
    </row>
    <row r="3" spans="1:7" x14ac:dyDescent="0.25">
      <c r="A3" s="536">
        <v>3801</v>
      </c>
      <c r="B3" s="536" t="s">
        <v>48</v>
      </c>
      <c r="C3" s="534">
        <v>1500</v>
      </c>
      <c r="D3" s="535" t="s">
        <v>59</v>
      </c>
      <c r="E3" s="535">
        <f>VLOOKUP(A3,'Facility Eligibility'!A:B,2,FALSE)</f>
        <v>1</v>
      </c>
      <c r="F3" s="535" t="str">
        <f t="shared" si="0"/>
        <v>Yes</v>
      </c>
    </row>
    <row r="4" spans="1:7" x14ac:dyDescent="0.25">
      <c r="A4" s="536">
        <v>13801</v>
      </c>
      <c r="B4" s="536" t="s">
        <v>364</v>
      </c>
      <c r="C4" s="534">
        <v>700</v>
      </c>
      <c r="D4" s="535" t="s">
        <v>59</v>
      </c>
      <c r="E4" s="535">
        <f>VLOOKUP(A4,'Facility Eligibility'!A:B,2,FALSE)</f>
        <v>1</v>
      </c>
      <c r="F4" s="535" t="str">
        <f t="shared" si="0"/>
        <v>Yes</v>
      </c>
    </row>
    <row r="5" spans="1:7" x14ac:dyDescent="0.25">
      <c r="A5" s="536">
        <v>14801</v>
      </c>
      <c r="B5" s="536" t="s">
        <v>31</v>
      </c>
      <c r="C5" s="534">
        <v>3000</v>
      </c>
      <c r="D5" s="535" t="s">
        <v>60</v>
      </c>
      <c r="E5" s="535">
        <f>VLOOKUP(A5,'Facility Eligibility'!A:B,2,FALSE)</f>
        <v>1</v>
      </c>
      <c r="F5" s="535" t="str">
        <f t="shared" si="0"/>
        <v>Yes</v>
      </c>
    </row>
    <row r="6" spans="1:7" x14ac:dyDescent="0.25">
      <c r="A6" s="532">
        <v>14803</v>
      </c>
      <c r="B6" s="533" t="s">
        <v>306</v>
      </c>
      <c r="C6" s="534">
        <v>1200</v>
      </c>
      <c r="D6" s="535" t="s">
        <v>59</v>
      </c>
      <c r="E6" s="535">
        <f>VLOOKUP(A6,'Facility Eligibility'!A:B,2,FALSE)</f>
        <v>1</v>
      </c>
      <c r="F6" s="535" t="str">
        <f t="shared" si="0"/>
        <v>Yes</v>
      </c>
    </row>
    <row r="7" spans="1:7" x14ac:dyDescent="0.25">
      <c r="A7" s="532">
        <v>14804</v>
      </c>
      <c r="B7" s="533" t="s">
        <v>1</v>
      </c>
      <c r="C7" s="534">
        <v>2500</v>
      </c>
      <c r="D7" s="535" t="s">
        <v>59</v>
      </c>
      <c r="E7" s="535">
        <f>VLOOKUP(A7,'Facility Eligibility'!A:B,2,FALSE)</f>
        <v>1</v>
      </c>
      <c r="F7" s="535" t="str">
        <f t="shared" si="0"/>
        <v>Yes</v>
      </c>
    </row>
    <row r="8" spans="1:7" x14ac:dyDescent="0.25">
      <c r="A8" s="532">
        <v>15801</v>
      </c>
      <c r="B8" s="533" t="s">
        <v>32</v>
      </c>
      <c r="C8" s="534">
        <v>1000</v>
      </c>
      <c r="D8" s="535" t="s">
        <v>59</v>
      </c>
      <c r="E8" s="535">
        <f>VLOOKUP(A8,'Facility Eligibility'!A:B,2,FALSE)</f>
        <v>1</v>
      </c>
      <c r="F8" s="535" t="str">
        <f t="shared" si="0"/>
        <v>Yes</v>
      </c>
    </row>
    <row r="9" spans="1:7" x14ac:dyDescent="0.25">
      <c r="A9" s="532">
        <v>15802</v>
      </c>
      <c r="B9" s="533" t="s">
        <v>50</v>
      </c>
      <c r="C9" s="534">
        <v>2500</v>
      </c>
      <c r="D9" s="535" t="s">
        <v>60</v>
      </c>
      <c r="E9" s="535">
        <f>VLOOKUP(A9,'Facility Eligibility'!A:B,2,FALSE)</f>
        <v>1</v>
      </c>
      <c r="F9" s="535" t="str">
        <f t="shared" si="0"/>
        <v>Yes</v>
      </c>
    </row>
    <row r="10" spans="1:7" x14ac:dyDescent="0.25">
      <c r="A10" s="532">
        <v>15805</v>
      </c>
      <c r="B10" s="533" t="s">
        <v>427</v>
      </c>
      <c r="C10" s="534">
        <v>1176</v>
      </c>
      <c r="D10" s="535" t="s">
        <v>60</v>
      </c>
      <c r="E10" s="535">
        <f>VLOOKUP(A10,'Facility Eligibility'!A:B,2,FALSE)</f>
        <v>1</v>
      </c>
      <c r="F10" s="535" t="str">
        <f t="shared" si="0"/>
        <v>Yes</v>
      </c>
    </row>
    <row r="11" spans="1:7" x14ac:dyDescent="0.25">
      <c r="A11" s="532">
        <v>15806</v>
      </c>
      <c r="B11" s="533" t="s">
        <v>552</v>
      </c>
      <c r="C11" s="534">
        <v>4500</v>
      </c>
      <c r="D11" s="535" t="s">
        <v>59</v>
      </c>
      <c r="E11" s="535">
        <f>VLOOKUP(A11,'Facility Eligibility'!A:B,2,FALSE)</f>
        <v>1</v>
      </c>
      <c r="F11" s="535" t="str">
        <f t="shared" si="0"/>
        <v>Yes</v>
      </c>
    </row>
    <row r="12" spans="1:7" x14ac:dyDescent="0.25">
      <c r="A12" s="532">
        <v>15807</v>
      </c>
      <c r="B12" s="533" t="s">
        <v>34</v>
      </c>
      <c r="C12" s="534">
        <v>1350</v>
      </c>
      <c r="D12" s="535" t="s">
        <v>59</v>
      </c>
      <c r="E12" s="535">
        <f>VLOOKUP(A12,'Facility Eligibility'!A:B,2,FALSE)</f>
        <v>1</v>
      </c>
      <c r="F12" s="535" t="str">
        <f t="shared" si="0"/>
        <v>Yes</v>
      </c>
    </row>
    <row r="13" spans="1:7" x14ac:dyDescent="0.25">
      <c r="A13" s="532">
        <v>15808</v>
      </c>
      <c r="B13" s="533" t="s">
        <v>423</v>
      </c>
      <c r="C13" s="534">
        <v>1400</v>
      </c>
      <c r="D13" s="535" t="s">
        <v>60</v>
      </c>
      <c r="E13" s="535">
        <f>VLOOKUP(A13,'Facility Eligibility'!A:B,2,FALSE)</f>
        <v>1</v>
      </c>
      <c r="F13" s="535" t="str">
        <f t="shared" si="0"/>
        <v>Yes</v>
      </c>
    </row>
    <row r="14" spans="1:7" x14ac:dyDescent="0.25">
      <c r="A14" s="532">
        <v>15809</v>
      </c>
      <c r="B14" s="533" t="s">
        <v>33</v>
      </c>
      <c r="C14" s="534">
        <v>1000</v>
      </c>
      <c r="D14" s="535" t="s">
        <v>60</v>
      </c>
      <c r="E14" s="535">
        <f>VLOOKUP(A14,'Facility Eligibility'!A:B,2,FALSE)</f>
        <v>0</v>
      </c>
      <c r="F14" s="535" t="str">
        <f t="shared" si="0"/>
        <v>No</v>
      </c>
    </row>
    <row r="15" spans="1:7" x14ac:dyDescent="0.25">
      <c r="A15" s="532">
        <v>15814</v>
      </c>
      <c r="B15" s="533" t="s">
        <v>35</v>
      </c>
      <c r="C15" s="534">
        <v>425</v>
      </c>
      <c r="D15" s="535" t="s">
        <v>60</v>
      </c>
      <c r="E15" s="535">
        <f>VLOOKUP(A15,'Facility Eligibility'!A:B,2,FALSE)</f>
        <v>1</v>
      </c>
      <c r="F15" s="535" t="str">
        <f t="shared" si="0"/>
        <v>Yes</v>
      </c>
    </row>
    <row r="16" spans="1:7" x14ac:dyDescent="0.25">
      <c r="A16" s="532">
        <v>15815</v>
      </c>
      <c r="B16" s="533" t="s">
        <v>373</v>
      </c>
      <c r="C16" s="534">
        <v>1500</v>
      </c>
      <c r="D16" s="535" t="s">
        <v>59</v>
      </c>
      <c r="E16" s="535">
        <f>VLOOKUP(A16,'Facility Eligibility'!A:B,2,FALSE)</f>
        <v>1</v>
      </c>
      <c r="F16" s="535" t="str">
        <f t="shared" si="0"/>
        <v>Yes</v>
      </c>
    </row>
    <row r="17" spans="1:6" x14ac:dyDescent="0.25">
      <c r="A17" s="532">
        <v>15822</v>
      </c>
      <c r="B17" s="533" t="s">
        <v>409</v>
      </c>
      <c r="C17" s="534">
        <v>12000</v>
      </c>
      <c r="D17" s="535" t="s">
        <v>60</v>
      </c>
      <c r="E17" s="535">
        <f>VLOOKUP(A17,'Facility Eligibility'!A:B,2,FALSE)</f>
        <v>1</v>
      </c>
      <c r="F17" s="535" t="str">
        <f t="shared" si="0"/>
        <v>Yes</v>
      </c>
    </row>
    <row r="18" spans="1:6" x14ac:dyDescent="0.25">
      <c r="A18" s="536">
        <v>15825</v>
      </c>
      <c r="B18" s="536" t="s">
        <v>55</v>
      </c>
      <c r="C18" s="534">
        <v>600</v>
      </c>
      <c r="D18" s="535" t="s">
        <v>59</v>
      </c>
      <c r="E18" s="535">
        <f>VLOOKUP(A18,'Facility Eligibility'!A:B,2,FALSE)</f>
        <v>0</v>
      </c>
      <c r="F18" s="535" t="str">
        <f t="shared" si="0"/>
        <v>No</v>
      </c>
    </row>
    <row r="19" spans="1:6" x14ac:dyDescent="0.25">
      <c r="A19" s="532">
        <v>15827</v>
      </c>
      <c r="B19" s="533" t="s">
        <v>12</v>
      </c>
      <c r="C19" s="534">
        <v>3000</v>
      </c>
      <c r="D19" s="535" t="s">
        <v>59</v>
      </c>
      <c r="E19" s="535">
        <f>VLOOKUP(A19,'Facility Eligibility'!A:B,2,FALSE)</f>
        <v>1</v>
      </c>
      <c r="F19" s="535" t="str">
        <f t="shared" si="0"/>
        <v>Yes</v>
      </c>
    </row>
    <row r="20" spans="1:6" x14ac:dyDescent="0.25">
      <c r="A20" s="532">
        <v>15828</v>
      </c>
      <c r="B20" s="533" t="s">
        <v>13</v>
      </c>
      <c r="C20" s="534">
        <v>5500</v>
      </c>
      <c r="D20" s="535" t="s">
        <v>59</v>
      </c>
      <c r="E20" s="535">
        <f>VLOOKUP(A20,'Facility Eligibility'!A:B,2,FALSE)</f>
        <v>1</v>
      </c>
      <c r="F20" s="535" t="str">
        <f t="shared" si="0"/>
        <v>Yes</v>
      </c>
    </row>
    <row r="21" spans="1:6" x14ac:dyDescent="0.25">
      <c r="A21" s="532">
        <v>15830</v>
      </c>
      <c r="B21" s="533" t="s">
        <v>51</v>
      </c>
      <c r="C21" s="534">
        <v>3600</v>
      </c>
      <c r="D21" s="535" t="s">
        <v>60</v>
      </c>
      <c r="E21" s="535">
        <f>VLOOKUP(A21,'Facility Eligibility'!A:B,2,FALSE)</f>
        <v>1</v>
      </c>
      <c r="F21" s="535" t="str">
        <f t="shared" si="0"/>
        <v>Yes</v>
      </c>
    </row>
    <row r="22" spans="1:6" x14ac:dyDescent="0.25">
      <c r="A22" s="532">
        <v>15831</v>
      </c>
      <c r="B22" s="533" t="s">
        <v>307</v>
      </c>
      <c r="C22" s="534">
        <v>3000</v>
      </c>
      <c r="D22" s="535" t="s">
        <v>59</v>
      </c>
      <c r="E22" s="535">
        <f>VLOOKUP(A22,'Facility Eligibility'!A:B,2,FALSE)</f>
        <v>1</v>
      </c>
      <c r="F22" s="535" t="str">
        <f t="shared" si="0"/>
        <v>Yes</v>
      </c>
    </row>
    <row r="23" spans="1:6" x14ac:dyDescent="0.25">
      <c r="A23" s="532">
        <v>15833</v>
      </c>
      <c r="B23" s="533" t="s">
        <v>86</v>
      </c>
      <c r="C23" s="534">
        <v>480</v>
      </c>
      <c r="D23" s="535" t="s">
        <v>60</v>
      </c>
      <c r="E23" s="535">
        <f>VLOOKUP(A23,'Facility Eligibility'!A:B,2,FALSE)</f>
        <v>1</v>
      </c>
      <c r="F23" s="535" t="str">
        <f t="shared" si="0"/>
        <v>Yes</v>
      </c>
    </row>
    <row r="24" spans="1:6" x14ac:dyDescent="0.25">
      <c r="A24" s="532">
        <v>15834</v>
      </c>
      <c r="B24" s="533" t="s">
        <v>308</v>
      </c>
      <c r="C24" s="534">
        <v>3750</v>
      </c>
      <c r="D24" s="535" t="s">
        <v>60</v>
      </c>
      <c r="E24" s="535">
        <f>VLOOKUP(A24,'Facility Eligibility'!A:B,2,FALSE)</f>
        <v>1</v>
      </c>
      <c r="F24" s="535" t="str">
        <f t="shared" si="0"/>
        <v>Yes</v>
      </c>
    </row>
    <row r="25" spans="1:6" x14ac:dyDescent="0.25">
      <c r="A25" s="532">
        <v>15835</v>
      </c>
      <c r="B25" s="533" t="s">
        <v>309</v>
      </c>
      <c r="C25" s="534">
        <v>5600</v>
      </c>
      <c r="D25" s="535" t="s">
        <v>60</v>
      </c>
      <c r="E25" s="535">
        <f>VLOOKUP(A25,'Facility Eligibility'!A:B,2,FALSE)</f>
        <v>1</v>
      </c>
      <c r="F25" s="535" t="str">
        <f t="shared" si="0"/>
        <v>Yes</v>
      </c>
    </row>
    <row r="26" spans="1:6" x14ac:dyDescent="0.25">
      <c r="A26" s="532">
        <v>15836</v>
      </c>
      <c r="B26" s="533" t="s">
        <v>310</v>
      </c>
      <c r="C26" s="534">
        <v>700</v>
      </c>
      <c r="D26" s="535" t="s">
        <v>60</v>
      </c>
      <c r="E26" s="535">
        <f>VLOOKUP(A26,'Facility Eligibility'!A:B,2,FALSE)</f>
        <v>1</v>
      </c>
      <c r="F26" s="535" t="str">
        <f t="shared" si="0"/>
        <v>Yes</v>
      </c>
    </row>
    <row r="27" spans="1:6" x14ac:dyDescent="0.25">
      <c r="A27" s="532">
        <v>15838</v>
      </c>
      <c r="B27" s="533" t="s">
        <v>399</v>
      </c>
      <c r="C27" s="534">
        <v>3780</v>
      </c>
      <c r="D27" s="535" t="s">
        <v>60</v>
      </c>
      <c r="E27" s="535">
        <f>VLOOKUP(A27,'Facility Eligibility'!A:B,2,FALSE)</f>
        <v>0</v>
      </c>
      <c r="F27" s="535" t="str">
        <f t="shared" si="0"/>
        <v>No</v>
      </c>
    </row>
    <row r="28" spans="1:6" x14ac:dyDescent="0.25">
      <c r="A28" s="532">
        <v>15839</v>
      </c>
      <c r="B28" s="533" t="s">
        <v>500</v>
      </c>
      <c r="C28" s="534">
        <v>90000</v>
      </c>
      <c r="D28" s="535" t="s">
        <v>60</v>
      </c>
      <c r="E28" s="535">
        <f>VLOOKUP(A28,'Facility Eligibility'!A:B,2,FALSE)</f>
        <v>0</v>
      </c>
      <c r="F28" s="535" t="str">
        <f t="shared" si="0"/>
        <v>No</v>
      </c>
    </row>
    <row r="29" spans="1:6" x14ac:dyDescent="0.25">
      <c r="A29" s="532">
        <v>15840</v>
      </c>
      <c r="B29" s="533" t="s">
        <v>501</v>
      </c>
      <c r="C29" s="534">
        <v>90000</v>
      </c>
      <c r="D29" s="535" t="s">
        <v>60</v>
      </c>
      <c r="E29" s="535">
        <f>VLOOKUP(A29,'Facility Eligibility'!A:B,2,FALSE)</f>
        <v>0</v>
      </c>
      <c r="F29" s="535" t="str">
        <f t="shared" si="0"/>
        <v>No</v>
      </c>
    </row>
    <row r="30" spans="1:6" x14ac:dyDescent="0.25">
      <c r="A30" s="532">
        <v>15841</v>
      </c>
      <c r="B30" s="533" t="s">
        <v>502</v>
      </c>
      <c r="C30" s="534">
        <v>90000</v>
      </c>
      <c r="D30" s="535" t="s">
        <v>60</v>
      </c>
      <c r="E30" s="535">
        <f>VLOOKUP(A30,'Facility Eligibility'!A:B,2,FALSE)</f>
        <v>0</v>
      </c>
      <c r="F30" s="535" t="str">
        <f t="shared" si="0"/>
        <v>No</v>
      </c>
    </row>
    <row r="31" spans="1:6" x14ac:dyDescent="0.25">
      <c r="A31" s="532">
        <v>15842</v>
      </c>
      <c r="B31" s="533" t="s">
        <v>560</v>
      </c>
      <c r="C31" s="534">
        <v>90000</v>
      </c>
      <c r="D31" s="535" t="s">
        <v>60</v>
      </c>
      <c r="E31" s="535">
        <f>VLOOKUP(A31,'Facility Eligibility'!A:B,2,FALSE)</f>
        <v>1</v>
      </c>
      <c r="F31" s="535" t="str">
        <f t="shared" si="0"/>
        <v>Yes</v>
      </c>
    </row>
    <row r="32" spans="1:6" x14ac:dyDescent="0.25">
      <c r="A32" s="532">
        <v>15843</v>
      </c>
      <c r="B32" s="533" t="s">
        <v>559</v>
      </c>
      <c r="C32" s="534">
        <v>90000</v>
      </c>
      <c r="D32" s="535" t="s">
        <v>60</v>
      </c>
      <c r="E32" s="535">
        <f>VLOOKUP(A32,'Facility Eligibility'!A:B,2,FALSE)</f>
        <v>1</v>
      </c>
      <c r="F32" s="535" t="str">
        <f t="shared" si="0"/>
        <v>Yes</v>
      </c>
    </row>
    <row r="33" spans="1:6" x14ac:dyDescent="0.25">
      <c r="A33" s="537">
        <v>15844</v>
      </c>
      <c r="B33" s="538" t="s">
        <v>604</v>
      </c>
      <c r="C33" s="534"/>
      <c r="D33" s="535" t="s">
        <v>60</v>
      </c>
      <c r="E33" s="535">
        <f>VLOOKUP(A33,'Facility Eligibility'!A:B,2,FALSE)</f>
        <v>0</v>
      </c>
      <c r="F33" s="535" t="s">
        <v>605</v>
      </c>
    </row>
    <row r="34" spans="1:6" x14ac:dyDescent="0.25">
      <c r="A34" s="532">
        <v>21803</v>
      </c>
      <c r="B34" s="533" t="s">
        <v>36</v>
      </c>
      <c r="C34" s="534">
        <v>500</v>
      </c>
      <c r="D34" s="535" t="s">
        <v>59</v>
      </c>
      <c r="E34" s="535">
        <f>VLOOKUP(A34,'Facility Eligibility'!A:B,2,FALSE)</f>
        <v>1</v>
      </c>
      <c r="F34" s="535" t="str">
        <f t="shared" ref="F34:F65" si="1">IF(E34=0,"No","Yes")</f>
        <v>Yes</v>
      </c>
    </row>
    <row r="35" spans="1:6" x14ac:dyDescent="0.25">
      <c r="A35" s="532">
        <v>21805</v>
      </c>
      <c r="B35" s="533" t="s">
        <v>311</v>
      </c>
      <c r="C35" s="534">
        <v>1000</v>
      </c>
      <c r="D35" s="535" t="s">
        <v>60</v>
      </c>
      <c r="E35" s="535">
        <f>VLOOKUP(A35,'Facility Eligibility'!A:B,2,FALSE)</f>
        <v>1</v>
      </c>
      <c r="F35" s="535" t="str">
        <f t="shared" si="1"/>
        <v>Yes</v>
      </c>
    </row>
    <row r="36" spans="1:6" x14ac:dyDescent="0.25">
      <c r="A36" s="532">
        <v>43801</v>
      </c>
      <c r="B36" s="533" t="s">
        <v>312</v>
      </c>
      <c r="C36" s="534">
        <v>1500</v>
      </c>
      <c r="D36" s="535" t="s">
        <v>60</v>
      </c>
      <c r="E36" s="535">
        <f>VLOOKUP(A36,'Facility Eligibility'!A:B,2,FALSE)</f>
        <v>1</v>
      </c>
      <c r="F36" s="535" t="str">
        <f t="shared" si="1"/>
        <v>Yes</v>
      </c>
    </row>
    <row r="37" spans="1:6" x14ac:dyDescent="0.25">
      <c r="A37" s="532">
        <v>43802</v>
      </c>
      <c r="B37" s="533" t="s">
        <v>1843</v>
      </c>
      <c r="C37" s="534">
        <v>1300</v>
      </c>
      <c r="D37" s="535" t="s">
        <v>60</v>
      </c>
      <c r="E37" s="535">
        <f>VLOOKUP(A37,'Facility Eligibility'!A:B,2,FALSE)</f>
        <v>1</v>
      </c>
      <c r="F37" s="535" t="str">
        <f t="shared" si="1"/>
        <v>Yes</v>
      </c>
    </row>
    <row r="38" spans="1:6" x14ac:dyDescent="0.25">
      <c r="A38" s="532">
        <v>46802</v>
      </c>
      <c r="B38" s="533" t="s">
        <v>37</v>
      </c>
      <c r="C38" s="534">
        <v>1000</v>
      </c>
      <c r="D38" s="535" t="s">
        <v>59</v>
      </c>
      <c r="E38" s="535">
        <f>VLOOKUP(A38,'Facility Eligibility'!A:B,2,FALSE)</f>
        <v>1</v>
      </c>
      <c r="F38" s="535" t="str">
        <f t="shared" si="1"/>
        <v>Yes</v>
      </c>
    </row>
    <row r="39" spans="1:6" x14ac:dyDescent="0.25">
      <c r="A39" s="532">
        <v>57802</v>
      </c>
      <c r="B39" s="533" t="s">
        <v>14</v>
      </c>
      <c r="C39" s="534">
        <v>1000</v>
      </c>
      <c r="D39" s="535" t="s">
        <v>59</v>
      </c>
      <c r="E39" s="535">
        <f>VLOOKUP(A39,'Facility Eligibility'!A:B,2,FALSE)</f>
        <v>0</v>
      </c>
      <c r="F39" s="535" t="str">
        <f t="shared" si="1"/>
        <v>No</v>
      </c>
    </row>
    <row r="40" spans="1:6" x14ac:dyDescent="0.25">
      <c r="A40" s="532">
        <v>57803</v>
      </c>
      <c r="B40" s="533" t="s">
        <v>368</v>
      </c>
      <c r="C40" s="534">
        <v>24000</v>
      </c>
      <c r="D40" s="535" t="s">
        <v>59</v>
      </c>
      <c r="E40" s="535">
        <f>VLOOKUP(A40,'Facility Eligibility'!A:B,2,FALSE)</f>
        <v>1</v>
      </c>
      <c r="F40" s="535" t="str">
        <f t="shared" si="1"/>
        <v>Yes</v>
      </c>
    </row>
    <row r="41" spans="1:6" x14ac:dyDescent="0.25">
      <c r="A41" s="532">
        <v>57804</v>
      </c>
      <c r="B41" s="533" t="s">
        <v>313</v>
      </c>
      <c r="C41" s="534">
        <v>7500</v>
      </c>
      <c r="D41" s="535" t="s">
        <v>60</v>
      </c>
      <c r="E41" s="535">
        <f>VLOOKUP(A41,'Facility Eligibility'!A:B,2,FALSE)</f>
        <v>1</v>
      </c>
      <c r="F41" s="535" t="str">
        <f t="shared" si="1"/>
        <v>Yes</v>
      </c>
    </row>
    <row r="42" spans="1:6" x14ac:dyDescent="0.25">
      <c r="A42" s="532">
        <v>57806</v>
      </c>
      <c r="B42" s="533" t="s">
        <v>314</v>
      </c>
      <c r="C42" s="534">
        <v>3000</v>
      </c>
      <c r="D42" s="535" t="s">
        <v>59</v>
      </c>
      <c r="E42" s="535">
        <f>VLOOKUP(A42,'Facility Eligibility'!A:B,2,FALSE)</f>
        <v>1</v>
      </c>
      <c r="F42" s="535" t="str">
        <f t="shared" si="1"/>
        <v>Yes</v>
      </c>
    </row>
    <row r="43" spans="1:6" x14ac:dyDescent="0.25">
      <c r="A43" s="532">
        <v>57807</v>
      </c>
      <c r="B43" s="533" t="s">
        <v>15</v>
      </c>
      <c r="C43" s="534">
        <v>15000</v>
      </c>
      <c r="D43" s="535" t="s">
        <v>60</v>
      </c>
      <c r="E43" s="535">
        <f>VLOOKUP(A43,'Facility Eligibility'!A:B,2,FALSE)</f>
        <v>1</v>
      </c>
      <c r="F43" s="535" t="str">
        <f t="shared" si="1"/>
        <v>Yes</v>
      </c>
    </row>
    <row r="44" spans="1:6" x14ac:dyDescent="0.25">
      <c r="A44" s="532">
        <v>57808</v>
      </c>
      <c r="B44" s="533" t="s">
        <v>38</v>
      </c>
      <c r="C44" s="534">
        <v>3000</v>
      </c>
      <c r="D44" s="535" t="s">
        <v>59</v>
      </c>
      <c r="E44" s="535">
        <f>VLOOKUP(A44,'Facility Eligibility'!A:B,2,FALSE)</f>
        <v>1</v>
      </c>
      <c r="F44" s="535" t="str">
        <f t="shared" si="1"/>
        <v>Yes</v>
      </c>
    </row>
    <row r="45" spans="1:6" x14ac:dyDescent="0.25">
      <c r="A45" s="532">
        <v>57809</v>
      </c>
      <c r="B45" s="533" t="s">
        <v>16</v>
      </c>
      <c r="C45" s="534">
        <v>500</v>
      </c>
      <c r="D45" s="535" t="s">
        <v>59</v>
      </c>
      <c r="E45" s="535">
        <f>VLOOKUP(A45,'Facility Eligibility'!A:B,2,FALSE)</f>
        <v>1</v>
      </c>
      <c r="F45" s="535" t="str">
        <f t="shared" si="1"/>
        <v>Yes</v>
      </c>
    </row>
    <row r="46" spans="1:6" x14ac:dyDescent="0.25">
      <c r="A46" s="532">
        <v>57810</v>
      </c>
      <c r="B46" s="533" t="s">
        <v>17</v>
      </c>
      <c r="C46" s="534">
        <v>1000</v>
      </c>
      <c r="D46" s="535" t="s">
        <v>60</v>
      </c>
      <c r="E46" s="535">
        <f>VLOOKUP(A46,'Facility Eligibility'!A:B,2,FALSE)</f>
        <v>0</v>
      </c>
      <c r="F46" s="535" t="str">
        <f t="shared" si="1"/>
        <v>No</v>
      </c>
    </row>
    <row r="47" spans="1:6" x14ac:dyDescent="0.25">
      <c r="A47" s="532">
        <v>57813</v>
      </c>
      <c r="B47" s="533" t="s">
        <v>18</v>
      </c>
      <c r="C47" s="534">
        <v>5000</v>
      </c>
      <c r="D47" s="535" t="s">
        <v>59</v>
      </c>
      <c r="E47" s="535">
        <f>VLOOKUP(A47,'Facility Eligibility'!A:B,2,FALSE)</f>
        <v>1</v>
      </c>
      <c r="F47" s="535" t="str">
        <f t="shared" si="1"/>
        <v>Yes</v>
      </c>
    </row>
    <row r="48" spans="1:6" x14ac:dyDescent="0.25">
      <c r="A48" s="532">
        <v>57814</v>
      </c>
      <c r="B48" s="533" t="s">
        <v>316</v>
      </c>
      <c r="C48" s="534">
        <v>900</v>
      </c>
      <c r="D48" s="535" t="s">
        <v>60</v>
      </c>
      <c r="E48" s="535">
        <f>VLOOKUP(A48,'Facility Eligibility'!A:B,2,FALSE)</f>
        <v>1</v>
      </c>
      <c r="F48" s="535" t="str">
        <f t="shared" si="1"/>
        <v>Yes</v>
      </c>
    </row>
    <row r="49" spans="1:6" x14ac:dyDescent="0.25">
      <c r="A49" s="532">
        <v>57819</v>
      </c>
      <c r="B49" s="533" t="s">
        <v>39</v>
      </c>
      <c r="C49" s="534">
        <v>400</v>
      </c>
      <c r="D49" s="535" t="s">
        <v>59</v>
      </c>
      <c r="E49" s="535">
        <f>VLOOKUP(A49,'Facility Eligibility'!A:B,2,FALSE)</f>
        <v>1</v>
      </c>
      <c r="F49" s="535" t="str">
        <f t="shared" si="1"/>
        <v>Yes</v>
      </c>
    </row>
    <row r="50" spans="1:6" x14ac:dyDescent="0.25">
      <c r="A50" s="532">
        <v>57827</v>
      </c>
      <c r="B50" s="533" t="s">
        <v>19</v>
      </c>
      <c r="C50" s="534">
        <v>1000</v>
      </c>
      <c r="D50" s="535" t="s">
        <v>59</v>
      </c>
      <c r="E50" s="535">
        <f>VLOOKUP(A50,'Facility Eligibility'!A:B,2,FALSE)</f>
        <v>1</v>
      </c>
      <c r="F50" s="535" t="str">
        <f t="shared" si="1"/>
        <v>Yes</v>
      </c>
    </row>
    <row r="51" spans="1:6" x14ac:dyDescent="0.25">
      <c r="A51" s="532">
        <v>57828</v>
      </c>
      <c r="B51" s="533" t="s">
        <v>76</v>
      </c>
      <c r="C51" s="534">
        <v>3000</v>
      </c>
      <c r="D51" s="535" t="s">
        <v>60</v>
      </c>
      <c r="E51" s="535">
        <f>VLOOKUP(A51,'Facility Eligibility'!A:B,2,FALSE)</f>
        <v>1</v>
      </c>
      <c r="F51" s="535" t="str">
        <f t="shared" si="1"/>
        <v>Yes</v>
      </c>
    </row>
    <row r="52" spans="1:6" x14ac:dyDescent="0.25">
      <c r="A52" s="532">
        <v>57829</v>
      </c>
      <c r="B52" s="533" t="s">
        <v>40</v>
      </c>
      <c r="C52" s="534">
        <v>1750</v>
      </c>
      <c r="D52" s="535" t="s">
        <v>59</v>
      </c>
      <c r="E52" s="535">
        <f>VLOOKUP(A52,'Facility Eligibility'!A:B,2,FALSE)</f>
        <v>1</v>
      </c>
      <c r="F52" s="535" t="str">
        <f t="shared" si="1"/>
        <v>Yes</v>
      </c>
    </row>
    <row r="53" spans="1:6" x14ac:dyDescent="0.25">
      <c r="A53" s="532">
        <v>57830</v>
      </c>
      <c r="B53" s="533" t="s">
        <v>41</v>
      </c>
      <c r="C53" s="534">
        <v>2000</v>
      </c>
      <c r="D53" s="535" t="s">
        <v>59</v>
      </c>
      <c r="E53" s="535">
        <f>VLOOKUP(A53,'Facility Eligibility'!A:B,2,FALSE)</f>
        <v>1</v>
      </c>
      <c r="F53" s="535" t="str">
        <f t="shared" si="1"/>
        <v>Yes</v>
      </c>
    </row>
    <row r="54" spans="1:6" x14ac:dyDescent="0.25">
      <c r="A54" s="532">
        <v>57831</v>
      </c>
      <c r="B54" s="533" t="s">
        <v>42</v>
      </c>
      <c r="C54" s="534">
        <v>1200</v>
      </c>
      <c r="D54" s="535" t="s">
        <v>59</v>
      </c>
      <c r="E54" s="535">
        <f>VLOOKUP(A54,'Facility Eligibility'!A:B,2,FALSE)</f>
        <v>0</v>
      </c>
      <c r="F54" s="535" t="str">
        <f t="shared" si="1"/>
        <v>No</v>
      </c>
    </row>
    <row r="55" spans="1:6" x14ac:dyDescent="0.25">
      <c r="A55" s="532">
        <v>57833</v>
      </c>
      <c r="B55" s="533" t="s">
        <v>43</v>
      </c>
      <c r="C55" s="534">
        <v>1000</v>
      </c>
      <c r="D55" s="535" t="s">
        <v>59</v>
      </c>
      <c r="E55" s="535">
        <f>VLOOKUP(A55,'Facility Eligibility'!A:B,2,FALSE)</f>
        <v>1</v>
      </c>
      <c r="F55" s="535" t="str">
        <f t="shared" si="1"/>
        <v>Yes</v>
      </c>
    </row>
    <row r="56" spans="1:6" x14ac:dyDescent="0.25">
      <c r="A56" s="532">
        <v>57834</v>
      </c>
      <c r="B56" s="533" t="s">
        <v>20</v>
      </c>
      <c r="C56" s="534">
        <v>1200</v>
      </c>
      <c r="D56" s="535" t="s">
        <v>59</v>
      </c>
      <c r="E56" s="535">
        <f>VLOOKUP(A56,'Facility Eligibility'!A:B,2,FALSE)</f>
        <v>1</v>
      </c>
      <c r="F56" s="535" t="str">
        <f t="shared" si="1"/>
        <v>Yes</v>
      </c>
    </row>
    <row r="57" spans="1:6" x14ac:dyDescent="0.25">
      <c r="A57" s="532">
        <v>57835</v>
      </c>
      <c r="B57" s="533" t="s">
        <v>44</v>
      </c>
      <c r="C57" s="534">
        <v>2500</v>
      </c>
      <c r="D57" s="535" t="s">
        <v>60</v>
      </c>
      <c r="E57" s="535">
        <f>VLOOKUP(A57,'Facility Eligibility'!A:B,2,FALSE)</f>
        <v>1</v>
      </c>
      <c r="F57" s="535" t="str">
        <f t="shared" si="1"/>
        <v>Yes</v>
      </c>
    </row>
    <row r="58" spans="1:6" x14ac:dyDescent="0.25">
      <c r="A58" s="532">
        <v>57836</v>
      </c>
      <c r="B58" s="533" t="s">
        <v>21</v>
      </c>
      <c r="C58" s="534">
        <v>500</v>
      </c>
      <c r="D58" s="535" t="s">
        <v>59</v>
      </c>
      <c r="E58" s="535">
        <f>VLOOKUP(A58,'Facility Eligibility'!A:B,2,FALSE)</f>
        <v>1</v>
      </c>
      <c r="F58" s="535" t="str">
        <f t="shared" si="1"/>
        <v>Yes</v>
      </c>
    </row>
    <row r="59" spans="1:6" x14ac:dyDescent="0.25">
      <c r="A59" s="532">
        <v>57839</v>
      </c>
      <c r="B59" s="533" t="s">
        <v>52</v>
      </c>
      <c r="C59" s="534">
        <v>1550</v>
      </c>
      <c r="D59" s="535" t="s">
        <v>60</v>
      </c>
      <c r="E59" s="535">
        <f>VLOOKUP(A59,'Facility Eligibility'!A:B,2,FALSE)</f>
        <v>1</v>
      </c>
      <c r="F59" s="535" t="str">
        <f t="shared" si="1"/>
        <v>Yes</v>
      </c>
    </row>
    <row r="60" spans="1:6" x14ac:dyDescent="0.25">
      <c r="A60" s="532">
        <v>57840</v>
      </c>
      <c r="B60" s="533" t="s">
        <v>318</v>
      </c>
      <c r="C60" s="534">
        <v>900</v>
      </c>
      <c r="D60" s="535" t="s">
        <v>60</v>
      </c>
      <c r="E60" s="535">
        <f>VLOOKUP(A60,'Facility Eligibility'!A:B,2,FALSE)</f>
        <v>1</v>
      </c>
      <c r="F60" s="535" t="str">
        <f t="shared" si="1"/>
        <v>Yes</v>
      </c>
    </row>
    <row r="61" spans="1:6" x14ac:dyDescent="0.25">
      <c r="A61" s="532">
        <v>57841</v>
      </c>
      <c r="B61" s="533" t="s">
        <v>319</v>
      </c>
      <c r="C61" s="534">
        <v>2000</v>
      </c>
      <c r="D61" s="535" t="s">
        <v>60</v>
      </c>
      <c r="E61" s="535">
        <f>VLOOKUP(A61,'Facility Eligibility'!A:B,2,FALSE)</f>
        <v>1</v>
      </c>
      <c r="F61" s="535" t="str">
        <f t="shared" si="1"/>
        <v>Yes</v>
      </c>
    </row>
    <row r="62" spans="1:6" x14ac:dyDescent="0.25">
      <c r="A62" s="532">
        <v>57844</v>
      </c>
      <c r="B62" s="533" t="s">
        <v>320</v>
      </c>
      <c r="C62" s="534">
        <v>1500</v>
      </c>
      <c r="D62" s="535" t="s">
        <v>60</v>
      </c>
      <c r="E62" s="535">
        <f>VLOOKUP(A62,'Facility Eligibility'!A:B,2,FALSE)</f>
        <v>1</v>
      </c>
      <c r="F62" s="535" t="str">
        <f t="shared" si="1"/>
        <v>Yes</v>
      </c>
    </row>
    <row r="63" spans="1:6" x14ac:dyDescent="0.25">
      <c r="A63" s="532">
        <v>57845</v>
      </c>
      <c r="B63" s="533" t="s">
        <v>105</v>
      </c>
      <c r="C63" s="534">
        <v>2000</v>
      </c>
      <c r="D63" s="535" t="s">
        <v>60</v>
      </c>
      <c r="E63" s="535">
        <f>VLOOKUP(A63,'Facility Eligibility'!A:B,2,FALSE)</f>
        <v>1</v>
      </c>
      <c r="F63" s="535" t="str">
        <f t="shared" si="1"/>
        <v>Yes</v>
      </c>
    </row>
    <row r="64" spans="1:6" x14ac:dyDescent="0.25">
      <c r="A64" s="532">
        <v>57846</v>
      </c>
      <c r="B64" s="533" t="s">
        <v>106</v>
      </c>
      <c r="C64" s="534">
        <v>2600</v>
      </c>
      <c r="D64" s="535" t="s">
        <v>60</v>
      </c>
      <c r="E64" s="535">
        <f>VLOOKUP(A64,'Facility Eligibility'!A:B,2,FALSE)</f>
        <v>0</v>
      </c>
      <c r="F64" s="535" t="str">
        <f t="shared" si="1"/>
        <v>No</v>
      </c>
    </row>
    <row r="65" spans="1:6" x14ac:dyDescent="0.25">
      <c r="A65" s="532">
        <v>57847</v>
      </c>
      <c r="B65" s="533" t="s">
        <v>321</v>
      </c>
      <c r="C65" s="534">
        <v>1400</v>
      </c>
      <c r="D65" s="535" t="s">
        <v>60</v>
      </c>
      <c r="E65" s="535">
        <f>VLOOKUP(A65,'Facility Eligibility'!A:B,2,FALSE)</f>
        <v>1</v>
      </c>
      <c r="F65" s="535" t="str">
        <f t="shared" si="1"/>
        <v>Yes</v>
      </c>
    </row>
    <row r="66" spans="1:6" x14ac:dyDescent="0.25">
      <c r="A66" s="532">
        <v>57848</v>
      </c>
      <c r="B66" s="533" t="s">
        <v>322</v>
      </c>
      <c r="C66" s="534">
        <v>29340</v>
      </c>
      <c r="D66" s="535" t="s">
        <v>60</v>
      </c>
      <c r="E66" s="535">
        <f>VLOOKUP(A66,'Facility Eligibility'!A:B,2,FALSE)</f>
        <v>1</v>
      </c>
      <c r="F66" s="535" t="str">
        <f t="shared" ref="F66:F97" si="2">IF(E66=0,"No","Yes")</f>
        <v>Yes</v>
      </c>
    </row>
    <row r="67" spans="1:6" x14ac:dyDescent="0.25">
      <c r="A67" s="532">
        <v>57850</v>
      </c>
      <c r="B67" s="533" t="s">
        <v>370</v>
      </c>
      <c r="C67" s="534">
        <v>3550</v>
      </c>
      <c r="D67" s="535" t="s">
        <v>60</v>
      </c>
      <c r="E67" s="535">
        <f>VLOOKUP(A67,'Facility Eligibility'!A:B,2,FALSE)</f>
        <v>1</v>
      </c>
      <c r="F67" s="535" t="str">
        <f t="shared" si="2"/>
        <v>Yes</v>
      </c>
    </row>
    <row r="68" spans="1:6" x14ac:dyDescent="0.25">
      <c r="A68" s="532">
        <v>57851</v>
      </c>
      <c r="B68" s="533" t="s">
        <v>421</v>
      </c>
      <c r="C68" s="534">
        <v>1560</v>
      </c>
      <c r="D68" s="535" t="s">
        <v>60</v>
      </c>
      <c r="E68" s="535">
        <f>VLOOKUP(A68,'Facility Eligibility'!A:B,2,FALSE)</f>
        <v>0</v>
      </c>
      <c r="F68" s="535" t="str">
        <f t="shared" si="2"/>
        <v>No</v>
      </c>
    </row>
    <row r="69" spans="1:6" x14ac:dyDescent="0.25">
      <c r="A69" s="532">
        <v>61802</v>
      </c>
      <c r="B69" s="533" t="s">
        <v>323</v>
      </c>
      <c r="C69" s="534">
        <v>1200</v>
      </c>
      <c r="D69" s="535" t="s">
        <v>59</v>
      </c>
      <c r="E69" s="535">
        <f>VLOOKUP(A69,'Facility Eligibility'!A:B,2,FALSE)</f>
        <v>1</v>
      </c>
      <c r="F69" s="535" t="str">
        <f t="shared" si="2"/>
        <v>Yes</v>
      </c>
    </row>
    <row r="70" spans="1:6" x14ac:dyDescent="0.25">
      <c r="A70" s="532">
        <v>61804</v>
      </c>
      <c r="B70" s="533" t="s">
        <v>324</v>
      </c>
      <c r="C70" s="534">
        <v>1300</v>
      </c>
      <c r="D70" s="535" t="s">
        <v>60</v>
      </c>
      <c r="E70" s="535">
        <f>VLOOKUP(A70,'Facility Eligibility'!A:B,2,FALSE)</f>
        <v>1</v>
      </c>
      <c r="F70" s="535" t="str">
        <f t="shared" si="2"/>
        <v>Yes</v>
      </c>
    </row>
    <row r="71" spans="1:6" x14ac:dyDescent="0.25">
      <c r="A71" s="532">
        <v>61805</v>
      </c>
      <c r="B71" s="533" t="s">
        <v>371</v>
      </c>
      <c r="C71" s="534">
        <v>2000</v>
      </c>
      <c r="D71" s="535" t="s">
        <v>60</v>
      </c>
      <c r="E71" s="535">
        <f>VLOOKUP(A71,'Facility Eligibility'!A:B,2,FALSE)</f>
        <v>1</v>
      </c>
      <c r="F71" s="535" t="str">
        <f t="shared" si="2"/>
        <v>Yes</v>
      </c>
    </row>
    <row r="72" spans="1:6" x14ac:dyDescent="0.25">
      <c r="A72" s="532">
        <v>68802</v>
      </c>
      <c r="B72" s="533" t="s">
        <v>325</v>
      </c>
      <c r="C72" s="534">
        <v>1200</v>
      </c>
      <c r="D72" s="535" t="s">
        <v>60</v>
      </c>
      <c r="E72" s="535">
        <f>VLOOKUP(A72,'Facility Eligibility'!A:B,2,FALSE)</f>
        <v>1</v>
      </c>
      <c r="F72" s="535" t="str">
        <f t="shared" si="2"/>
        <v>Yes</v>
      </c>
    </row>
    <row r="73" spans="1:6" x14ac:dyDescent="0.25">
      <c r="A73" s="532">
        <v>70801</v>
      </c>
      <c r="B73" s="533" t="s">
        <v>550</v>
      </c>
      <c r="C73" s="534">
        <v>3000</v>
      </c>
      <c r="D73" s="535" t="s">
        <v>59</v>
      </c>
      <c r="E73" s="535">
        <f>VLOOKUP(A73,'Facility Eligibility'!A:B,2,FALSE)</f>
        <v>0</v>
      </c>
      <c r="F73" s="535" t="str">
        <f t="shared" si="2"/>
        <v>No</v>
      </c>
    </row>
    <row r="74" spans="1:6" x14ac:dyDescent="0.25">
      <c r="A74" s="532">
        <v>71801</v>
      </c>
      <c r="B74" s="533" t="s">
        <v>77</v>
      </c>
      <c r="C74" s="534">
        <v>1300</v>
      </c>
      <c r="D74" s="535" t="s">
        <v>59</v>
      </c>
      <c r="E74" s="535">
        <f>VLOOKUP(A74,'Facility Eligibility'!A:B,2,FALSE)</f>
        <v>1</v>
      </c>
      <c r="F74" s="535" t="str">
        <f t="shared" si="2"/>
        <v>Yes</v>
      </c>
    </row>
    <row r="75" spans="1:6" x14ac:dyDescent="0.25">
      <c r="A75" s="532">
        <v>71803</v>
      </c>
      <c r="B75" s="533" t="s">
        <v>326</v>
      </c>
      <c r="C75" s="534">
        <v>800</v>
      </c>
      <c r="D75" s="535" t="s">
        <v>59</v>
      </c>
      <c r="E75" s="535">
        <f>VLOOKUP(A75,'Facility Eligibility'!A:B,2,FALSE)</f>
        <v>1</v>
      </c>
      <c r="F75" s="535" t="str">
        <f t="shared" si="2"/>
        <v>Yes</v>
      </c>
    </row>
    <row r="76" spans="1:6" x14ac:dyDescent="0.25">
      <c r="A76" s="532">
        <v>71804</v>
      </c>
      <c r="B76" s="533" t="s">
        <v>22</v>
      </c>
      <c r="C76" s="534">
        <v>500</v>
      </c>
      <c r="D76" s="535" t="s">
        <v>59</v>
      </c>
      <c r="E76" s="535">
        <f>VLOOKUP(A76,'Facility Eligibility'!A:B,2,FALSE)</f>
        <v>1</v>
      </c>
      <c r="F76" s="535" t="str">
        <f t="shared" si="2"/>
        <v>Yes</v>
      </c>
    </row>
    <row r="77" spans="1:6" x14ac:dyDescent="0.25">
      <c r="A77" s="532">
        <v>71806</v>
      </c>
      <c r="B77" s="533" t="s">
        <v>23</v>
      </c>
      <c r="C77" s="534">
        <v>4500</v>
      </c>
      <c r="D77" s="535" t="s">
        <v>59</v>
      </c>
      <c r="E77" s="535">
        <f>VLOOKUP(A77,'Facility Eligibility'!A:B,2,FALSE)</f>
        <v>1</v>
      </c>
      <c r="F77" s="535" t="str">
        <f t="shared" si="2"/>
        <v>Yes</v>
      </c>
    </row>
    <row r="78" spans="1:6" x14ac:dyDescent="0.25">
      <c r="A78" s="532">
        <v>71807</v>
      </c>
      <c r="B78" s="533" t="s">
        <v>57</v>
      </c>
      <c r="C78" s="534">
        <v>672</v>
      </c>
      <c r="D78" s="535" t="s">
        <v>60</v>
      </c>
      <c r="E78" s="535">
        <f>VLOOKUP(A78,'Facility Eligibility'!A:B,2,FALSE)</f>
        <v>1</v>
      </c>
      <c r="F78" s="535" t="str">
        <f t="shared" si="2"/>
        <v>Yes</v>
      </c>
    </row>
    <row r="79" spans="1:6" x14ac:dyDescent="0.25">
      <c r="A79" s="532">
        <v>71809</v>
      </c>
      <c r="B79" s="533" t="s">
        <v>327</v>
      </c>
      <c r="C79" s="534">
        <v>1240</v>
      </c>
      <c r="D79" s="535" t="s">
        <v>59</v>
      </c>
      <c r="E79" s="535">
        <f>VLOOKUP(A79,'Facility Eligibility'!A:B,2,FALSE)</f>
        <v>1</v>
      </c>
      <c r="F79" s="535" t="str">
        <f t="shared" si="2"/>
        <v>Yes</v>
      </c>
    </row>
    <row r="80" spans="1:6" x14ac:dyDescent="0.25">
      <c r="A80" s="532">
        <v>71810</v>
      </c>
      <c r="B80" s="533" t="s">
        <v>328</v>
      </c>
      <c r="C80" s="534">
        <v>625</v>
      </c>
      <c r="D80" s="535" t="s">
        <v>60</v>
      </c>
      <c r="E80" s="535">
        <f>VLOOKUP(A80,'Facility Eligibility'!A:B,2,FALSE)</f>
        <v>0</v>
      </c>
      <c r="F80" s="535" t="str">
        <f t="shared" si="2"/>
        <v>No</v>
      </c>
    </row>
    <row r="81" spans="1:6" x14ac:dyDescent="0.25">
      <c r="A81" s="532">
        <v>72801</v>
      </c>
      <c r="B81" s="533" t="s">
        <v>89</v>
      </c>
      <c r="C81" s="534">
        <v>10000</v>
      </c>
      <c r="D81" s="535" t="s">
        <v>59</v>
      </c>
      <c r="E81" s="535">
        <f>VLOOKUP(A81,'Facility Eligibility'!A:B,2,FALSE)</f>
        <v>1</v>
      </c>
      <c r="F81" s="535" t="str">
        <f t="shared" si="2"/>
        <v>Yes</v>
      </c>
    </row>
    <row r="82" spans="1:6" x14ac:dyDescent="0.25">
      <c r="A82" s="532">
        <v>72802</v>
      </c>
      <c r="B82" s="533" t="s">
        <v>329</v>
      </c>
      <c r="C82" s="534">
        <v>600</v>
      </c>
      <c r="D82" s="535" t="s">
        <v>59</v>
      </c>
      <c r="E82" s="535">
        <f>VLOOKUP(A82,'Facility Eligibility'!A:B,2,FALSE)</f>
        <v>1</v>
      </c>
      <c r="F82" s="535" t="str">
        <f t="shared" si="2"/>
        <v>Yes</v>
      </c>
    </row>
    <row r="83" spans="1:6" x14ac:dyDescent="0.25">
      <c r="A83" s="532">
        <v>84802</v>
      </c>
      <c r="B83" s="533" t="s">
        <v>24</v>
      </c>
      <c r="C83" s="534">
        <v>2254</v>
      </c>
      <c r="D83" s="535" t="s">
        <v>59</v>
      </c>
      <c r="E83" s="535">
        <f>VLOOKUP(A83,'Facility Eligibility'!A:B,2,FALSE)</f>
        <v>1</v>
      </c>
      <c r="F83" s="535" t="str">
        <f t="shared" si="2"/>
        <v>Yes</v>
      </c>
    </row>
    <row r="84" spans="1:6" x14ac:dyDescent="0.25">
      <c r="A84" s="532">
        <v>84804</v>
      </c>
      <c r="B84" s="533" t="s">
        <v>58</v>
      </c>
      <c r="C84" s="534">
        <v>600</v>
      </c>
      <c r="D84" s="535" t="s">
        <v>60</v>
      </c>
      <c r="E84" s="535">
        <f>VLOOKUP(A84,'Facility Eligibility'!A:B,2,FALSE)</f>
        <v>1</v>
      </c>
      <c r="F84" s="535" t="str">
        <f t="shared" si="2"/>
        <v>Yes</v>
      </c>
    </row>
    <row r="85" spans="1:6" x14ac:dyDescent="0.25">
      <c r="A85" s="532">
        <v>92801</v>
      </c>
      <c r="B85" s="533" t="s">
        <v>25</v>
      </c>
      <c r="C85" s="534">
        <v>500</v>
      </c>
      <c r="D85" s="535" t="s">
        <v>59</v>
      </c>
      <c r="E85" s="535">
        <f>VLOOKUP(A85,'Facility Eligibility'!A:B,2,FALSE)</f>
        <v>1</v>
      </c>
      <c r="F85" s="535" t="str">
        <f t="shared" si="2"/>
        <v>Yes</v>
      </c>
    </row>
    <row r="86" spans="1:6" x14ac:dyDescent="0.25">
      <c r="A86" s="532">
        <v>101802</v>
      </c>
      <c r="B86" s="533" t="s">
        <v>45</v>
      </c>
      <c r="C86" s="534">
        <v>1750</v>
      </c>
      <c r="D86" s="535" t="s">
        <v>60</v>
      </c>
      <c r="E86" s="535">
        <f>VLOOKUP(A86,'Facility Eligibility'!A:B,2,FALSE)</f>
        <v>1</v>
      </c>
      <c r="F86" s="535" t="str">
        <f t="shared" si="2"/>
        <v>Yes</v>
      </c>
    </row>
    <row r="87" spans="1:6" x14ac:dyDescent="0.25">
      <c r="A87" s="532">
        <v>101803</v>
      </c>
      <c r="B87" s="533" t="s">
        <v>83</v>
      </c>
      <c r="C87" s="534">
        <v>1128</v>
      </c>
      <c r="D87" s="535" t="s">
        <v>59</v>
      </c>
      <c r="E87" s="535">
        <f>VLOOKUP(A87,'Facility Eligibility'!A:B,2,FALSE)</f>
        <v>1</v>
      </c>
      <c r="F87" s="535" t="str">
        <f t="shared" si="2"/>
        <v>Yes</v>
      </c>
    </row>
    <row r="88" spans="1:6" x14ac:dyDescent="0.25">
      <c r="A88" s="532">
        <v>101804</v>
      </c>
      <c r="B88" s="533" t="s">
        <v>6</v>
      </c>
      <c r="C88" s="534">
        <v>1450</v>
      </c>
      <c r="D88" s="535" t="s">
        <v>60</v>
      </c>
      <c r="E88" s="535">
        <f>VLOOKUP(A88,'Facility Eligibility'!A:B,2,FALSE)</f>
        <v>1</v>
      </c>
      <c r="F88" s="535" t="str">
        <f t="shared" si="2"/>
        <v>Yes</v>
      </c>
    </row>
    <row r="89" spans="1:6" x14ac:dyDescent="0.25">
      <c r="A89" s="532">
        <v>101806</v>
      </c>
      <c r="B89" s="533" t="s">
        <v>429</v>
      </c>
      <c r="C89" s="534">
        <v>1330</v>
      </c>
      <c r="D89" s="535" t="s">
        <v>59</v>
      </c>
      <c r="E89" s="535">
        <f>VLOOKUP(A89,'Facility Eligibility'!A:B,2,FALSE)</f>
        <v>1</v>
      </c>
      <c r="F89" s="535" t="str">
        <f t="shared" si="2"/>
        <v>Yes</v>
      </c>
    </row>
    <row r="90" spans="1:6" x14ac:dyDescent="0.25">
      <c r="A90" s="532">
        <v>101810</v>
      </c>
      <c r="B90" s="533" t="s">
        <v>46</v>
      </c>
      <c r="C90" s="534">
        <v>750</v>
      </c>
      <c r="D90" s="535" t="s">
        <v>59</v>
      </c>
      <c r="E90" s="535">
        <f>VLOOKUP(A90,'Facility Eligibility'!A:B,2,FALSE)</f>
        <v>1</v>
      </c>
      <c r="F90" s="535" t="str">
        <f t="shared" si="2"/>
        <v>Yes</v>
      </c>
    </row>
    <row r="91" spans="1:6" x14ac:dyDescent="0.25">
      <c r="A91" s="532">
        <v>101811</v>
      </c>
      <c r="B91" s="533" t="s">
        <v>332</v>
      </c>
      <c r="C91" s="534">
        <v>1000</v>
      </c>
      <c r="D91" s="535" t="s">
        <v>60</v>
      </c>
      <c r="E91" s="535">
        <f>VLOOKUP(A91,'Facility Eligibility'!A:B,2,FALSE)</f>
        <v>1</v>
      </c>
      <c r="F91" s="535" t="str">
        <f t="shared" si="2"/>
        <v>Yes</v>
      </c>
    </row>
    <row r="92" spans="1:6" x14ac:dyDescent="0.25">
      <c r="A92" s="532">
        <v>101814</v>
      </c>
      <c r="B92" s="533" t="s">
        <v>366</v>
      </c>
      <c r="C92" s="534">
        <v>2500</v>
      </c>
      <c r="D92" s="535" t="s">
        <v>59</v>
      </c>
      <c r="E92" s="535">
        <f>VLOOKUP(A92,'Facility Eligibility'!A:B,2,FALSE)</f>
        <v>1</v>
      </c>
      <c r="F92" s="535" t="str">
        <f t="shared" si="2"/>
        <v>Yes</v>
      </c>
    </row>
    <row r="93" spans="1:6" x14ac:dyDescent="0.25">
      <c r="A93" s="532">
        <v>101815</v>
      </c>
      <c r="B93" s="533" t="s">
        <v>47</v>
      </c>
      <c r="C93" s="534">
        <v>600</v>
      </c>
      <c r="D93" s="535" t="s">
        <v>59</v>
      </c>
      <c r="E93" s="535">
        <f>VLOOKUP(A93,'Facility Eligibility'!A:B,2,FALSE)</f>
        <v>1</v>
      </c>
      <c r="F93" s="535" t="str">
        <f t="shared" si="2"/>
        <v>Yes</v>
      </c>
    </row>
    <row r="94" spans="1:6" x14ac:dyDescent="0.25">
      <c r="A94" s="532">
        <v>101819</v>
      </c>
      <c r="B94" s="533" t="s">
        <v>7</v>
      </c>
      <c r="C94" s="534">
        <v>1500</v>
      </c>
      <c r="D94" s="535" t="s">
        <v>60</v>
      </c>
      <c r="E94" s="535">
        <f>VLOOKUP(A94,'Facility Eligibility'!A:B,2,FALSE)</f>
        <v>1</v>
      </c>
      <c r="F94" s="535" t="str">
        <f t="shared" si="2"/>
        <v>Yes</v>
      </c>
    </row>
    <row r="95" spans="1:6" x14ac:dyDescent="0.25">
      <c r="A95" s="532">
        <v>101821</v>
      </c>
      <c r="B95" s="533" t="s">
        <v>8</v>
      </c>
      <c r="C95" s="534">
        <v>450</v>
      </c>
      <c r="D95" s="535" t="s">
        <v>60</v>
      </c>
      <c r="E95" s="535">
        <f>VLOOKUP(A95,'Facility Eligibility'!A:B,2,FALSE)</f>
        <v>1</v>
      </c>
      <c r="F95" s="535" t="str">
        <f t="shared" si="2"/>
        <v>Yes</v>
      </c>
    </row>
    <row r="96" spans="1:6" x14ac:dyDescent="0.25">
      <c r="A96" s="532">
        <v>101828</v>
      </c>
      <c r="B96" s="533" t="s">
        <v>9</v>
      </c>
      <c r="C96" s="534">
        <v>2400</v>
      </c>
      <c r="D96" s="535" t="s">
        <v>60</v>
      </c>
      <c r="E96" s="535">
        <f>VLOOKUP(A96,'Facility Eligibility'!A:B,2,FALSE)</f>
        <v>1</v>
      </c>
      <c r="F96" s="535" t="str">
        <f t="shared" si="2"/>
        <v>Yes</v>
      </c>
    </row>
    <row r="97" spans="1:6" x14ac:dyDescent="0.25">
      <c r="A97" s="532">
        <v>101837</v>
      </c>
      <c r="B97" s="533" t="s">
        <v>10</v>
      </c>
      <c r="C97" s="534">
        <v>750</v>
      </c>
      <c r="D97" s="535" t="s">
        <v>59</v>
      </c>
      <c r="E97" s="535">
        <f>VLOOKUP(A97,'Facility Eligibility'!A:B,2,FALSE)</f>
        <v>1</v>
      </c>
      <c r="F97" s="535" t="str">
        <f t="shared" si="2"/>
        <v>Yes</v>
      </c>
    </row>
    <row r="98" spans="1:6" x14ac:dyDescent="0.25">
      <c r="A98" s="532">
        <v>101838</v>
      </c>
      <c r="B98" s="533" t="s">
        <v>401</v>
      </c>
      <c r="C98" s="534">
        <v>4250</v>
      </c>
      <c r="D98" s="535" t="s">
        <v>60</v>
      </c>
      <c r="E98" s="535">
        <f>VLOOKUP(A98,'Facility Eligibility'!A:B,2,FALSE)</f>
        <v>1</v>
      </c>
      <c r="F98" s="535" t="str">
        <f t="shared" ref="F98:F126" si="3">IF(E98=0,"No","Yes")</f>
        <v>Yes</v>
      </c>
    </row>
    <row r="99" spans="1:6" x14ac:dyDescent="0.25">
      <c r="A99" s="532">
        <v>101840</v>
      </c>
      <c r="B99" s="533" t="s">
        <v>26</v>
      </c>
      <c r="C99" s="534">
        <v>700</v>
      </c>
      <c r="D99" s="535" t="s">
        <v>59</v>
      </c>
      <c r="E99" s="535">
        <f>VLOOKUP(A99,'Facility Eligibility'!A:B,2,FALSE)</f>
        <v>0</v>
      </c>
      <c r="F99" s="535" t="str">
        <f t="shared" si="3"/>
        <v>No</v>
      </c>
    </row>
    <row r="100" spans="1:6" x14ac:dyDescent="0.25">
      <c r="A100" s="532">
        <v>101842</v>
      </c>
      <c r="B100" s="533" t="s">
        <v>27</v>
      </c>
      <c r="C100" s="534">
        <v>700</v>
      </c>
      <c r="D100" s="535" t="s">
        <v>59</v>
      </c>
      <c r="E100" s="535">
        <f>VLOOKUP(A100,'Facility Eligibility'!A:B,2,FALSE)</f>
        <v>0</v>
      </c>
      <c r="F100" s="535" t="str">
        <f t="shared" si="3"/>
        <v>No</v>
      </c>
    </row>
    <row r="101" spans="1:6" x14ac:dyDescent="0.25">
      <c r="A101" s="532">
        <v>101845</v>
      </c>
      <c r="B101" s="533" t="s">
        <v>367</v>
      </c>
      <c r="C101" s="534">
        <v>12500</v>
      </c>
      <c r="D101" s="535" t="s">
        <v>59</v>
      </c>
      <c r="E101" s="535">
        <f>VLOOKUP(A101,'Facility Eligibility'!A:B,2,FALSE)</f>
        <v>1</v>
      </c>
      <c r="F101" s="535" t="str">
        <f t="shared" si="3"/>
        <v>Yes</v>
      </c>
    </row>
    <row r="102" spans="1:6" x14ac:dyDescent="0.25">
      <c r="A102" s="532">
        <v>101846</v>
      </c>
      <c r="B102" s="533" t="s">
        <v>359</v>
      </c>
      <c r="C102" s="534">
        <v>7000</v>
      </c>
      <c r="D102" s="535" t="s">
        <v>59</v>
      </c>
      <c r="E102" s="535">
        <f>VLOOKUP(A102,'Facility Eligibility'!A:B,2,FALSE)</f>
        <v>1</v>
      </c>
      <c r="F102" s="535" t="str">
        <f t="shared" si="3"/>
        <v>Yes</v>
      </c>
    </row>
    <row r="103" spans="1:6" x14ac:dyDescent="0.25">
      <c r="A103" s="532">
        <v>101847</v>
      </c>
      <c r="B103" s="533" t="s">
        <v>28</v>
      </c>
      <c r="C103" s="534">
        <v>650</v>
      </c>
      <c r="D103" s="535" t="s">
        <v>59</v>
      </c>
      <c r="E103" s="535">
        <f>VLOOKUP(A103,'Facility Eligibility'!A:B,2,FALSE)</f>
        <v>1</v>
      </c>
      <c r="F103" s="535" t="str">
        <f t="shared" si="3"/>
        <v>Yes</v>
      </c>
    </row>
    <row r="104" spans="1:6" x14ac:dyDescent="0.25">
      <c r="A104" s="532">
        <v>101849</v>
      </c>
      <c r="B104" s="533" t="s">
        <v>11</v>
      </c>
      <c r="C104" s="534">
        <v>1300</v>
      </c>
      <c r="D104" s="535" t="s">
        <v>59</v>
      </c>
      <c r="E104" s="535">
        <f>VLOOKUP(A104,'Facility Eligibility'!A:B,2,FALSE)</f>
        <v>1</v>
      </c>
      <c r="F104" s="535" t="str">
        <f t="shared" si="3"/>
        <v>Yes</v>
      </c>
    </row>
    <row r="105" spans="1:6" x14ac:dyDescent="0.25">
      <c r="A105" s="532">
        <v>101853</v>
      </c>
      <c r="B105" s="533" t="s">
        <v>606</v>
      </c>
      <c r="C105" s="534">
        <v>2500</v>
      </c>
      <c r="D105" s="535" t="s">
        <v>60</v>
      </c>
      <c r="E105" s="535">
        <f>VLOOKUP(A105,'Facility Eligibility'!A:B,2,FALSE)</f>
        <v>0</v>
      </c>
      <c r="F105" s="535" t="str">
        <f t="shared" si="3"/>
        <v>No</v>
      </c>
    </row>
    <row r="106" spans="1:6" x14ac:dyDescent="0.25">
      <c r="A106" s="532">
        <v>101855</v>
      </c>
      <c r="B106" s="533" t="s">
        <v>2</v>
      </c>
      <c r="C106" s="534">
        <v>500</v>
      </c>
      <c r="D106" s="535" t="s">
        <v>60</v>
      </c>
      <c r="E106" s="535">
        <f>VLOOKUP(A106,'Facility Eligibility'!A:B,2,FALSE)</f>
        <v>0</v>
      </c>
      <c r="F106" s="535" t="str">
        <f t="shared" si="3"/>
        <v>No</v>
      </c>
    </row>
    <row r="107" spans="1:6" x14ac:dyDescent="0.25">
      <c r="A107" s="532">
        <v>101856</v>
      </c>
      <c r="B107" s="533" t="s">
        <v>29</v>
      </c>
      <c r="C107" s="534">
        <v>750</v>
      </c>
      <c r="D107" s="535" t="s">
        <v>60</v>
      </c>
      <c r="E107" s="535">
        <f>VLOOKUP(A107,'Facility Eligibility'!A:B,2,FALSE)</f>
        <v>1</v>
      </c>
      <c r="F107" s="535" t="str">
        <f t="shared" si="3"/>
        <v>Yes</v>
      </c>
    </row>
    <row r="108" spans="1:6" x14ac:dyDescent="0.25">
      <c r="A108" s="532">
        <v>101858</v>
      </c>
      <c r="B108" s="533" t="s">
        <v>53</v>
      </c>
      <c r="C108" s="534">
        <v>7000</v>
      </c>
      <c r="D108" s="535" t="s">
        <v>59</v>
      </c>
      <c r="E108" s="535">
        <f>VLOOKUP(A108,'Facility Eligibility'!A:B,2,FALSE)</f>
        <v>1</v>
      </c>
      <c r="F108" s="535" t="str">
        <f t="shared" si="3"/>
        <v>Yes</v>
      </c>
    </row>
    <row r="109" spans="1:6" x14ac:dyDescent="0.25">
      <c r="A109" s="532">
        <v>101859</v>
      </c>
      <c r="B109" s="533" t="s">
        <v>336</v>
      </c>
      <c r="C109" s="534">
        <v>818</v>
      </c>
      <c r="D109" s="535" t="s">
        <v>60</v>
      </c>
      <c r="E109" s="535">
        <f>VLOOKUP(A109,'Facility Eligibility'!A:B,2,FALSE)</f>
        <v>1</v>
      </c>
      <c r="F109" s="535" t="str">
        <f t="shared" si="3"/>
        <v>Yes</v>
      </c>
    </row>
    <row r="110" spans="1:6" x14ac:dyDescent="0.25">
      <c r="A110" s="532">
        <v>101861</v>
      </c>
      <c r="B110" s="533" t="s">
        <v>363</v>
      </c>
      <c r="C110" s="534">
        <v>2000</v>
      </c>
      <c r="D110" s="535" t="s">
        <v>60</v>
      </c>
      <c r="E110" s="535">
        <f>VLOOKUP(A110,'Facility Eligibility'!A:B,2,FALSE)</f>
        <v>1</v>
      </c>
      <c r="F110" s="535" t="str">
        <f t="shared" si="3"/>
        <v>Yes</v>
      </c>
    </row>
    <row r="111" spans="1:6" x14ac:dyDescent="0.25">
      <c r="A111" s="532">
        <v>101862</v>
      </c>
      <c r="B111" s="533" t="s">
        <v>337</v>
      </c>
      <c r="C111" s="534">
        <v>6000</v>
      </c>
      <c r="D111" s="535" t="s">
        <v>59</v>
      </c>
      <c r="E111" s="535">
        <f>VLOOKUP(A111,'Facility Eligibility'!A:B,2,FALSE)</f>
        <v>1</v>
      </c>
      <c r="F111" s="535" t="str">
        <f t="shared" si="3"/>
        <v>Yes</v>
      </c>
    </row>
    <row r="112" spans="1:6" x14ac:dyDescent="0.25">
      <c r="A112" s="532">
        <v>101864</v>
      </c>
      <c r="B112" s="533" t="s">
        <v>338</v>
      </c>
      <c r="C112" s="534">
        <v>1080</v>
      </c>
      <c r="D112" s="535" t="s">
        <v>60</v>
      </c>
      <c r="E112" s="535">
        <f>VLOOKUP(A112,'Facility Eligibility'!A:B,2,FALSE)</f>
        <v>1</v>
      </c>
      <c r="F112" s="535" t="str">
        <f t="shared" si="3"/>
        <v>Yes</v>
      </c>
    </row>
    <row r="113" spans="1:6" x14ac:dyDescent="0.25">
      <c r="A113" s="532">
        <v>101868</v>
      </c>
      <c r="B113" s="533" t="s">
        <v>339</v>
      </c>
      <c r="C113" s="534">
        <v>800</v>
      </c>
      <c r="D113" s="535" t="s">
        <v>60</v>
      </c>
      <c r="E113" s="535">
        <f>VLOOKUP(A113,'Facility Eligibility'!A:B,2,FALSE)</f>
        <v>1</v>
      </c>
      <c r="F113" s="535" t="str">
        <f t="shared" si="3"/>
        <v>Yes</v>
      </c>
    </row>
    <row r="114" spans="1:6" x14ac:dyDescent="0.25">
      <c r="A114" s="532">
        <v>101870</v>
      </c>
      <c r="B114" s="533" t="s">
        <v>356</v>
      </c>
      <c r="C114" s="534">
        <v>1680</v>
      </c>
      <c r="D114" s="535" t="s">
        <v>60</v>
      </c>
      <c r="E114" s="535">
        <f>VLOOKUP(A114,'Facility Eligibility'!A:B,2,FALSE)</f>
        <v>1</v>
      </c>
      <c r="F114" s="535" t="str">
        <f t="shared" si="3"/>
        <v>Yes</v>
      </c>
    </row>
    <row r="115" spans="1:6" x14ac:dyDescent="0.25">
      <c r="A115" s="532">
        <v>101871</v>
      </c>
      <c r="B115" s="533" t="s">
        <v>369</v>
      </c>
      <c r="C115" s="534">
        <v>540</v>
      </c>
      <c r="D115" s="535" t="s">
        <v>60</v>
      </c>
      <c r="E115" s="535">
        <f>VLOOKUP(A115,'Facility Eligibility'!A:B,2,FALSE)</f>
        <v>1</v>
      </c>
      <c r="F115" s="535" t="str">
        <f t="shared" si="3"/>
        <v>Yes</v>
      </c>
    </row>
    <row r="116" spans="1:6" x14ac:dyDescent="0.25">
      <c r="A116" s="532">
        <v>101872</v>
      </c>
      <c r="B116" s="533" t="s">
        <v>422</v>
      </c>
      <c r="C116" s="534">
        <v>1200</v>
      </c>
      <c r="D116" s="535" t="s">
        <v>60</v>
      </c>
      <c r="E116" s="535">
        <f>VLOOKUP(A116,'Facility Eligibility'!A:B,2,FALSE)</f>
        <v>1</v>
      </c>
      <c r="F116" s="535" t="str">
        <f t="shared" si="3"/>
        <v>Yes</v>
      </c>
    </row>
    <row r="117" spans="1:6" x14ac:dyDescent="0.25">
      <c r="A117" s="532">
        <v>101873</v>
      </c>
      <c r="B117" s="533" t="s">
        <v>431</v>
      </c>
      <c r="C117" s="534">
        <v>1000</v>
      </c>
      <c r="D117" s="535" t="s">
        <v>60</v>
      </c>
      <c r="E117" s="535">
        <f>VLOOKUP(A117,'Facility Eligibility'!A:B,2,FALSE)</f>
        <v>0</v>
      </c>
      <c r="F117" s="535" t="str">
        <f t="shared" si="3"/>
        <v>No</v>
      </c>
    </row>
    <row r="118" spans="1:6" x14ac:dyDescent="0.25">
      <c r="A118" s="532">
        <v>101874</v>
      </c>
      <c r="B118" s="533" t="s">
        <v>424</v>
      </c>
      <c r="C118" s="534">
        <v>2400</v>
      </c>
      <c r="D118" s="535" t="s">
        <v>60</v>
      </c>
      <c r="E118" s="535">
        <f>VLOOKUP(A118,'Facility Eligibility'!A:B,2,FALSE)</f>
        <v>0</v>
      </c>
      <c r="F118" s="535" t="str">
        <f t="shared" si="3"/>
        <v>No</v>
      </c>
    </row>
    <row r="119" spans="1:6" x14ac:dyDescent="0.25">
      <c r="A119" s="532">
        <v>101875</v>
      </c>
      <c r="B119" s="533" t="s">
        <v>448</v>
      </c>
      <c r="C119" s="534"/>
      <c r="D119" s="535" t="s">
        <v>60</v>
      </c>
      <c r="E119" s="535">
        <f>VLOOKUP(A119,'Facility Eligibility'!A:B,2,FALSE)</f>
        <v>0</v>
      </c>
      <c r="F119" s="535" t="str">
        <f t="shared" si="3"/>
        <v>No</v>
      </c>
    </row>
    <row r="120" spans="1:6" x14ac:dyDescent="0.25">
      <c r="A120" s="532">
        <v>101876</v>
      </c>
      <c r="B120" s="533" t="s">
        <v>449</v>
      </c>
      <c r="C120" s="534"/>
      <c r="D120" s="535" t="s">
        <v>60</v>
      </c>
      <c r="E120" s="535">
        <f>VLOOKUP(A120,'Facility Eligibility'!A:B,2,FALSE)</f>
        <v>0</v>
      </c>
      <c r="F120" s="535" t="str">
        <f t="shared" si="3"/>
        <v>No</v>
      </c>
    </row>
    <row r="121" spans="1:6" x14ac:dyDescent="0.25">
      <c r="A121" s="532">
        <v>101877</v>
      </c>
      <c r="B121" s="533" t="s">
        <v>503</v>
      </c>
      <c r="C121" s="534">
        <v>90000</v>
      </c>
      <c r="D121" s="535" t="s">
        <v>60</v>
      </c>
      <c r="E121" s="535">
        <f>VLOOKUP(A121,'Facility Eligibility'!A:B,2,FALSE)</f>
        <v>1</v>
      </c>
      <c r="F121" s="535" t="str">
        <f t="shared" si="3"/>
        <v>Yes</v>
      </c>
    </row>
    <row r="122" spans="1:6" x14ac:dyDescent="0.25">
      <c r="A122" s="532">
        <v>101878</v>
      </c>
      <c r="B122" s="533" t="s">
        <v>504</v>
      </c>
      <c r="C122" s="534">
        <v>90000</v>
      </c>
      <c r="D122" s="535" t="s">
        <v>60</v>
      </c>
      <c r="E122" s="535">
        <f>VLOOKUP(A122,'Facility Eligibility'!A:B,2,FALSE)</f>
        <v>1</v>
      </c>
      <c r="F122" s="535" t="str">
        <f t="shared" si="3"/>
        <v>Yes</v>
      </c>
    </row>
    <row r="123" spans="1:6" x14ac:dyDescent="0.25">
      <c r="A123" s="532">
        <v>101879</v>
      </c>
      <c r="B123" s="533" t="s">
        <v>1846</v>
      </c>
      <c r="C123" s="534"/>
      <c r="D123" s="535" t="s">
        <v>605</v>
      </c>
      <c r="E123" s="535" t="e">
        <f>VLOOKUP(A123,'Facility Eligibility'!A:B,2,FALSE)</f>
        <v>#N/A</v>
      </c>
      <c r="F123" s="535" t="e">
        <f t="shared" si="3"/>
        <v>#N/A</v>
      </c>
    </row>
    <row r="124" spans="1:6" x14ac:dyDescent="0.25">
      <c r="A124" s="532">
        <v>105801</v>
      </c>
      <c r="B124" s="533" t="s">
        <v>30</v>
      </c>
      <c r="C124" s="534">
        <v>300</v>
      </c>
      <c r="D124" s="535" t="s">
        <v>59</v>
      </c>
      <c r="E124" s="535">
        <f>VLOOKUP(A124,'Facility Eligibility'!A:B,2,FALSE)</f>
        <v>1</v>
      </c>
      <c r="F124" s="535" t="str">
        <f t="shared" si="3"/>
        <v>Yes</v>
      </c>
    </row>
    <row r="125" spans="1:6" x14ac:dyDescent="0.25">
      <c r="A125" s="532">
        <v>105802</v>
      </c>
      <c r="B125" s="533" t="s">
        <v>3</v>
      </c>
      <c r="C125" s="534">
        <v>635</v>
      </c>
      <c r="D125" s="535" t="s">
        <v>59</v>
      </c>
      <c r="E125" s="535">
        <f>VLOOKUP(A125,'Facility Eligibility'!A:B,2,FALSE)</f>
        <v>0</v>
      </c>
      <c r="F125" s="535" t="str">
        <f t="shared" si="3"/>
        <v>No</v>
      </c>
    </row>
    <row r="126" spans="1:6" x14ac:dyDescent="0.25">
      <c r="A126" s="532">
        <v>105803</v>
      </c>
      <c r="B126" s="533" t="s">
        <v>357</v>
      </c>
      <c r="C126" s="534">
        <v>220</v>
      </c>
      <c r="D126" s="535" t="s">
        <v>60</v>
      </c>
      <c r="E126" s="535">
        <f>VLOOKUP(A126,'Facility Eligibility'!A:B,2,FALSE)</f>
        <v>1</v>
      </c>
      <c r="F126" s="535" t="str">
        <f t="shared" si="3"/>
        <v>Yes</v>
      </c>
    </row>
    <row r="127" spans="1:6" x14ac:dyDescent="0.25">
      <c r="A127" s="537">
        <v>105804</v>
      </c>
      <c r="B127" s="538" t="s">
        <v>602</v>
      </c>
      <c r="C127" s="534"/>
      <c r="D127" s="535" t="s">
        <v>60</v>
      </c>
      <c r="E127" s="535">
        <f>VLOOKUP(A127,'Facility Eligibility'!A:B,2,FALSE)</f>
        <v>1</v>
      </c>
      <c r="F127" s="535" t="s">
        <v>605</v>
      </c>
    </row>
    <row r="128" spans="1:6" x14ac:dyDescent="0.25">
      <c r="A128" s="532">
        <v>108802</v>
      </c>
      <c r="B128" s="533" t="s">
        <v>340</v>
      </c>
      <c r="C128" s="534">
        <v>2500</v>
      </c>
      <c r="D128" s="535" t="s">
        <v>59</v>
      </c>
      <c r="E128" s="535">
        <f>VLOOKUP(A128,'Facility Eligibility'!A:B,2,FALSE)</f>
        <v>1</v>
      </c>
      <c r="F128" s="535" t="str">
        <f>IF(E128=0,"No","Yes")</f>
        <v>Yes</v>
      </c>
    </row>
    <row r="129" spans="1:6" x14ac:dyDescent="0.25">
      <c r="A129" s="532">
        <v>108804</v>
      </c>
      <c r="B129" s="533" t="s">
        <v>341</v>
      </c>
      <c r="C129" s="534">
        <v>700</v>
      </c>
      <c r="D129" s="535" t="s">
        <v>59</v>
      </c>
      <c r="E129" s="535">
        <f>VLOOKUP(A129,'Facility Eligibility'!A:B,2,FALSE)</f>
        <v>1</v>
      </c>
      <c r="F129" s="535" t="str">
        <f>IF(E129=0,"No","Yes")</f>
        <v>Yes</v>
      </c>
    </row>
    <row r="130" spans="1:6" x14ac:dyDescent="0.25">
      <c r="A130" s="532">
        <v>108807</v>
      </c>
      <c r="B130" s="533" t="s">
        <v>87</v>
      </c>
      <c r="C130" s="534">
        <v>57000</v>
      </c>
      <c r="D130" s="535" t="s">
        <v>59</v>
      </c>
      <c r="E130" s="535">
        <f>VLOOKUP(A130,'Facility Eligibility'!A:B,2,FALSE)</f>
        <v>1</v>
      </c>
      <c r="F130" s="535" t="str">
        <f>IF(E130=0,"No","Yes")</f>
        <v>Yes</v>
      </c>
    </row>
    <row r="131" spans="1:6" x14ac:dyDescent="0.25">
      <c r="A131" s="532">
        <v>108808</v>
      </c>
      <c r="B131" s="533" t="s">
        <v>80</v>
      </c>
      <c r="C131" s="534">
        <v>5750</v>
      </c>
      <c r="D131" s="535" t="s">
        <v>60</v>
      </c>
      <c r="E131" s="535">
        <f>VLOOKUP(A131,'Facility Eligibility'!A:B,2,FALSE)</f>
        <v>1</v>
      </c>
      <c r="F131" s="535" t="str">
        <f>IF(E131=0,"No","Yes")</f>
        <v>Yes</v>
      </c>
    </row>
    <row r="132" spans="1:6" x14ac:dyDescent="0.25">
      <c r="A132" s="532">
        <v>108809</v>
      </c>
      <c r="B132" s="533" t="s">
        <v>107</v>
      </c>
      <c r="C132" s="534">
        <v>600</v>
      </c>
      <c r="D132" s="535" t="s">
        <v>60</v>
      </c>
      <c r="E132" s="535">
        <f>VLOOKUP(A132,'Facility Eligibility'!A:B,2,FALSE)</f>
        <v>1</v>
      </c>
      <c r="F132" s="535" t="str">
        <f>IF(E132=0,"No","Yes")</f>
        <v>Yes</v>
      </c>
    </row>
    <row r="133" spans="1:6" x14ac:dyDescent="0.25">
      <c r="A133" s="532">
        <v>108810</v>
      </c>
      <c r="B133" s="533" t="s">
        <v>754</v>
      </c>
      <c r="C133" s="534"/>
      <c r="D133" s="535" t="s">
        <v>605</v>
      </c>
      <c r="E133" s="535">
        <f>VLOOKUP(A133,'Facility Eligibility'!A:B,2,FALSE)</f>
        <v>0</v>
      </c>
      <c r="F133" s="535" t="s">
        <v>605</v>
      </c>
    </row>
    <row r="134" spans="1:6" x14ac:dyDescent="0.25">
      <c r="A134" s="532">
        <v>111801</v>
      </c>
      <c r="B134" s="533" t="s">
        <v>441</v>
      </c>
      <c r="C134" s="534"/>
      <c r="D134" s="535" t="s">
        <v>60</v>
      </c>
      <c r="E134" s="535">
        <f>VLOOKUP(A134,'Facility Eligibility'!A:B,2,FALSE)</f>
        <v>1</v>
      </c>
      <c r="F134" s="535" t="str">
        <f t="shared" ref="F134:F144" si="4">IF(E134=0,"No","Yes")</f>
        <v>Yes</v>
      </c>
    </row>
    <row r="135" spans="1:6" x14ac:dyDescent="0.25">
      <c r="A135" s="532">
        <v>123803</v>
      </c>
      <c r="B135" s="533" t="s">
        <v>365</v>
      </c>
      <c r="C135" s="534">
        <v>1500</v>
      </c>
      <c r="D135" s="535" t="s">
        <v>59</v>
      </c>
      <c r="E135" s="535">
        <f>VLOOKUP(A135,'Facility Eligibility'!A:B,2,FALSE)</f>
        <v>1</v>
      </c>
      <c r="F135" s="535" t="str">
        <f t="shared" si="4"/>
        <v>Yes</v>
      </c>
    </row>
    <row r="136" spans="1:6" x14ac:dyDescent="0.25">
      <c r="A136" s="532">
        <v>123805</v>
      </c>
      <c r="B136" s="533" t="s">
        <v>4</v>
      </c>
      <c r="C136" s="534">
        <v>500</v>
      </c>
      <c r="D136" s="535" t="s">
        <v>59</v>
      </c>
      <c r="E136" s="535">
        <f>VLOOKUP(A136,'Facility Eligibility'!A:B,2,FALSE)</f>
        <v>1</v>
      </c>
      <c r="F136" s="535" t="str">
        <f t="shared" si="4"/>
        <v>Yes</v>
      </c>
    </row>
    <row r="137" spans="1:6" x14ac:dyDescent="0.25">
      <c r="A137" s="532">
        <v>123807</v>
      </c>
      <c r="B137" s="533" t="s">
        <v>343</v>
      </c>
      <c r="C137" s="534">
        <v>2200</v>
      </c>
      <c r="D137" s="535" t="s">
        <v>60</v>
      </c>
      <c r="E137" s="535">
        <f>VLOOKUP(A137,'Facility Eligibility'!A:B,2,FALSE)</f>
        <v>1</v>
      </c>
      <c r="F137" s="535" t="str">
        <f t="shared" si="4"/>
        <v>Yes</v>
      </c>
    </row>
    <row r="138" spans="1:6" x14ac:dyDescent="0.25">
      <c r="A138" s="532">
        <v>130801</v>
      </c>
      <c r="B138" s="533" t="s">
        <v>426</v>
      </c>
      <c r="C138" s="534">
        <v>300</v>
      </c>
      <c r="D138" s="535" t="s">
        <v>60</v>
      </c>
      <c r="E138" s="535">
        <f>VLOOKUP(A138,'Facility Eligibility'!A:B,2,FALSE)</f>
        <v>1</v>
      </c>
      <c r="F138" s="535" t="str">
        <f t="shared" si="4"/>
        <v>Yes</v>
      </c>
    </row>
    <row r="139" spans="1:6" x14ac:dyDescent="0.25">
      <c r="A139" s="532">
        <v>152802</v>
      </c>
      <c r="B139" s="533" t="s">
        <v>81</v>
      </c>
      <c r="C139" s="534">
        <v>350</v>
      </c>
      <c r="D139" s="535" t="s">
        <v>59</v>
      </c>
      <c r="E139" s="535">
        <f>VLOOKUP(A139,'Facility Eligibility'!A:B,2,FALSE)</f>
        <v>1</v>
      </c>
      <c r="F139" s="535" t="str">
        <f t="shared" si="4"/>
        <v>Yes</v>
      </c>
    </row>
    <row r="140" spans="1:6" x14ac:dyDescent="0.25">
      <c r="A140" s="532">
        <v>152803</v>
      </c>
      <c r="B140" s="533" t="s">
        <v>344</v>
      </c>
      <c r="C140" s="534">
        <v>400</v>
      </c>
      <c r="D140" s="535" t="s">
        <v>59</v>
      </c>
      <c r="E140" s="535">
        <f>VLOOKUP(A140,'Facility Eligibility'!A:B,2,FALSE)</f>
        <v>1</v>
      </c>
      <c r="F140" s="535" t="str">
        <f t="shared" si="4"/>
        <v>Yes</v>
      </c>
    </row>
    <row r="141" spans="1:6" x14ac:dyDescent="0.25">
      <c r="A141" s="532">
        <v>152806</v>
      </c>
      <c r="B141" s="533" t="s">
        <v>530</v>
      </c>
      <c r="C141" s="534"/>
      <c r="D141" s="535" t="s">
        <v>60</v>
      </c>
      <c r="E141" s="535">
        <f>VLOOKUP(A141,'Facility Eligibility'!A:B,2,FALSE)</f>
        <v>0</v>
      </c>
      <c r="F141" s="535" t="str">
        <f t="shared" si="4"/>
        <v>No</v>
      </c>
    </row>
    <row r="142" spans="1:6" x14ac:dyDescent="0.25">
      <c r="A142" s="532">
        <v>161802</v>
      </c>
      <c r="B142" s="533" t="s">
        <v>345</v>
      </c>
      <c r="C142" s="534">
        <v>950</v>
      </c>
      <c r="D142" s="535" t="s">
        <v>60</v>
      </c>
      <c r="E142" s="535">
        <f>VLOOKUP(A142,'Facility Eligibility'!A:B,2,FALSE)</f>
        <v>1</v>
      </c>
      <c r="F142" s="535" t="str">
        <f t="shared" si="4"/>
        <v>Yes</v>
      </c>
    </row>
    <row r="143" spans="1:6" x14ac:dyDescent="0.25">
      <c r="A143" s="532">
        <v>161807</v>
      </c>
      <c r="B143" s="533" t="s">
        <v>346</v>
      </c>
      <c r="C143" s="534">
        <v>15000</v>
      </c>
      <c r="D143" s="535" t="s">
        <v>59</v>
      </c>
      <c r="E143" s="535">
        <f>VLOOKUP(A143,'Facility Eligibility'!A:B,2,FALSE)</f>
        <v>1</v>
      </c>
      <c r="F143" s="535" t="str">
        <f t="shared" si="4"/>
        <v>Yes</v>
      </c>
    </row>
    <row r="144" spans="1:6" x14ac:dyDescent="0.25">
      <c r="A144" s="532">
        <v>165802</v>
      </c>
      <c r="B144" s="533" t="s">
        <v>82</v>
      </c>
      <c r="C144" s="534">
        <v>1170</v>
      </c>
      <c r="D144" s="535" t="s">
        <v>59</v>
      </c>
      <c r="E144" s="535">
        <f>VLOOKUP(A144,'Facility Eligibility'!A:B,2,FALSE)</f>
        <v>1</v>
      </c>
      <c r="F144" s="535" t="str">
        <f t="shared" si="4"/>
        <v>Yes</v>
      </c>
    </row>
    <row r="145" spans="1:6" x14ac:dyDescent="0.25">
      <c r="A145" s="537">
        <v>170802</v>
      </c>
      <c r="B145" s="538" t="s">
        <v>601</v>
      </c>
      <c r="C145" s="534"/>
      <c r="D145" s="535" t="s">
        <v>60</v>
      </c>
      <c r="E145" s="535">
        <f>VLOOKUP(A145,'Facility Eligibility'!A:B,2,FALSE)</f>
        <v>0</v>
      </c>
      <c r="F145" s="535" t="s">
        <v>605</v>
      </c>
    </row>
    <row r="146" spans="1:6" x14ac:dyDescent="0.25">
      <c r="A146" s="532">
        <v>174801</v>
      </c>
      <c r="B146" s="533" t="s">
        <v>347</v>
      </c>
      <c r="C146" s="534">
        <v>320</v>
      </c>
      <c r="D146" s="535" t="s">
        <v>60</v>
      </c>
      <c r="E146" s="535">
        <f>VLOOKUP(A146,'Facility Eligibility'!A:B,2,FALSE)</f>
        <v>1</v>
      </c>
      <c r="F146" s="535" t="str">
        <f t="shared" ref="F146:F162" si="5">IF(E146=0,"No","Yes")</f>
        <v>Yes</v>
      </c>
    </row>
    <row r="147" spans="1:6" x14ac:dyDescent="0.25">
      <c r="A147" s="532">
        <v>178801</v>
      </c>
      <c r="B147" s="533" t="s">
        <v>358</v>
      </c>
      <c r="C147" s="534">
        <v>500</v>
      </c>
      <c r="D147" s="535" t="s">
        <v>59</v>
      </c>
      <c r="E147" s="535">
        <f>VLOOKUP(A147,'Facility Eligibility'!A:B,2,FALSE)</f>
        <v>1</v>
      </c>
      <c r="F147" s="535" t="str">
        <f t="shared" si="5"/>
        <v>Yes</v>
      </c>
    </row>
    <row r="148" spans="1:6" x14ac:dyDescent="0.25">
      <c r="A148" s="532">
        <v>178807</v>
      </c>
      <c r="B148" s="533" t="s">
        <v>62</v>
      </c>
      <c r="C148" s="534">
        <v>300</v>
      </c>
      <c r="D148" s="535" t="s">
        <v>60</v>
      </c>
      <c r="E148" s="535">
        <f>VLOOKUP(A148,'Facility Eligibility'!A:B,2,FALSE)</f>
        <v>1</v>
      </c>
      <c r="F148" s="535" t="str">
        <f t="shared" si="5"/>
        <v>Yes</v>
      </c>
    </row>
    <row r="149" spans="1:6" x14ac:dyDescent="0.25">
      <c r="A149" s="532">
        <v>178808</v>
      </c>
      <c r="B149" s="533" t="s">
        <v>90</v>
      </c>
      <c r="C149" s="534">
        <v>600</v>
      </c>
      <c r="D149" s="535" t="s">
        <v>60</v>
      </c>
      <c r="E149" s="535">
        <f>VLOOKUP(A149,'Facility Eligibility'!A:B,2,FALSE)</f>
        <v>1</v>
      </c>
      <c r="F149" s="535" t="str">
        <f t="shared" si="5"/>
        <v>Yes</v>
      </c>
    </row>
    <row r="150" spans="1:6" x14ac:dyDescent="0.25">
      <c r="A150" s="532">
        <v>183801</v>
      </c>
      <c r="B150" s="533" t="s">
        <v>64</v>
      </c>
      <c r="C150" s="534">
        <v>600</v>
      </c>
      <c r="D150" s="535" t="s">
        <v>59</v>
      </c>
      <c r="E150" s="535">
        <f>VLOOKUP(A150,'Facility Eligibility'!A:B,2,FALSE)</f>
        <v>1</v>
      </c>
      <c r="F150" s="535" t="str">
        <f t="shared" si="5"/>
        <v>Yes</v>
      </c>
    </row>
    <row r="151" spans="1:6" x14ac:dyDescent="0.25">
      <c r="A151" s="532">
        <v>184801</v>
      </c>
      <c r="B151" s="533" t="s">
        <v>5</v>
      </c>
      <c r="C151" s="534">
        <v>350</v>
      </c>
      <c r="D151" s="535" t="s">
        <v>59</v>
      </c>
      <c r="E151" s="535">
        <f>VLOOKUP(A151,'Facility Eligibility'!A:B,2,FALSE)</f>
        <v>1</v>
      </c>
      <c r="F151" s="535" t="str">
        <f t="shared" si="5"/>
        <v>Yes</v>
      </c>
    </row>
    <row r="152" spans="1:6" x14ac:dyDescent="0.25">
      <c r="A152" s="532">
        <v>193801</v>
      </c>
      <c r="B152" s="533" t="s">
        <v>65</v>
      </c>
      <c r="C152" s="534">
        <v>250</v>
      </c>
      <c r="D152" s="535" t="s">
        <v>59</v>
      </c>
      <c r="E152" s="535">
        <f>VLOOKUP(A152,'Facility Eligibility'!A:B,2,FALSE)</f>
        <v>1</v>
      </c>
      <c r="F152" s="535" t="str">
        <f t="shared" si="5"/>
        <v>Yes</v>
      </c>
    </row>
    <row r="153" spans="1:6" x14ac:dyDescent="0.25">
      <c r="A153" s="532">
        <v>212801</v>
      </c>
      <c r="B153" s="533" t="s">
        <v>66</v>
      </c>
      <c r="C153" s="534">
        <v>2500</v>
      </c>
      <c r="D153" s="535" t="s">
        <v>59</v>
      </c>
      <c r="E153" s="535">
        <f>VLOOKUP(A153,'Facility Eligibility'!A:B,2,FALSE)</f>
        <v>1</v>
      </c>
      <c r="F153" s="535" t="str">
        <f t="shared" si="5"/>
        <v>Yes</v>
      </c>
    </row>
    <row r="154" spans="1:6" x14ac:dyDescent="0.25">
      <c r="A154" s="532">
        <v>212804</v>
      </c>
      <c r="B154" s="533" t="s">
        <v>108</v>
      </c>
      <c r="C154" s="534">
        <v>2400</v>
      </c>
      <c r="D154" s="535" t="s">
        <v>60</v>
      </c>
      <c r="E154" s="535">
        <f>VLOOKUP(A154,'Facility Eligibility'!A:B,2,FALSE)</f>
        <v>1</v>
      </c>
      <c r="F154" s="535" t="str">
        <f t="shared" si="5"/>
        <v>Yes</v>
      </c>
    </row>
    <row r="155" spans="1:6" x14ac:dyDescent="0.25">
      <c r="A155" s="532">
        <v>213801</v>
      </c>
      <c r="B155" s="533" t="s">
        <v>67</v>
      </c>
      <c r="C155" s="534">
        <v>350</v>
      </c>
      <c r="D155" s="535" t="s">
        <v>59</v>
      </c>
      <c r="E155" s="535">
        <f>VLOOKUP(A155,'Facility Eligibility'!A:B,2,FALSE)</f>
        <v>1</v>
      </c>
      <c r="F155" s="535" t="str">
        <f t="shared" si="5"/>
        <v>Yes</v>
      </c>
    </row>
    <row r="156" spans="1:6" x14ac:dyDescent="0.25">
      <c r="A156" s="532">
        <v>220801</v>
      </c>
      <c r="B156" s="533" t="s">
        <v>68</v>
      </c>
      <c r="C156" s="534">
        <v>600</v>
      </c>
      <c r="D156" s="535" t="s">
        <v>59</v>
      </c>
      <c r="E156" s="535">
        <f>VLOOKUP(A156,'Facility Eligibility'!A:B,2,FALSE)</f>
        <v>1</v>
      </c>
      <c r="F156" s="535" t="str">
        <f t="shared" si="5"/>
        <v>Yes</v>
      </c>
    </row>
    <row r="157" spans="1:6" x14ac:dyDescent="0.25">
      <c r="A157" s="532">
        <v>220802</v>
      </c>
      <c r="B157" s="533" t="s">
        <v>69</v>
      </c>
      <c r="C157" s="534">
        <v>2500</v>
      </c>
      <c r="D157" s="535" t="s">
        <v>59</v>
      </c>
      <c r="E157" s="535">
        <f>VLOOKUP(A157,'Facility Eligibility'!A:B,2,FALSE)</f>
        <v>1</v>
      </c>
      <c r="F157" s="535" t="str">
        <f t="shared" si="5"/>
        <v>Yes</v>
      </c>
    </row>
    <row r="158" spans="1:6" x14ac:dyDescent="0.25">
      <c r="A158" s="532">
        <v>220809</v>
      </c>
      <c r="B158" s="533" t="s">
        <v>70</v>
      </c>
      <c r="C158" s="534">
        <v>1000</v>
      </c>
      <c r="D158" s="535" t="s">
        <v>59</v>
      </c>
      <c r="E158" s="535">
        <f>VLOOKUP(A158,'Facility Eligibility'!A:B,2,FALSE)</f>
        <v>1</v>
      </c>
      <c r="F158" s="535" t="str">
        <f t="shared" si="5"/>
        <v>Yes</v>
      </c>
    </row>
    <row r="159" spans="1:6" x14ac:dyDescent="0.25">
      <c r="A159" s="532">
        <v>220810</v>
      </c>
      <c r="B159" s="533" t="s">
        <v>0</v>
      </c>
      <c r="C159" s="534">
        <v>1450</v>
      </c>
      <c r="D159" s="535" t="s">
        <v>60</v>
      </c>
      <c r="E159" s="535">
        <f>VLOOKUP(A159,'Facility Eligibility'!A:B,2,FALSE)</f>
        <v>1</v>
      </c>
      <c r="F159" s="535" t="str">
        <f t="shared" si="5"/>
        <v>Yes</v>
      </c>
    </row>
    <row r="160" spans="1:6" x14ac:dyDescent="0.25">
      <c r="A160" s="532">
        <v>220811</v>
      </c>
      <c r="B160" s="533" t="s">
        <v>56</v>
      </c>
      <c r="C160" s="534">
        <v>800</v>
      </c>
      <c r="D160" s="535" t="s">
        <v>59</v>
      </c>
      <c r="E160" s="535">
        <f>VLOOKUP(A160,'Facility Eligibility'!A:B,2,FALSE)</f>
        <v>1</v>
      </c>
      <c r="F160" s="535" t="str">
        <f t="shared" si="5"/>
        <v>Yes</v>
      </c>
    </row>
    <row r="161" spans="1:6" x14ac:dyDescent="0.25">
      <c r="A161" s="532">
        <v>220814</v>
      </c>
      <c r="B161" s="533" t="s">
        <v>348</v>
      </c>
      <c r="C161" s="534">
        <v>1250</v>
      </c>
      <c r="D161" s="535" t="s">
        <v>59</v>
      </c>
      <c r="E161" s="535">
        <f>VLOOKUP(A161,'Facility Eligibility'!A:B,2,FALSE)</f>
        <v>1</v>
      </c>
      <c r="F161" s="535" t="str">
        <f t="shared" si="5"/>
        <v>Yes</v>
      </c>
    </row>
    <row r="162" spans="1:6" x14ac:dyDescent="0.25">
      <c r="A162" s="532">
        <v>220817</v>
      </c>
      <c r="B162" s="533" t="s">
        <v>350</v>
      </c>
      <c r="C162" s="534">
        <v>3500</v>
      </c>
      <c r="D162" s="535" t="s">
        <v>60</v>
      </c>
      <c r="E162" s="535">
        <f>VLOOKUP(A162,'Facility Eligibility'!A:B,2,FALSE)</f>
        <v>1</v>
      </c>
      <c r="F162" s="535" t="str">
        <f t="shared" si="5"/>
        <v>Yes</v>
      </c>
    </row>
    <row r="163" spans="1:6" x14ac:dyDescent="0.25">
      <c r="A163" s="537">
        <v>220820</v>
      </c>
      <c r="B163" s="538" t="s">
        <v>603</v>
      </c>
      <c r="C163" s="534"/>
      <c r="D163" s="535" t="s">
        <v>60</v>
      </c>
      <c r="E163" s="535">
        <f>VLOOKUP(A163,'Facility Eligibility'!A:B,2,FALSE)</f>
        <v>0</v>
      </c>
      <c r="F163" s="535" t="s">
        <v>605</v>
      </c>
    </row>
    <row r="164" spans="1:6" x14ac:dyDescent="0.25">
      <c r="A164" s="537">
        <v>220821</v>
      </c>
      <c r="B164" s="538" t="s">
        <v>751</v>
      </c>
      <c r="C164" s="534"/>
      <c r="D164" s="535" t="s">
        <v>60</v>
      </c>
      <c r="E164" s="535">
        <f>VLOOKUP(A164,'Facility Eligibility'!A:B,2,FALSE)</f>
        <v>0</v>
      </c>
      <c r="F164" s="535" t="s">
        <v>605</v>
      </c>
    </row>
    <row r="165" spans="1:6" x14ac:dyDescent="0.25">
      <c r="A165" s="532">
        <v>221801</v>
      </c>
      <c r="B165" s="533" t="s">
        <v>351</v>
      </c>
      <c r="C165" s="534">
        <v>25000</v>
      </c>
      <c r="D165" s="535" t="s">
        <v>59</v>
      </c>
      <c r="E165" s="535">
        <f>VLOOKUP(A165,'Facility Eligibility'!A:B,2,FALSE)</f>
        <v>1</v>
      </c>
      <c r="F165" s="535" t="str">
        <f t="shared" ref="F165:F187" si="6">IF(E165=0,"No","Yes")</f>
        <v>Yes</v>
      </c>
    </row>
    <row r="166" spans="1:6" x14ac:dyDescent="0.25">
      <c r="A166" s="532">
        <v>226801</v>
      </c>
      <c r="B166" s="533" t="s">
        <v>91</v>
      </c>
      <c r="C166" s="534">
        <v>4000</v>
      </c>
      <c r="D166" s="535" t="s">
        <v>60</v>
      </c>
      <c r="E166" s="535">
        <f>VLOOKUP(A166,'Facility Eligibility'!A:B,2,FALSE)</f>
        <v>1</v>
      </c>
      <c r="F166" s="535" t="str">
        <f t="shared" si="6"/>
        <v>Yes</v>
      </c>
    </row>
    <row r="167" spans="1:6" x14ac:dyDescent="0.25">
      <c r="A167" s="532">
        <v>227803</v>
      </c>
      <c r="B167" s="533" t="s">
        <v>352</v>
      </c>
      <c r="C167" s="534">
        <v>3500</v>
      </c>
      <c r="D167" s="535" t="s">
        <v>59</v>
      </c>
      <c r="E167" s="535">
        <f>VLOOKUP(A167,'Facility Eligibility'!A:B,2,FALSE)</f>
        <v>1</v>
      </c>
      <c r="F167" s="535" t="str">
        <f t="shared" si="6"/>
        <v>Yes</v>
      </c>
    </row>
    <row r="168" spans="1:6" x14ac:dyDescent="0.25">
      <c r="A168" s="532">
        <v>227804</v>
      </c>
      <c r="B168" s="533" t="s">
        <v>71</v>
      </c>
      <c r="C168" s="534">
        <v>2500</v>
      </c>
      <c r="D168" s="535" t="s">
        <v>60</v>
      </c>
      <c r="E168" s="535">
        <f>VLOOKUP(A168,'Facility Eligibility'!A:B,2,FALSE)</f>
        <v>1</v>
      </c>
      <c r="F168" s="535" t="str">
        <f t="shared" si="6"/>
        <v>Yes</v>
      </c>
    </row>
    <row r="169" spans="1:6" x14ac:dyDescent="0.25">
      <c r="A169" s="532">
        <v>227805</v>
      </c>
      <c r="B169" s="533" t="s">
        <v>72</v>
      </c>
      <c r="C169" s="534">
        <v>400</v>
      </c>
      <c r="D169" s="535" t="s">
        <v>59</v>
      </c>
      <c r="E169" s="535">
        <f>VLOOKUP(A169,'Facility Eligibility'!A:B,2,FALSE)</f>
        <v>1</v>
      </c>
      <c r="F169" s="535" t="str">
        <f t="shared" si="6"/>
        <v>Yes</v>
      </c>
    </row>
    <row r="170" spans="1:6" x14ac:dyDescent="0.25">
      <c r="A170" s="532">
        <v>227806</v>
      </c>
      <c r="B170" s="533" t="s">
        <v>78</v>
      </c>
      <c r="C170" s="534">
        <v>2000</v>
      </c>
      <c r="D170" s="535" t="s">
        <v>60</v>
      </c>
      <c r="E170" s="535">
        <f>VLOOKUP(A170,'Facility Eligibility'!A:B,2,FALSE)</f>
        <v>1</v>
      </c>
      <c r="F170" s="535" t="str">
        <f t="shared" si="6"/>
        <v>Yes</v>
      </c>
    </row>
    <row r="171" spans="1:6" x14ac:dyDescent="0.25">
      <c r="A171" s="532">
        <v>227814</v>
      </c>
      <c r="B171" s="533" t="s">
        <v>84</v>
      </c>
      <c r="C171" s="534">
        <v>520</v>
      </c>
      <c r="D171" s="535" t="s">
        <v>59</v>
      </c>
      <c r="E171" s="535">
        <f>VLOOKUP(A171,'Facility Eligibility'!A:B,2,FALSE)</f>
        <v>1</v>
      </c>
      <c r="F171" s="535" t="str">
        <f t="shared" si="6"/>
        <v>Yes</v>
      </c>
    </row>
    <row r="172" spans="1:6" x14ac:dyDescent="0.25">
      <c r="A172" s="532">
        <v>227816</v>
      </c>
      <c r="B172" s="533" t="s">
        <v>360</v>
      </c>
      <c r="C172" s="534">
        <v>5000</v>
      </c>
      <c r="D172" s="535" t="s">
        <v>59</v>
      </c>
      <c r="E172" s="535">
        <f>VLOOKUP(A172,'Facility Eligibility'!A:B,2,FALSE)</f>
        <v>1</v>
      </c>
      <c r="F172" s="535" t="str">
        <f t="shared" si="6"/>
        <v>Yes</v>
      </c>
    </row>
    <row r="173" spans="1:6" x14ac:dyDescent="0.25">
      <c r="A173" s="532">
        <v>227817</v>
      </c>
      <c r="B173" s="533" t="s">
        <v>73</v>
      </c>
      <c r="C173" s="534">
        <v>1000</v>
      </c>
      <c r="D173" s="535" t="s">
        <v>59</v>
      </c>
      <c r="E173" s="535">
        <f>VLOOKUP(A173,'Facility Eligibility'!A:B,2,FALSE)</f>
        <v>1</v>
      </c>
      <c r="F173" s="535" t="str">
        <f t="shared" si="6"/>
        <v>Yes</v>
      </c>
    </row>
    <row r="174" spans="1:6" x14ac:dyDescent="0.25">
      <c r="A174" s="532">
        <v>227819</v>
      </c>
      <c r="B174" s="533" t="s">
        <v>79</v>
      </c>
      <c r="C174" s="534">
        <v>340</v>
      </c>
      <c r="D174" s="535" t="s">
        <v>60</v>
      </c>
      <c r="E174" s="535">
        <f>VLOOKUP(A174,'Facility Eligibility'!A:B,2,FALSE)</f>
        <v>1</v>
      </c>
      <c r="F174" s="535" t="str">
        <f t="shared" si="6"/>
        <v>Yes</v>
      </c>
    </row>
    <row r="175" spans="1:6" x14ac:dyDescent="0.25">
      <c r="A175" s="532">
        <v>227820</v>
      </c>
      <c r="B175" s="533" t="s">
        <v>361</v>
      </c>
      <c r="C175" s="534">
        <v>8500</v>
      </c>
      <c r="D175" s="535" t="s">
        <v>60</v>
      </c>
      <c r="E175" s="535">
        <f>VLOOKUP(A175,'Facility Eligibility'!A:B,2,FALSE)</f>
        <v>1</v>
      </c>
      <c r="F175" s="535" t="str">
        <f t="shared" si="6"/>
        <v>Yes</v>
      </c>
    </row>
    <row r="176" spans="1:6" x14ac:dyDescent="0.25">
      <c r="A176" s="532">
        <v>227821</v>
      </c>
      <c r="B176" s="533" t="s">
        <v>61</v>
      </c>
      <c r="C176" s="534">
        <v>650</v>
      </c>
      <c r="D176" s="535" t="s">
        <v>59</v>
      </c>
      <c r="E176" s="535">
        <f>VLOOKUP(A176,'Facility Eligibility'!A:B,2,FALSE)</f>
        <v>1</v>
      </c>
      <c r="F176" s="535" t="str">
        <f t="shared" si="6"/>
        <v>Yes</v>
      </c>
    </row>
    <row r="177" spans="1:6" x14ac:dyDescent="0.25">
      <c r="A177" s="532">
        <v>227824</v>
      </c>
      <c r="B177" s="533" t="s">
        <v>428</v>
      </c>
      <c r="C177" s="534">
        <v>2800</v>
      </c>
      <c r="D177" s="535" t="s">
        <v>60</v>
      </c>
      <c r="E177" s="535">
        <f>VLOOKUP(A177,'Facility Eligibility'!A:B,2,FALSE)</f>
        <v>1</v>
      </c>
      <c r="F177" s="535" t="str">
        <f t="shared" si="6"/>
        <v>Yes</v>
      </c>
    </row>
    <row r="178" spans="1:6" x14ac:dyDescent="0.25">
      <c r="A178" s="532">
        <v>227825</v>
      </c>
      <c r="B178" s="533" t="s">
        <v>109</v>
      </c>
      <c r="C178" s="534">
        <v>2100</v>
      </c>
      <c r="D178" s="535" t="s">
        <v>60</v>
      </c>
      <c r="E178" s="535">
        <f>VLOOKUP(A178,'Facility Eligibility'!A:B,2,FALSE)</f>
        <v>1</v>
      </c>
      <c r="F178" s="535" t="str">
        <f t="shared" si="6"/>
        <v>Yes</v>
      </c>
    </row>
    <row r="179" spans="1:6" x14ac:dyDescent="0.25">
      <c r="A179" s="532">
        <v>227826</v>
      </c>
      <c r="B179" s="533" t="s">
        <v>353</v>
      </c>
      <c r="C179" s="534">
        <v>1100</v>
      </c>
      <c r="D179" s="535" t="s">
        <v>60</v>
      </c>
      <c r="E179" s="535">
        <f>VLOOKUP(A179,'Facility Eligibility'!A:B,2,FALSE)</f>
        <v>1</v>
      </c>
      <c r="F179" s="535" t="str">
        <f t="shared" si="6"/>
        <v>Yes</v>
      </c>
    </row>
    <row r="180" spans="1:6" x14ac:dyDescent="0.25">
      <c r="A180" s="532">
        <v>227827</v>
      </c>
      <c r="B180" s="533" t="s">
        <v>354</v>
      </c>
      <c r="C180" s="534">
        <v>999999</v>
      </c>
      <c r="D180" s="535" t="s">
        <v>60</v>
      </c>
      <c r="E180" s="535">
        <f>VLOOKUP(A180,'Facility Eligibility'!A:B,2,FALSE)</f>
        <v>0</v>
      </c>
      <c r="F180" s="535" t="str">
        <f t="shared" si="6"/>
        <v>No</v>
      </c>
    </row>
    <row r="181" spans="1:6" x14ac:dyDescent="0.25">
      <c r="A181" s="532">
        <v>227829</v>
      </c>
      <c r="B181" s="533" t="s">
        <v>1842</v>
      </c>
      <c r="C181" s="534">
        <v>2600</v>
      </c>
      <c r="D181" s="535" t="s">
        <v>60</v>
      </c>
      <c r="E181" s="535">
        <f>VLOOKUP(A181,'Facility Eligibility'!A:B,2,FALSE)</f>
        <v>1</v>
      </c>
      <c r="F181" s="535" t="str">
        <f t="shared" si="6"/>
        <v>Yes</v>
      </c>
    </row>
    <row r="182" spans="1:6" x14ac:dyDescent="0.25">
      <c r="A182" s="532">
        <v>234801</v>
      </c>
      <c r="B182" s="533" t="s">
        <v>74</v>
      </c>
      <c r="C182" s="534">
        <v>250</v>
      </c>
      <c r="D182" s="535" t="s">
        <v>59</v>
      </c>
      <c r="E182" s="535">
        <f>VLOOKUP(A182,'Facility Eligibility'!A:B,2,FALSE)</f>
        <v>1</v>
      </c>
      <c r="F182" s="535" t="str">
        <f t="shared" si="6"/>
        <v>Yes</v>
      </c>
    </row>
    <row r="183" spans="1:6" x14ac:dyDescent="0.25">
      <c r="A183" s="532">
        <v>236801</v>
      </c>
      <c r="B183" s="533" t="s">
        <v>75</v>
      </c>
      <c r="C183" s="534">
        <v>400</v>
      </c>
      <c r="D183" s="535" t="s">
        <v>59</v>
      </c>
      <c r="E183" s="535">
        <f>VLOOKUP(A183,'Facility Eligibility'!A:B,2,FALSE)</f>
        <v>1</v>
      </c>
      <c r="F183" s="535" t="str">
        <f t="shared" si="6"/>
        <v>Yes</v>
      </c>
    </row>
    <row r="184" spans="1:6" x14ac:dyDescent="0.25">
      <c r="A184" s="532">
        <v>236802</v>
      </c>
      <c r="B184" s="533" t="s">
        <v>372</v>
      </c>
      <c r="C184" s="534">
        <v>2820</v>
      </c>
      <c r="D184" s="535" t="s">
        <v>60</v>
      </c>
      <c r="E184" s="535">
        <f>VLOOKUP(A184,'Facility Eligibility'!A:B,2,FALSE)</f>
        <v>1</v>
      </c>
      <c r="F184" s="535" t="str">
        <f t="shared" si="6"/>
        <v>Yes</v>
      </c>
    </row>
    <row r="185" spans="1:6" x14ac:dyDescent="0.25">
      <c r="A185" s="532">
        <v>240801</v>
      </c>
      <c r="B185" s="533" t="s">
        <v>355</v>
      </c>
      <c r="C185" s="534">
        <v>700</v>
      </c>
      <c r="D185" s="535" t="s">
        <v>59</v>
      </c>
      <c r="E185" s="535">
        <f>VLOOKUP(A185,'Facility Eligibility'!A:B,2,FALSE)</f>
        <v>1</v>
      </c>
      <c r="F185" s="535" t="str">
        <f t="shared" si="6"/>
        <v>Yes</v>
      </c>
    </row>
    <row r="186" spans="1:6" x14ac:dyDescent="0.25">
      <c r="A186" s="532">
        <v>246801</v>
      </c>
      <c r="B186" s="533" t="s">
        <v>362</v>
      </c>
      <c r="C186" s="534">
        <v>1800</v>
      </c>
      <c r="D186" s="535" t="s">
        <v>60</v>
      </c>
      <c r="E186" s="535">
        <f>VLOOKUP(A186,'Facility Eligibility'!A:B,2,FALSE)</f>
        <v>1</v>
      </c>
      <c r="F186" s="535" t="str">
        <f t="shared" si="6"/>
        <v>Yes</v>
      </c>
    </row>
    <row r="187" spans="1:6" x14ac:dyDescent="0.25">
      <c r="A187" s="532">
        <v>246802</v>
      </c>
      <c r="B187" s="533" t="s">
        <v>400</v>
      </c>
      <c r="C187" s="534">
        <v>540</v>
      </c>
      <c r="D187" s="535" t="s">
        <v>60</v>
      </c>
      <c r="E187" s="535">
        <f>VLOOKUP(A187,'Facility Eligibility'!A:B,2,FALSE)</f>
        <v>1</v>
      </c>
      <c r="F187" s="535" t="str">
        <f t="shared" si="6"/>
        <v>Yes</v>
      </c>
    </row>
    <row r="188" spans="1:6" x14ac:dyDescent="0.25">
      <c r="A188" s="532">
        <v>15845</v>
      </c>
      <c r="B188" s="533" t="s">
        <v>1845</v>
      </c>
      <c r="C188" s="534"/>
      <c r="D188" s="535" t="s">
        <v>605</v>
      </c>
      <c r="E188" s="535">
        <f>VLOOKUP(A188,'Facility Eligibility'!A:B,2,FALSE)</f>
        <v>0</v>
      </c>
      <c r="F188" s="535" t="s">
        <v>60</v>
      </c>
    </row>
    <row r="189" spans="1:6" x14ac:dyDescent="0.25">
      <c r="A189" s="537">
        <v>220822</v>
      </c>
      <c r="B189" s="538" t="s">
        <v>1844</v>
      </c>
      <c r="C189" s="534"/>
      <c r="D189" s="535" t="s">
        <v>605</v>
      </c>
      <c r="E189" s="535">
        <f>VLOOKUP(A189,'Facility Eligibility'!A:B,2,FALSE)</f>
        <v>0</v>
      </c>
      <c r="F189" s="535" t="s">
        <v>605</v>
      </c>
    </row>
    <row r="190" spans="1:6" x14ac:dyDescent="0.25">
      <c r="A190" s="537">
        <v>101881</v>
      </c>
      <c r="B190" s="538" t="s">
        <v>1865</v>
      </c>
      <c r="C190" s="534"/>
      <c r="D190" s="535" t="s">
        <v>605</v>
      </c>
      <c r="E190" s="535">
        <f>VLOOKUP(A190,'Facility Eligibility'!A:B,2,FALSE)</f>
        <v>0</v>
      </c>
      <c r="F190" s="535" t="s">
        <v>605</v>
      </c>
    </row>
  </sheetData>
  <sheetProtection algorithmName="SHA-512" hashValue="Oup41yygpScm2KKSEQR06JH+8Y4XFEHf4p6POVAQ9T7Frvng+geUP1K/SYDWY+5EtLF/ZCGPlIGHVn9QQN6ydw==" saltValue="TbrAp/G7WysJXSDyo2EmjA==" spinCount="100000" sheet="1" objects="1" scenarios="1"/>
  <phoneticPr fontId="6" type="noConversion"/>
  <printOptions horizontalCentered="1"/>
  <pageMargins left="0.75" right="0.75" top="1" bottom="1" header="0.5" footer="0.5"/>
  <pageSetup scale="70" orientation="portrait" r:id="rId1"/>
  <headerFooter alignWithMargins="0"/>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20427-AE76-47DE-9429-FF58105A1BD7}">
  <dimension ref="A1:B190"/>
  <sheetViews>
    <sheetView workbookViewId="0">
      <selection activeCell="E4" sqref="E4"/>
    </sheetView>
  </sheetViews>
  <sheetFormatPr defaultRowHeight="12.5" x14ac:dyDescent="0.25"/>
  <sheetData>
    <row r="1" spans="1:2" x14ac:dyDescent="0.25">
      <c r="A1" t="s">
        <v>1907</v>
      </c>
      <c r="B1" t="s">
        <v>1908</v>
      </c>
    </row>
    <row r="2" spans="1:2" x14ac:dyDescent="0.25">
      <c r="A2">
        <v>0</v>
      </c>
      <c r="B2">
        <v>0</v>
      </c>
    </row>
    <row r="3" spans="1:2" x14ac:dyDescent="0.25">
      <c r="A3">
        <v>3801</v>
      </c>
      <c r="B3">
        <v>1</v>
      </c>
    </row>
    <row r="4" spans="1:2" x14ac:dyDescent="0.25">
      <c r="A4">
        <v>13801</v>
      </c>
      <c r="B4">
        <v>1</v>
      </c>
    </row>
    <row r="5" spans="1:2" x14ac:dyDescent="0.25">
      <c r="A5">
        <v>14801</v>
      </c>
      <c r="B5">
        <v>1</v>
      </c>
    </row>
    <row r="6" spans="1:2" x14ac:dyDescent="0.25">
      <c r="A6">
        <v>14803</v>
      </c>
      <c r="B6">
        <v>1</v>
      </c>
    </row>
    <row r="7" spans="1:2" x14ac:dyDescent="0.25">
      <c r="A7">
        <v>14804</v>
      </c>
      <c r="B7">
        <v>1</v>
      </c>
    </row>
    <row r="8" spans="1:2" x14ac:dyDescent="0.25">
      <c r="A8">
        <v>15801</v>
      </c>
      <c r="B8">
        <v>1</v>
      </c>
    </row>
    <row r="9" spans="1:2" x14ac:dyDescent="0.25">
      <c r="A9">
        <v>15802</v>
      </c>
      <c r="B9">
        <v>1</v>
      </c>
    </row>
    <row r="10" spans="1:2" x14ac:dyDescent="0.25">
      <c r="A10">
        <v>15805</v>
      </c>
      <c r="B10">
        <v>1</v>
      </c>
    </row>
    <row r="11" spans="1:2" x14ac:dyDescent="0.25">
      <c r="A11">
        <v>15806</v>
      </c>
      <c r="B11">
        <v>1</v>
      </c>
    </row>
    <row r="12" spans="1:2" x14ac:dyDescent="0.25">
      <c r="A12">
        <v>15807</v>
      </c>
      <c r="B12">
        <v>1</v>
      </c>
    </row>
    <row r="13" spans="1:2" x14ac:dyDescent="0.25">
      <c r="A13">
        <v>15808</v>
      </c>
      <c r="B13">
        <v>1</v>
      </c>
    </row>
    <row r="14" spans="1:2" x14ac:dyDescent="0.25">
      <c r="A14">
        <v>15809</v>
      </c>
      <c r="B14">
        <v>0</v>
      </c>
    </row>
    <row r="15" spans="1:2" x14ac:dyDescent="0.25">
      <c r="A15">
        <v>15814</v>
      </c>
      <c r="B15">
        <v>1</v>
      </c>
    </row>
    <row r="16" spans="1:2" x14ac:dyDescent="0.25">
      <c r="A16">
        <v>15815</v>
      </c>
      <c r="B16">
        <v>1</v>
      </c>
    </row>
    <row r="17" spans="1:2" x14ac:dyDescent="0.25">
      <c r="A17">
        <v>15822</v>
      </c>
      <c r="B17">
        <v>1</v>
      </c>
    </row>
    <row r="18" spans="1:2" x14ac:dyDescent="0.25">
      <c r="A18">
        <v>15825</v>
      </c>
      <c r="B18">
        <v>0</v>
      </c>
    </row>
    <row r="19" spans="1:2" x14ac:dyDescent="0.25">
      <c r="A19">
        <v>15827</v>
      </c>
      <c r="B19">
        <v>1</v>
      </c>
    </row>
    <row r="20" spans="1:2" x14ac:dyDescent="0.25">
      <c r="A20">
        <v>15828</v>
      </c>
      <c r="B20">
        <v>1</v>
      </c>
    </row>
    <row r="21" spans="1:2" x14ac:dyDescent="0.25">
      <c r="A21">
        <v>15830</v>
      </c>
      <c r="B21">
        <v>1</v>
      </c>
    </row>
    <row r="22" spans="1:2" x14ac:dyDescent="0.25">
      <c r="A22">
        <v>15831</v>
      </c>
      <c r="B22">
        <v>1</v>
      </c>
    </row>
    <row r="23" spans="1:2" x14ac:dyDescent="0.25">
      <c r="A23">
        <v>15833</v>
      </c>
      <c r="B23">
        <v>1</v>
      </c>
    </row>
    <row r="24" spans="1:2" x14ac:dyDescent="0.25">
      <c r="A24">
        <v>15834</v>
      </c>
      <c r="B24">
        <v>1</v>
      </c>
    </row>
    <row r="25" spans="1:2" x14ac:dyDescent="0.25">
      <c r="A25">
        <v>15835</v>
      </c>
      <c r="B25">
        <v>1</v>
      </c>
    </row>
    <row r="26" spans="1:2" x14ac:dyDescent="0.25">
      <c r="A26">
        <v>15836</v>
      </c>
      <c r="B26">
        <v>1</v>
      </c>
    </row>
    <row r="27" spans="1:2" x14ac:dyDescent="0.25">
      <c r="A27">
        <v>15838</v>
      </c>
      <c r="B27">
        <v>0</v>
      </c>
    </row>
    <row r="28" spans="1:2" x14ac:dyDescent="0.25">
      <c r="A28">
        <v>15839</v>
      </c>
      <c r="B28">
        <v>0</v>
      </c>
    </row>
    <row r="29" spans="1:2" x14ac:dyDescent="0.25">
      <c r="A29">
        <v>15840</v>
      </c>
      <c r="B29">
        <v>0</v>
      </c>
    </row>
    <row r="30" spans="1:2" x14ac:dyDescent="0.25">
      <c r="A30">
        <v>15841</v>
      </c>
      <c r="B30">
        <v>0</v>
      </c>
    </row>
    <row r="31" spans="1:2" x14ac:dyDescent="0.25">
      <c r="A31">
        <v>15842</v>
      </c>
      <c r="B31">
        <v>1</v>
      </c>
    </row>
    <row r="32" spans="1:2" x14ac:dyDescent="0.25">
      <c r="A32">
        <v>15843</v>
      </c>
      <c r="B32">
        <v>1</v>
      </c>
    </row>
    <row r="33" spans="1:2" x14ac:dyDescent="0.25">
      <c r="A33">
        <v>15844</v>
      </c>
      <c r="B33">
        <v>0</v>
      </c>
    </row>
    <row r="34" spans="1:2" x14ac:dyDescent="0.25">
      <c r="A34">
        <v>15845</v>
      </c>
      <c r="B34">
        <v>0</v>
      </c>
    </row>
    <row r="35" spans="1:2" x14ac:dyDescent="0.25">
      <c r="A35">
        <v>21803</v>
      </c>
      <c r="B35">
        <v>1</v>
      </c>
    </row>
    <row r="36" spans="1:2" x14ac:dyDescent="0.25">
      <c r="A36">
        <v>21805</v>
      </c>
      <c r="B36">
        <v>1</v>
      </c>
    </row>
    <row r="37" spans="1:2" x14ac:dyDescent="0.25">
      <c r="A37">
        <v>43801</v>
      </c>
      <c r="B37">
        <v>1</v>
      </c>
    </row>
    <row r="38" spans="1:2" x14ac:dyDescent="0.25">
      <c r="A38">
        <v>43802</v>
      </c>
      <c r="B38">
        <v>1</v>
      </c>
    </row>
    <row r="39" spans="1:2" x14ac:dyDescent="0.25">
      <c r="A39">
        <v>46802</v>
      </c>
      <c r="B39">
        <v>1</v>
      </c>
    </row>
    <row r="40" spans="1:2" x14ac:dyDescent="0.25">
      <c r="A40">
        <v>57802</v>
      </c>
      <c r="B40">
        <v>0</v>
      </c>
    </row>
    <row r="41" spans="1:2" x14ac:dyDescent="0.25">
      <c r="A41">
        <v>57803</v>
      </c>
      <c r="B41">
        <v>1</v>
      </c>
    </row>
    <row r="42" spans="1:2" x14ac:dyDescent="0.25">
      <c r="A42">
        <v>57804</v>
      </c>
      <c r="B42">
        <v>1</v>
      </c>
    </row>
    <row r="43" spans="1:2" x14ac:dyDescent="0.25">
      <c r="A43">
        <v>57806</v>
      </c>
      <c r="B43">
        <v>1</v>
      </c>
    </row>
    <row r="44" spans="1:2" x14ac:dyDescent="0.25">
      <c r="A44">
        <v>57807</v>
      </c>
      <c r="B44">
        <v>1</v>
      </c>
    </row>
    <row r="45" spans="1:2" x14ac:dyDescent="0.25">
      <c r="A45">
        <v>57808</v>
      </c>
      <c r="B45">
        <v>1</v>
      </c>
    </row>
    <row r="46" spans="1:2" x14ac:dyDescent="0.25">
      <c r="A46">
        <v>57809</v>
      </c>
      <c r="B46">
        <v>1</v>
      </c>
    </row>
    <row r="47" spans="1:2" x14ac:dyDescent="0.25">
      <c r="A47">
        <v>57810</v>
      </c>
      <c r="B47">
        <v>0</v>
      </c>
    </row>
    <row r="48" spans="1:2" x14ac:dyDescent="0.25">
      <c r="A48">
        <v>57813</v>
      </c>
      <c r="B48">
        <v>1</v>
      </c>
    </row>
    <row r="49" spans="1:2" x14ac:dyDescent="0.25">
      <c r="A49">
        <v>57814</v>
      </c>
      <c r="B49">
        <v>1</v>
      </c>
    </row>
    <row r="50" spans="1:2" x14ac:dyDescent="0.25">
      <c r="A50">
        <v>57819</v>
      </c>
      <c r="B50">
        <v>1</v>
      </c>
    </row>
    <row r="51" spans="1:2" x14ac:dyDescent="0.25">
      <c r="A51">
        <v>57827</v>
      </c>
      <c r="B51">
        <v>1</v>
      </c>
    </row>
    <row r="52" spans="1:2" x14ac:dyDescent="0.25">
      <c r="A52">
        <v>57828</v>
      </c>
      <c r="B52">
        <v>1</v>
      </c>
    </row>
    <row r="53" spans="1:2" x14ac:dyDescent="0.25">
      <c r="A53">
        <v>57829</v>
      </c>
      <c r="B53">
        <v>1</v>
      </c>
    </row>
    <row r="54" spans="1:2" x14ac:dyDescent="0.25">
      <c r="A54">
        <v>57830</v>
      </c>
      <c r="B54">
        <v>1</v>
      </c>
    </row>
    <row r="55" spans="1:2" x14ac:dyDescent="0.25">
      <c r="A55">
        <v>57831</v>
      </c>
      <c r="B55">
        <v>0</v>
      </c>
    </row>
    <row r="56" spans="1:2" x14ac:dyDescent="0.25">
      <c r="A56">
        <v>57833</v>
      </c>
      <c r="B56">
        <v>1</v>
      </c>
    </row>
    <row r="57" spans="1:2" x14ac:dyDescent="0.25">
      <c r="A57">
        <v>57834</v>
      </c>
      <c r="B57">
        <v>1</v>
      </c>
    </row>
    <row r="58" spans="1:2" x14ac:dyDescent="0.25">
      <c r="A58">
        <v>57835</v>
      </c>
      <c r="B58">
        <v>1</v>
      </c>
    </row>
    <row r="59" spans="1:2" x14ac:dyDescent="0.25">
      <c r="A59">
        <v>57836</v>
      </c>
      <c r="B59">
        <v>1</v>
      </c>
    </row>
    <row r="60" spans="1:2" x14ac:dyDescent="0.25">
      <c r="A60">
        <v>57839</v>
      </c>
      <c r="B60">
        <v>1</v>
      </c>
    </row>
    <row r="61" spans="1:2" x14ac:dyDescent="0.25">
      <c r="A61">
        <v>57840</v>
      </c>
      <c r="B61">
        <v>1</v>
      </c>
    </row>
    <row r="62" spans="1:2" x14ac:dyDescent="0.25">
      <c r="A62">
        <v>57841</v>
      </c>
      <c r="B62">
        <v>1</v>
      </c>
    </row>
    <row r="63" spans="1:2" x14ac:dyDescent="0.25">
      <c r="A63">
        <v>57844</v>
      </c>
      <c r="B63">
        <v>1</v>
      </c>
    </row>
    <row r="64" spans="1:2" x14ac:dyDescent="0.25">
      <c r="A64">
        <v>57845</v>
      </c>
      <c r="B64">
        <v>1</v>
      </c>
    </row>
    <row r="65" spans="1:2" x14ac:dyDescent="0.25">
      <c r="A65">
        <v>57846</v>
      </c>
      <c r="B65">
        <v>0</v>
      </c>
    </row>
    <row r="66" spans="1:2" x14ac:dyDescent="0.25">
      <c r="A66">
        <v>57847</v>
      </c>
      <c r="B66">
        <v>1</v>
      </c>
    </row>
    <row r="67" spans="1:2" x14ac:dyDescent="0.25">
      <c r="A67">
        <v>57848</v>
      </c>
      <c r="B67">
        <v>1</v>
      </c>
    </row>
    <row r="68" spans="1:2" x14ac:dyDescent="0.25">
      <c r="A68">
        <v>57850</v>
      </c>
      <c r="B68">
        <v>1</v>
      </c>
    </row>
    <row r="69" spans="1:2" x14ac:dyDescent="0.25">
      <c r="A69">
        <v>57851</v>
      </c>
      <c r="B69">
        <v>0</v>
      </c>
    </row>
    <row r="70" spans="1:2" x14ac:dyDescent="0.25">
      <c r="A70">
        <v>61802</v>
      </c>
      <c r="B70">
        <v>1</v>
      </c>
    </row>
    <row r="71" spans="1:2" x14ac:dyDescent="0.25">
      <c r="A71">
        <v>61804</v>
      </c>
      <c r="B71">
        <v>1</v>
      </c>
    </row>
    <row r="72" spans="1:2" x14ac:dyDescent="0.25">
      <c r="A72">
        <v>61805</v>
      </c>
      <c r="B72">
        <v>1</v>
      </c>
    </row>
    <row r="73" spans="1:2" x14ac:dyDescent="0.25">
      <c r="A73">
        <v>61806</v>
      </c>
      <c r="B73">
        <v>0</v>
      </c>
    </row>
    <row r="74" spans="1:2" x14ac:dyDescent="0.25">
      <c r="A74">
        <v>68802</v>
      </c>
      <c r="B74">
        <v>1</v>
      </c>
    </row>
    <row r="75" spans="1:2" x14ac:dyDescent="0.25">
      <c r="A75">
        <v>70801</v>
      </c>
      <c r="B75">
        <v>0</v>
      </c>
    </row>
    <row r="76" spans="1:2" x14ac:dyDescent="0.25">
      <c r="A76">
        <v>71801</v>
      </c>
      <c r="B76">
        <v>1</v>
      </c>
    </row>
    <row r="77" spans="1:2" x14ac:dyDescent="0.25">
      <c r="A77">
        <v>71803</v>
      </c>
      <c r="B77">
        <v>1</v>
      </c>
    </row>
    <row r="78" spans="1:2" x14ac:dyDescent="0.25">
      <c r="A78">
        <v>71804</v>
      </c>
      <c r="B78">
        <v>1</v>
      </c>
    </row>
    <row r="79" spans="1:2" x14ac:dyDescent="0.25">
      <c r="A79">
        <v>71806</v>
      </c>
      <c r="B79">
        <v>1</v>
      </c>
    </row>
    <row r="80" spans="1:2" x14ac:dyDescent="0.25">
      <c r="A80">
        <v>71807</v>
      </c>
      <c r="B80">
        <v>1</v>
      </c>
    </row>
    <row r="81" spans="1:2" x14ac:dyDescent="0.25">
      <c r="A81">
        <v>71809</v>
      </c>
      <c r="B81">
        <v>1</v>
      </c>
    </row>
    <row r="82" spans="1:2" x14ac:dyDescent="0.25">
      <c r="A82">
        <v>71810</v>
      </c>
      <c r="B82">
        <v>0</v>
      </c>
    </row>
    <row r="83" spans="1:2" x14ac:dyDescent="0.25">
      <c r="A83">
        <v>72801</v>
      </c>
      <c r="B83">
        <v>1</v>
      </c>
    </row>
    <row r="84" spans="1:2" x14ac:dyDescent="0.25">
      <c r="A84">
        <v>72802</v>
      </c>
      <c r="B84">
        <v>1</v>
      </c>
    </row>
    <row r="85" spans="1:2" x14ac:dyDescent="0.25">
      <c r="A85">
        <v>84802</v>
      </c>
      <c r="B85">
        <v>1</v>
      </c>
    </row>
    <row r="86" spans="1:2" x14ac:dyDescent="0.25">
      <c r="A86">
        <v>84804</v>
      </c>
      <c r="B86">
        <v>1</v>
      </c>
    </row>
    <row r="87" spans="1:2" x14ac:dyDescent="0.25">
      <c r="A87">
        <v>92801</v>
      </c>
      <c r="B87">
        <v>1</v>
      </c>
    </row>
    <row r="88" spans="1:2" x14ac:dyDescent="0.25">
      <c r="A88">
        <v>101802</v>
      </c>
      <c r="B88">
        <v>1</v>
      </c>
    </row>
    <row r="89" spans="1:2" x14ac:dyDescent="0.25">
      <c r="A89">
        <v>101803</v>
      </c>
      <c r="B89">
        <v>1</v>
      </c>
    </row>
    <row r="90" spans="1:2" x14ac:dyDescent="0.25">
      <c r="A90">
        <v>101804</v>
      </c>
      <c r="B90">
        <v>1</v>
      </c>
    </row>
    <row r="91" spans="1:2" x14ac:dyDescent="0.25">
      <c r="A91">
        <v>101806</v>
      </c>
      <c r="B91">
        <v>1</v>
      </c>
    </row>
    <row r="92" spans="1:2" x14ac:dyDescent="0.25">
      <c r="A92">
        <v>101810</v>
      </c>
      <c r="B92">
        <v>1</v>
      </c>
    </row>
    <row r="93" spans="1:2" x14ac:dyDescent="0.25">
      <c r="A93">
        <v>101811</v>
      </c>
      <c r="B93">
        <v>1</v>
      </c>
    </row>
    <row r="94" spans="1:2" x14ac:dyDescent="0.25">
      <c r="A94">
        <v>101814</v>
      </c>
      <c r="B94">
        <v>1</v>
      </c>
    </row>
    <row r="95" spans="1:2" x14ac:dyDescent="0.25">
      <c r="A95">
        <v>101815</v>
      </c>
      <c r="B95">
        <v>1</v>
      </c>
    </row>
    <row r="96" spans="1:2" x14ac:dyDescent="0.25">
      <c r="A96">
        <v>101819</v>
      </c>
      <c r="B96">
        <v>1</v>
      </c>
    </row>
    <row r="97" spans="1:2" x14ac:dyDescent="0.25">
      <c r="A97">
        <v>101821</v>
      </c>
      <c r="B97">
        <v>1</v>
      </c>
    </row>
    <row r="98" spans="1:2" x14ac:dyDescent="0.25">
      <c r="A98">
        <v>101828</v>
      </c>
      <c r="B98">
        <v>1</v>
      </c>
    </row>
    <row r="99" spans="1:2" x14ac:dyDescent="0.25">
      <c r="A99">
        <v>101837</v>
      </c>
      <c r="B99">
        <v>1</v>
      </c>
    </row>
    <row r="100" spans="1:2" x14ac:dyDescent="0.25">
      <c r="A100">
        <v>101838</v>
      </c>
      <c r="B100">
        <v>1</v>
      </c>
    </row>
    <row r="101" spans="1:2" x14ac:dyDescent="0.25">
      <c r="A101">
        <v>101840</v>
      </c>
      <c r="B101">
        <v>0</v>
      </c>
    </row>
    <row r="102" spans="1:2" x14ac:dyDescent="0.25">
      <c r="A102">
        <v>101842</v>
      </c>
      <c r="B102">
        <v>0</v>
      </c>
    </row>
    <row r="103" spans="1:2" x14ac:dyDescent="0.25">
      <c r="A103">
        <v>101845</v>
      </c>
      <c r="B103">
        <v>1</v>
      </c>
    </row>
    <row r="104" spans="1:2" x14ac:dyDescent="0.25">
      <c r="A104">
        <v>101846</v>
      </c>
      <c r="B104">
        <v>1</v>
      </c>
    </row>
    <row r="105" spans="1:2" x14ac:dyDescent="0.25">
      <c r="A105">
        <v>101847</v>
      </c>
      <c r="B105">
        <v>1</v>
      </c>
    </row>
    <row r="106" spans="1:2" x14ac:dyDescent="0.25">
      <c r="A106">
        <v>101849</v>
      </c>
      <c r="B106">
        <v>1</v>
      </c>
    </row>
    <row r="107" spans="1:2" x14ac:dyDescent="0.25">
      <c r="A107">
        <v>101853</v>
      </c>
      <c r="B107">
        <v>0</v>
      </c>
    </row>
    <row r="108" spans="1:2" x14ac:dyDescent="0.25">
      <c r="A108">
        <v>101855</v>
      </c>
      <c r="B108">
        <v>0</v>
      </c>
    </row>
    <row r="109" spans="1:2" x14ac:dyDescent="0.25">
      <c r="A109">
        <v>101856</v>
      </c>
      <c r="B109">
        <v>1</v>
      </c>
    </row>
    <row r="110" spans="1:2" x14ac:dyDescent="0.25">
      <c r="A110">
        <v>101858</v>
      </c>
      <c r="B110">
        <v>1</v>
      </c>
    </row>
    <row r="111" spans="1:2" x14ac:dyDescent="0.25">
      <c r="A111">
        <v>101859</v>
      </c>
      <c r="B111">
        <v>1</v>
      </c>
    </row>
    <row r="112" spans="1:2" x14ac:dyDescent="0.25">
      <c r="A112">
        <v>101861</v>
      </c>
      <c r="B112">
        <v>1</v>
      </c>
    </row>
    <row r="113" spans="1:2" x14ac:dyDescent="0.25">
      <c r="A113">
        <v>101862</v>
      </c>
      <c r="B113">
        <v>1</v>
      </c>
    </row>
    <row r="114" spans="1:2" x14ac:dyDescent="0.25">
      <c r="A114">
        <v>101864</v>
      </c>
      <c r="B114">
        <v>1</v>
      </c>
    </row>
    <row r="115" spans="1:2" x14ac:dyDescent="0.25">
      <c r="A115">
        <v>101868</v>
      </c>
      <c r="B115">
        <v>1</v>
      </c>
    </row>
    <row r="116" spans="1:2" x14ac:dyDescent="0.25">
      <c r="A116">
        <v>101870</v>
      </c>
      <c r="B116">
        <v>1</v>
      </c>
    </row>
    <row r="117" spans="1:2" x14ac:dyDescent="0.25">
      <c r="A117">
        <v>101871</v>
      </c>
      <c r="B117">
        <v>1</v>
      </c>
    </row>
    <row r="118" spans="1:2" x14ac:dyDescent="0.25">
      <c r="A118">
        <v>101872</v>
      </c>
      <c r="B118">
        <v>1</v>
      </c>
    </row>
    <row r="119" spans="1:2" x14ac:dyDescent="0.25">
      <c r="A119">
        <v>101873</v>
      </c>
      <c r="B119">
        <v>0</v>
      </c>
    </row>
    <row r="120" spans="1:2" x14ac:dyDescent="0.25">
      <c r="A120">
        <v>101874</v>
      </c>
      <c r="B120">
        <v>0</v>
      </c>
    </row>
    <row r="121" spans="1:2" x14ac:dyDescent="0.25">
      <c r="A121">
        <v>101875</v>
      </c>
      <c r="B121">
        <v>0</v>
      </c>
    </row>
    <row r="122" spans="1:2" x14ac:dyDescent="0.25">
      <c r="A122">
        <v>101876</v>
      </c>
      <c r="B122">
        <v>0</v>
      </c>
    </row>
    <row r="123" spans="1:2" x14ac:dyDescent="0.25">
      <c r="A123">
        <v>101877</v>
      </c>
      <c r="B123">
        <v>1</v>
      </c>
    </row>
    <row r="124" spans="1:2" x14ac:dyDescent="0.25">
      <c r="A124">
        <v>101878</v>
      </c>
      <c r="B124">
        <v>1</v>
      </c>
    </row>
    <row r="125" spans="1:2" x14ac:dyDescent="0.25">
      <c r="A125">
        <v>101881</v>
      </c>
      <c r="B125">
        <v>0</v>
      </c>
    </row>
    <row r="126" spans="1:2" x14ac:dyDescent="0.25">
      <c r="A126">
        <v>105801</v>
      </c>
      <c r="B126">
        <v>1</v>
      </c>
    </row>
    <row r="127" spans="1:2" x14ac:dyDescent="0.25">
      <c r="A127">
        <v>105802</v>
      </c>
      <c r="B127">
        <v>0</v>
      </c>
    </row>
    <row r="128" spans="1:2" x14ac:dyDescent="0.25">
      <c r="A128">
        <v>105803</v>
      </c>
      <c r="B128">
        <v>1</v>
      </c>
    </row>
    <row r="129" spans="1:2" x14ac:dyDescent="0.25">
      <c r="A129">
        <v>105804</v>
      </c>
      <c r="B129">
        <v>1</v>
      </c>
    </row>
    <row r="130" spans="1:2" x14ac:dyDescent="0.25">
      <c r="A130">
        <v>108802</v>
      </c>
      <c r="B130">
        <v>1</v>
      </c>
    </row>
    <row r="131" spans="1:2" x14ac:dyDescent="0.25">
      <c r="A131">
        <v>108804</v>
      </c>
      <c r="B131">
        <v>1</v>
      </c>
    </row>
    <row r="132" spans="1:2" x14ac:dyDescent="0.25">
      <c r="A132">
        <v>108807</v>
      </c>
      <c r="B132">
        <v>1</v>
      </c>
    </row>
    <row r="133" spans="1:2" x14ac:dyDescent="0.25">
      <c r="A133">
        <v>108808</v>
      </c>
      <c r="B133">
        <v>1</v>
      </c>
    </row>
    <row r="134" spans="1:2" x14ac:dyDescent="0.25">
      <c r="A134">
        <v>108809</v>
      </c>
      <c r="B134">
        <v>1</v>
      </c>
    </row>
    <row r="135" spans="1:2" x14ac:dyDescent="0.25">
      <c r="A135">
        <v>108810</v>
      </c>
      <c r="B135">
        <v>0</v>
      </c>
    </row>
    <row r="136" spans="1:2" x14ac:dyDescent="0.25">
      <c r="A136">
        <v>111801</v>
      </c>
      <c r="B136">
        <v>1</v>
      </c>
    </row>
    <row r="137" spans="1:2" x14ac:dyDescent="0.25">
      <c r="A137">
        <v>123803</v>
      </c>
      <c r="B137">
        <v>1</v>
      </c>
    </row>
    <row r="138" spans="1:2" x14ac:dyDescent="0.25">
      <c r="A138">
        <v>123805</v>
      </c>
      <c r="B138">
        <v>1</v>
      </c>
    </row>
    <row r="139" spans="1:2" x14ac:dyDescent="0.25">
      <c r="A139">
        <v>123807</v>
      </c>
      <c r="B139">
        <v>1</v>
      </c>
    </row>
    <row r="140" spans="1:2" x14ac:dyDescent="0.25">
      <c r="A140">
        <v>130801</v>
      </c>
      <c r="B140">
        <v>1</v>
      </c>
    </row>
    <row r="141" spans="1:2" x14ac:dyDescent="0.25">
      <c r="A141">
        <v>152802</v>
      </c>
      <c r="B141">
        <v>1</v>
      </c>
    </row>
    <row r="142" spans="1:2" x14ac:dyDescent="0.25">
      <c r="A142">
        <v>152803</v>
      </c>
      <c r="B142">
        <v>1</v>
      </c>
    </row>
    <row r="143" spans="1:2" x14ac:dyDescent="0.25">
      <c r="A143">
        <v>152806</v>
      </c>
      <c r="B143">
        <v>0</v>
      </c>
    </row>
    <row r="144" spans="1:2" x14ac:dyDescent="0.25">
      <c r="A144">
        <v>161802</v>
      </c>
      <c r="B144">
        <v>1</v>
      </c>
    </row>
    <row r="145" spans="1:2" x14ac:dyDescent="0.25">
      <c r="A145">
        <v>161807</v>
      </c>
      <c r="B145">
        <v>1</v>
      </c>
    </row>
    <row r="146" spans="1:2" x14ac:dyDescent="0.25">
      <c r="A146">
        <v>165802</v>
      </c>
      <c r="B146">
        <v>1</v>
      </c>
    </row>
    <row r="147" spans="1:2" x14ac:dyDescent="0.25">
      <c r="A147">
        <v>170802</v>
      </c>
      <c r="B147">
        <v>0</v>
      </c>
    </row>
    <row r="148" spans="1:2" x14ac:dyDescent="0.25">
      <c r="A148">
        <v>174801</v>
      </c>
      <c r="B148">
        <v>1</v>
      </c>
    </row>
    <row r="149" spans="1:2" x14ac:dyDescent="0.25">
      <c r="A149">
        <v>178801</v>
      </c>
      <c r="B149">
        <v>1</v>
      </c>
    </row>
    <row r="150" spans="1:2" x14ac:dyDescent="0.25">
      <c r="A150">
        <v>178807</v>
      </c>
      <c r="B150">
        <v>1</v>
      </c>
    </row>
    <row r="151" spans="1:2" x14ac:dyDescent="0.25">
      <c r="A151">
        <v>178808</v>
      </c>
      <c r="B151">
        <v>1</v>
      </c>
    </row>
    <row r="152" spans="1:2" x14ac:dyDescent="0.25">
      <c r="A152">
        <v>183801</v>
      </c>
      <c r="B152">
        <v>1</v>
      </c>
    </row>
    <row r="153" spans="1:2" x14ac:dyDescent="0.25">
      <c r="A153">
        <v>184801</v>
      </c>
      <c r="B153">
        <v>1</v>
      </c>
    </row>
    <row r="154" spans="1:2" x14ac:dyDescent="0.25">
      <c r="A154">
        <v>193801</v>
      </c>
      <c r="B154">
        <v>1</v>
      </c>
    </row>
    <row r="155" spans="1:2" x14ac:dyDescent="0.25">
      <c r="A155">
        <v>212801</v>
      </c>
      <c r="B155">
        <v>1</v>
      </c>
    </row>
    <row r="156" spans="1:2" x14ac:dyDescent="0.25">
      <c r="A156">
        <v>212804</v>
      </c>
      <c r="B156">
        <v>1</v>
      </c>
    </row>
    <row r="157" spans="1:2" x14ac:dyDescent="0.25">
      <c r="A157">
        <v>213801</v>
      </c>
      <c r="B157">
        <v>1</v>
      </c>
    </row>
    <row r="158" spans="1:2" x14ac:dyDescent="0.25">
      <c r="A158">
        <v>220801</v>
      </c>
      <c r="B158">
        <v>1</v>
      </c>
    </row>
    <row r="159" spans="1:2" x14ac:dyDescent="0.25">
      <c r="A159">
        <v>220802</v>
      </c>
      <c r="B159">
        <v>1</v>
      </c>
    </row>
    <row r="160" spans="1:2" x14ac:dyDescent="0.25">
      <c r="A160">
        <v>220809</v>
      </c>
      <c r="B160">
        <v>1</v>
      </c>
    </row>
    <row r="161" spans="1:2" x14ac:dyDescent="0.25">
      <c r="A161">
        <v>220810</v>
      </c>
      <c r="B161">
        <v>1</v>
      </c>
    </row>
    <row r="162" spans="1:2" x14ac:dyDescent="0.25">
      <c r="A162">
        <v>220811</v>
      </c>
      <c r="B162">
        <v>1</v>
      </c>
    </row>
    <row r="163" spans="1:2" x14ac:dyDescent="0.25">
      <c r="A163">
        <v>220814</v>
      </c>
      <c r="B163">
        <v>1</v>
      </c>
    </row>
    <row r="164" spans="1:2" x14ac:dyDescent="0.25">
      <c r="A164">
        <v>220817</v>
      </c>
      <c r="B164">
        <v>1</v>
      </c>
    </row>
    <row r="165" spans="1:2" x14ac:dyDescent="0.25">
      <c r="A165">
        <v>220820</v>
      </c>
      <c r="B165">
        <v>0</v>
      </c>
    </row>
    <row r="166" spans="1:2" x14ac:dyDescent="0.25">
      <c r="A166">
        <v>220821</v>
      </c>
      <c r="B166">
        <v>0</v>
      </c>
    </row>
    <row r="167" spans="1:2" x14ac:dyDescent="0.25">
      <c r="A167">
        <v>220822</v>
      </c>
      <c r="B167">
        <v>0</v>
      </c>
    </row>
    <row r="168" spans="1:2" x14ac:dyDescent="0.25">
      <c r="A168">
        <v>221801</v>
      </c>
      <c r="B168">
        <v>1</v>
      </c>
    </row>
    <row r="169" spans="1:2" x14ac:dyDescent="0.25">
      <c r="A169">
        <v>226801</v>
      </c>
      <c r="B169">
        <v>1</v>
      </c>
    </row>
    <row r="170" spans="1:2" x14ac:dyDescent="0.25">
      <c r="A170">
        <v>227803</v>
      </c>
      <c r="B170">
        <v>1</v>
      </c>
    </row>
    <row r="171" spans="1:2" x14ac:dyDescent="0.25">
      <c r="A171">
        <v>227804</v>
      </c>
      <c r="B171">
        <v>1</v>
      </c>
    </row>
    <row r="172" spans="1:2" x14ac:dyDescent="0.25">
      <c r="A172">
        <v>227805</v>
      </c>
      <c r="B172">
        <v>1</v>
      </c>
    </row>
    <row r="173" spans="1:2" x14ac:dyDescent="0.25">
      <c r="A173">
        <v>227806</v>
      </c>
      <c r="B173">
        <v>1</v>
      </c>
    </row>
    <row r="174" spans="1:2" x14ac:dyDescent="0.25">
      <c r="A174">
        <v>227814</v>
      </c>
      <c r="B174">
        <v>1</v>
      </c>
    </row>
    <row r="175" spans="1:2" x14ac:dyDescent="0.25">
      <c r="A175">
        <v>227816</v>
      </c>
      <c r="B175">
        <v>1</v>
      </c>
    </row>
    <row r="176" spans="1:2" x14ac:dyDescent="0.25">
      <c r="A176">
        <v>227817</v>
      </c>
      <c r="B176">
        <v>1</v>
      </c>
    </row>
    <row r="177" spans="1:2" x14ac:dyDescent="0.25">
      <c r="A177">
        <v>227819</v>
      </c>
      <c r="B177">
        <v>1</v>
      </c>
    </row>
    <row r="178" spans="1:2" x14ac:dyDescent="0.25">
      <c r="A178">
        <v>227820</v>
      </c>
      <c r="B178">
        <v>1</v>
      </c>
    </row>
    <row r="179" spans="1:2" x14ac:dyDescent="0.25">
      <c r="A179">
        <v>227821</v>
      </c>
      <c r="B179">
        <v>1</v>
      </c>
    </row>
    <row r="180" spans="1:2" x14ac:dyDescent="0.25">
      <c r="A180">
        <v>227824</v>
      </c>
      <c r="B180">
        <v>1</v>
      </c>
    </row>
    <row r="181" spans="1:2" x14ac:dyDescent="0.25">
      <c r="A181">
        <v>227825</v>
      </c>
      <c r="B181">
        <v>1</v>
      </c>
    </row>
    <row r="182" spans="1:2" x14ac:dyDescent="0.25">
      <c r="A182">
        <v>227826</v>
      </c>
      <c r="B182">
        <v>1</v>
      </c>
    </row>
    <row r="183" spans="1:2" x14ac:dyDescent="0.25">
      <c r="A183">
        <v>227827</v>
      </c>
      <c r="B183">
        <v>0</v>
      </c>
    </row>
    <row r="184" spans="1:2" x14ac:dyDescent="0.25">
      <c r="A184">
        <v>227829</v>
      </c>
      <c r="B184">
        <v>1</v>
      </c>
    </row>
    <row r="185" spans="1:2" x14ac:dyDescent="0.25">
      <c r="A185">
        <v>234801</v>
      </c>
      <c r="B185">
        <v>1</v>
      </c>
    </row>
    <row r="186" spans="1:2" x14ac:dyDescent="0.25">
      <c r="A186">
        <v>236801</v>
      </c>
      <c r="B186">
        <v>1</v>
      </c>
    </row>
    <row r="187" spans="1:2" x14ac:dyDescent="0.25">
      <c r="A187">
        <v>236802</v>
      </c>
      <c r="B187">
        <v>1</v>
      </c>
    </row>
    <row r="188" spans="1:2" x14ac:dyDescent="0.25">
      <c r="A188">
        <v>240801</v>
      </c>
      <c r="B188">
        <v>1</v>
      </c>
    </row>
    <row r="189" spans="1:2" x14ac:dyDescent="0.25">
      <c r="A189">
        <v>246801</v>
      </c>
      <c r="B189">
        <v>1</v>
      </c>
    </row>
    <row r="190" spans="1:2" x14ac:dyDescent="0.25">
      <c r="A190">
        <v>246802</v>
      </c>
      <c r="B190">
        <v>1</v>
      </c>
    </row>
  </sheetData>
  <sheetProtection algorithmName="SHA-512" hashValue="BE2LQ2GKek2po3bs8K3syAhO2tDidJvJC6vBGjP3LyKvsA5dT7GOkA3p9Wmrs5U/nj9l43UmTe1C4gdeitMEqg==" saltValue="Ug2dlTTZZnLqvVQWjWGrqQ=="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E69A3-5A58-4652-A519-E82E9946B73D}">
  <dimension ref="A1"/>
  <sheetViews>
    <sheetView workbookViewId="0">
      <selection activeCell="I38" sqref="I38"/>
    </sheetView>
  </sheetViews>
  <sheetFormatPr defaultColWidth="9.08984375" defaultRowHeight="12.5" x14ac:dyDescent="0.25"/>
  <cols>
    <col min="1" max="16384" width="9.08984375" style="1"/>
  </cols>
  <sheetData/>
  <sheetProtection algorithmName="SHA-512" hashValue="jbYkffVS4kLVCTaI3Pky0PSSMebaMrW7h2ttzxN5LDvn6Q0P9PsTQupRWXgeqduA0VD8Ze4tMt6uXusu/H5Kag==" saltValue="F7aTcKh8XJyBs6cjZp1eGA=="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S77"/>
  <sheetViews>
    <sheetView showRuler="0" zoomScaleNormal="100" zoomScaleSheetLayoutView="40" workbookViewId="0">
      <selection activeCell="E3" sqref="E3"/>
    </sheetView>
  </sheetViews>
  <sheetFormatPr defaultColWidth="63.81640625" defaultRowHeight="14.5" x14ac:dyDescent="0.35"/>
  <cols>
    <col min="1" max="1" width="10.36328125" style="77" customWidth="1"/>
    <col min="2" max="2" width="53.81640625" style="33" customWidth="1"/>
    <col min="3" max="3" width="7.6328125" style="93" customWidth="1"/>
    <col min="4" max="4" width="8.08984375" style="33" bestFit="1" customWidth="1"/>
    <col min="5" max="5" width="19.08984375" style="37" bestFit="1" customWidth="1"/>
    <col min="6" max="7" width="5.81640625" style="79" bestFit="1" customWidth="1"/>
    <col min="8" max="8" width="72.90625" style="33" bestFit="1" customWidth="1"/>
    <col min="9" max="9" width="13.7265625" style="33" bestFit="1" customWidth="1"/>
    <col min="10" max="12" width="25.7265625" style="33" customWidth="1"/>
    <col min="13" max="17" width="63.81640625" style="33"/>
    <col min="18" max="18" width="4.08984375" style="33" bestFit="1" customWidth="1"/>
    <col min="19" max="16384" width="63.81640625" style="33"/>
  </cols>
  <sheetData>
    <row r="1" spans="1:19" s="75" customFormat="1" ht="21.5" thickBot="1" x14ac:dyDescent="0.4">
      <c r="A1" s="110" t="s">
        <v>1833</v>
      </c>
      <c r="B1" s="111"/>
      <c r="C1" s="111"/>
      <c r="D1" s="112"/>
      <c r="E1" s="113"/>
      <c r="F1" s="74"/>
      <c r="G1" s="74"/>
      <c r="H1" s="275"/>
      <c r="I1" s="33"/>
      <c r="J1" s="33"/>
      <c r="K1" s="33"/>
      <c r="L1" s="33"/>
      <c r="M1" s="33"/>
      <c r="N1" s="33"/>
      <c r="O1" s="33"/>
      <c r="P1" s="33"/>
      <c r="Q1" s="33"/>
      <c r="R1" s="33"/>
      <c r="S1" s="33"/>
    </row>
    <row r="2" spans="1:19" s="75" customFormat="1" ht="30" thickTop="1" thickBot="1" x14ac:dyDescent="0.4">
      <c r="A2" s="366"/>
      <c r="B2" s="376" t="str">
        <f>VLOOKUP(E2,DATA!A:D,2,FALSE)</f>
        <v>CHARTER DISTRICT</v>
      </c>
      <c r="C2" s="367"/>
      <c r="D2" s="367"/>
      <c r="E2" s="371">
        <v>0</v>
      </c>
      <c r="F2" s="123" t="s">
        <v>1679</v>
      </c>
      <c r="G2" s="123"/>
      <c r="H2" s="276" t="s">
        <v>1858</v>
      </c>
      <c r="I2" s="33"/>
      <c r="J2" s="33"/>
      <c r="K2" s="33"/>
      <c r="L2" s="33"/>
      <c r="M2" s="33"/>
      <c r="N2" s="33"/>
      <c r="O2" s="33"/>
      <c r="P2" s="33"/>
      <c r="Q2" s="33"/>
      <c r="R2" s="33" t="s">
        <v>60</v>
      </c>
      <c r="S2" s="33"/>
    </row>
    <row r="3" spans="1:19" s="75" customFormat="1" ht="15.5" thickTop="1" thickBot="1" x14ac:dyDescent="0.4">
      <c r="A3" s="366"/>
      <c r="B3" s="372" t="s">
        <v>1678</v>
      </c>
      <c r="C3" s="373"/>
      <c r="D3" s="374"/>
      <c r="E3" s="163">
        <v>0.95</v>
      </c>
      <c r="F3" s="74"/>
      <c r="G3" s="74"/>
      <c r="I3" s="33"/>
      <c r="J3" s="33"/>
      <c r="K3" s="33"/>
      <c r="L3" s="33"/>
      <c r="M3" s="33"/>
      <c r="N3" s="33"/>
      <c r="O3" s="33"/>
      <c r="P3" s="33"/>
      <c r="Q3" s="33"/>
      <c r="R3" s="33"/>
      <c r="S3" s="33"/>
    </row>
    <row r="4" spans="1:19" s="75" customFormat="1" ht="44.5" thickTop="1" thickBot="1" x14ac:dyDescent="0.4">
      <c r="A4" s="368" t="s">
        <v>1681</v>
      </c>
      <c r="B4" s="369"/>
      <c r="C4" s="362" t="s">
        <v>514</v>
      </c>
      <c r="D4" s="370"/>
      <c r="E4" s="363" t="s">
        <v>696</v>
      </c>
      <c r="F4" s="74"/>
      <c r="G4" s="74"/>
      <c r="H4" s="277"/>
      <c r="I4" s="33"/>
      <c r="J4" s="33"/>
      <c r="K4" s="33"/>
      <c r="L4" s="33"/>
      <c r="M4" s="33"/>
      <c r="N4" s="33"/>
      <c r="O4" s="33"/>
      <c r="P4" s="33"/>
      <c r="Q4" s="33"/>
      <c r="R4" s="33"/>
      <c r="S4" s="33"/>
    </row>
    <row r="5" spans="1:19" s="75" customFormat="1" ht="25" customHeight="1" thickTop="1" thickBot="1" x14ac:dyDescent="0.4">
      <c r="A5" s="96">
        <v>48.051000000000002</v>
      </c>
      <c r="B5" s="364" t="s">
        <v>611</v>
      </c>
      <c r="C5" s="119" t="s">
        <v>709</v>
      </c>
      <c r="D5" s="365"/>
      <c r="E5" s="164">
        <v>0</v>
      </c>
      <c r="F5" s="36"/>
      <c r="G5" s="36"/>
      <c r="H5" s="36"/>
      <c r="I5" s="33"/>
      <c r="J5" s="33"/>
      <c r="K5" s="33"/>
      <c r="L5" s="33"/>
      <c r="M5" s="33"/>
      <c r="N5" s="33"/>
      <c r="O5" s="33"/>
      <c r="P5" s="33"/>
      <c r="Q5" s="33"/>
      <c r="R5" s="33"/>
      <c r="S5" s="33"/>
    </row>
    <row r="6" spans="1:19" s="86" customFormat="1" ht="44.5" thickTop="1" thickBot="1" x14ac:dyDescent="0.4">
      <c r="A6" s="120">
        <v>48.103000000000002</v>
      </c>
      <c r="B6" s="121" t="s">
        <v>755</v>
      </c>
      <c r="C6" s="122" t="s">
        <v>708</v>
      </c>
      <c r="D6" s="150"/>
      <c r="E6" s="165">
        <v>0</v>
      </c>
      <c r="F6" s="123" t="s">
        <v>1679</v>
      </c>
      <c r="G6" s="123"/>
      <c r="H6" s="318" t="s">
        <v>1862</v>
      </c>
      <c r="I6" s="33"/>
      <c r="J6" s="33"/>
      <c r="K6" s="33"/>
      <c r="L6" s="33"/>
      <c r="M6" s="33"/>
      <c r="N6" s="33"/>
      <c r="O6" s="33"/>
      <c r="P6" s="33"/>
      <c r="Q6" s="33"/>
      <c r="R6" s="33"/>
      <c r="S6" s="33"/>
    </row>
    <row r="7" spans="1:19" s="86" customFormat="1" ht="30" thickTop="1" thickBot="1" x14ac:dyDescent="0.4">
      <c r="A7" s="120">
        <v>48.103000000000002</v>
      </c>
      <c r="B7" s="121" t="s">
        <v>756</v>
      </c>
      <c r="C7" s="122" t="s">
        <v>708</v>
      </c>
      <c r="D7" s="150"/>
      <c r="E7" s="165">
        <v>0</v>
      </c>
      <c r="F7" s="123" t="s">
        <v>1679</v>
      </c>
      <c r="G7" s="123"/>
      <c r="H7" s="318" t="s">
        <v>1808</v>
      </c>
      <c r="I7" s="33"/>
      <c r="J7" s="33"/>
      <c r="K7" s="33"/>
      <c r="L7" s="33"/>
      <c r="M7" s="33"/>
      <c r="N7" s="33"/>
      <c r="O7" s="33"/>
      <c r="P7" s="33"/>
      <c r="Q7" s="33"/>
      <c r="R7" s="33"/>
      <c r="S7" s="33"/>
    </row>
    <row r="8" spans="1:19" ht="59" thickTop="1" thickBot="1" x14ac:dyDescent="0.4">
      <c r="A8" s="96">
        <v>48.107999999999997</v>
      </c>
      <c r="B8" s="118" t="s">
        <v>734</v>
      </c>
      <c r="C8" s="119" t="s">
        <v>708</v>
      </c>
      <c r="D8" s="151"/>
      <c r="E8" s="165">
        <v>0</v>
      </c>
      <c r="F8" s="36"/>
      <c r="G8" s="36"/>
      <c r="H8" s="36"/>
    </row>
    <row r="9" spans="1:19" s="86" customFormat="1" ht="51" thickTop="1" thickBot="1" x14ac:dyDescent="0.4">
      <c r="A9" s="120">
        <v>48.152999999999999</v>
      </c>
      <c r="B9" s="121" t="s">
        <v>735</v>
      </c>
      <c r="C9" s="124">
        <v>275</v>
      </c>
      <c r="D9" s="152"/>
      <c r="E9" s="165">
        <v>0</v>
      </c>
      <c r="F9" s="123" t="s">
        <v>1679</v>
      </c>
      <c r="G9" s="123"/>
      <c r="H9" s="377" t="s">
        <v>1861</v>
      </c>
      <c r="I9" s="34"/>
      <c r="J9" s="34"/>
      <c r="K9" s="34"/>
      <c r="L9" s="33"/>
      <c r="M9" s="33"/>
      <c r="N9" s="33"/>
      <c r="O9" s="33"/>
      <c r="P9" s="33"/>
      <c r="Q9" s="33"/>
      <c r="R9" s="33"/>
      <c r="S9" s="33"/>
    </row>
    <row r="10" spans="1:19" ht="15.5" thickTop="1" thickBot="1" x14ac:dyDescent="0.4">
      <c r="A10" s="115">
        <v>48.152999999999999</v>
      </c>
      <c r="B10" s="116" t="s">
        <v>736</v>
      </c>
      <c r="C10" s="117">
        <v>275</v>
      </c>
      <c r="D10" s="153"/>
      <c r="E10" s="165">
        <v>0</v>
      </c>
      <c r="F10" s="36"/>
      <c r="G10" s="36"/>
      <c r="H10" s="36"/>
    </row>
    <row r="11" spans="1:19" ht="15.5" thickTop="1" thickBot="1" x14ac:dyDescent="0.4">
      <c r="A11" s="82" t="s">
        <v>739</v>
      </c>
      <c r="B11" s="83" t="s">
        <v>737</v>
      </c>
      <c r="C11" s="84" t="s">
        <v>710</v>
      </c>
      <c r="D11" s="154"/>
      <c r="E11" s="165">
        <v>0</v>
      </c>
      <c r="G11" s="36"/>
      <c r="H11" s="36"/>
    </row>
    <row r="12" spans="1:19" s="90" customFormat="1" ht="15.5" thickTop="1" thickBot="1" x14ac:dyDescent="0.4">
      <c r="A12" s="77">
        <v>48.109000000000002</v>
      </c>
      <c r="B12" s="83" t="s">
        <v>738</v>
      </c>
      <c r="C12" s="49">
        <v>7.0000000000000007E-2</v>
      </c>
      <c r="D12" s="154"/>
      <c r="E12" s="165">
        <v>0</v>
      </c>
      <c r="F12" s="79"/>
      <c r="G12" s="79"/>
      <c r="H12" s="36"/>
      <c r="I12" s="36"/>
      <c r="J12" s="36"/>
      <c r="K12" s="36"/>
      <c r="L12" s="36"/>
      <c r="M12" s="36"/>
      <c r="N12" s="36"/>
      <c r="O12" s="36"/>
      <c r="P12" s="36"/>
      <c r="Q12" s="36"/>
      <c r="R12" s="36"/>
      <c r="S12" s="36"/>
    </row>
    <row r="13" spans="1:19" s="75" customFormat="1" ht="15.5" thickTop="1" thickBot="1" x14ac:dyDescent="0.4">
      <c r="A13" s="91">
        <v>48.104999999999997</v>
      </c>
      <c r="B13" s="80" t="s">
        <v>725</v>
      </c>
      <c r="C13" s="76" t="s">
        <v>514</v>
      </c>
      <c r="D13" s="81"/>
      <c r="E13" s="155" t="s">
        <v>697</v>
      </c>
      <c r="F13" s="74"/>
      <c r="G13" s="74"/>
      <c r="H13" s="33"/>
      <c r="I13" s="33"/>
      <c r="J13" s="33"/>
      <c r="K13" s="33"/>
      <c r="L13" s="33"/>
      <c r="M13" s="33"/>
      <c r="N13" s="33"/>
      <c r="O13" s="33"/>
      <c r="P13" s="33"/>
      <c r="Q13" s="33"/>
      <c r="R13" s="33"/>
      <c r="S13" s="33"/>
    </row>
    <row r="14" spans="1:19" ht="15.5" thickTop="1" thickBot="1" x14ac:dyDescent="0.4">
      <c r="B14" s="83" t="s">
        <v>613</v>
      </c>
      <c r="C14" s="84" t="s">
        <v>708</v>
      </c>
      <c r="D14" s="154"/>
      <c r="E14" s="165">
        <v>0</v>
      </c>
    </row>
    <row r="15" spans="1:19" ht="15.5" thickTop="1" thickBot="1" x14ac:dyDescent="0.4">
      <c r="B15" s="83" t="s">
        <v>757</v>
      </c>
      <c r="C15" s="49">
        <v>0.15</v>
      </c>
      <c r="D15" s="154"/>
      <c r="E15" s="165">
        <v>0</v>
      </c>
    </row>
    <row r="16" spans="1:19" ht="15.5" thickTop="1" thickBot="1" x14ac:dyDescent="0.4">
      <c r="B16" s="87" t="s">
        <v>758</v>
      </c>
      <c r="C16" s="49">
        <v>0.05</v>
      </c>
      <c r="D16" s="156"/>
      <c r="E16" s="165">
        <v>0</v>
      </c>
    </row>
    <row r="17" spans="1:19" s="75" customFormat="1" ht="30" thickTop="1" thickBot="1" x14ac:dyDescent="0.4">
      <c r="A17" s="91">
        <v>48.101999999999997</v>
      </c>
      <c r="B17" s="80" t="s">
        <v>726</v>
      </c>
      <c r="C17" s="76" t="s">
        <v>514</v>
      </c>
      <c r="D17" s="76" t="s">
        <v>707</v>
      </c>
      <c r="E17" s="155" t="s">
        <v>698</v>
      </c>
      <c r="F17" s="74"/>
      <c r="G17" s="74"/>
      <c r="H17" s="33"/>
      <c r="I17" s="33"/>
      <c r="J17" s="33"/>
      <c r="K17" s="33"/>
      <c r="L17" s="33"/>
      <c r="M17" s="33"/>
      <c r="N17" s="33"/>
      <c r="O17" s="33"/>
      <c r="P17" s="33"/>
      <c r="Q17" s="33"/>
      <c r="R17" s="33"/>
      <c r="S17" s="33"/>
    </row>
    <row r="18" spans="1:19" ht="15.5" thickTop="1" thickBot="1" x14ac:dyDescent="0.4">
      <c r="B18" s="83" t="s">
        <v>617</v>
      </c>
      <c r="C18" s="92">
        <v>5</v>
      </c>
      <c r="D18" s="157" t="s">
        <v>614</v>
      </c>
      <c r="E18" s="165">
        <v>0</v>
      </c>
    </row>
    <row r="19" spans="1:19" ht="15.5" thickTop="1" thickBot="1" x14ac:dyDescent="0.4">
      <c r="B19" s="83" t="s">
        <v>618</v>
      </c>
      <c r="C19" s="92">
        <v>3</v>
      </c>
      <c r="D19" s="157" t="s">
        <v>616</v>
      </c>
      <c r="E19" s="165">
        <v>0</v>
      </c>
    </row>
    <row r="20" spans="1:19" ht="15.5" thickTop="1" thickBot="1" x14ac:dyDescent="0.4">
      <c r="B20" s="83" t="s">
        <v>619</v>
      </c>
      <c r="C20" s="92">
        <v>5</v>
      </c>
      <c r="D20" s="157" t="s">
        <v>1712</v>
      </c>
      <c r="E20" s="165">
        <v>0</v>
      </c>
    </row>
    <row r="21" spans="1:19" ht="15.5" thickTop="1" thickBot="1" x14ac:dyDescent="0.4">
      <c r="B21" s="83" t="s">
        <v>624</v>
      </c>
      <c r="C21" s="92">
        <v>3</v>
      </c>
      <c r="D21" s="157" t="s">
        <v>621</v>
      </c>
      <c r="E21" s="165">
        <v>0</v>
      </c>
    </row>
    <row r="22" spans="1:19" ht="15.5" thickTop="1" thickBot="1" x14ac:dyDescent="0.4">
      <c r="B22" s="83" t="s">
        <v>740</v>
      </c>
      <c r="C22" s="92">
        <v>3</v>
      </c>
      <c r="D22" s="157" t="s">
        <v>623</v>
      </c>
      <c r="E22" s="165">
        <v>0</v>
      </c>
    </row>
    <row r="23" spans="1:19" ht="15.5" thickTop="1" thickBot="1" x14ac:dyDescent="0.4">
      <c r="B23" s="83" t="s">
        <v>625</v>
      </c>
      <c r="C23" s="92">
        <v>3</v>
      </c>
      <c r="D23" s="157">
        <v>45</v>
      </c>
      <c r="E23" s="165">
        <v>0</v>
      </c>
    </row>
    <row r="24" spans="1:19" ht="15.5" thickTop="1" thickBot="1" x14ac:dyDescent="0.4">
      <c r="B24" s="83" t="s">
        <v>626</v>
      </c>
      <c r="C24" s="92">
        <v>2.7</v>
      </c>
      <c r="D24" s="157" t="s">
        <v>622</v>
      </c>
      <c r="E24" s="165">
        <v>0</v>
      </c>
    </row>
    <row r="25" spans="1:19" ht="15.5" thickTop="1" thickBot="1" x14ac:dyDescent="0.4">
      <c r="B25" s="83" t="s">
        <v>741</v>
      </c>
      <c r="C25" s="92">
        <v>2.2999999999999998</v>
      </c>
      <c r="D25" s="157" t="s">
        <v>615</v>
      </c>
      <c r="E25" s="165">
        <v>0</v>
      </c>
    </row>
    <row r="26" spans="1:19" ht="15.5" thickTop="1" thickBot="1" x14ac:dyDescent="0.4">
      <c r="B26" s="83" t="s">
        <v>627</v>
      </c>
      <c r="C26" s="92">
        <v>2.8</v>
      </c>
      <c r="D26" s="157">
        <v>30</v>
      </c>
      <c r="E26" s="165">
        <v>0</v>
      </c>
    </row>
    <row r="27" spans="1:19" ht="15.5" thickTop="1" thickBot="1" x14ac:dyDescent="0.4">
      <c r="B27" s="83" t="s">
        <v>628</v>
      </c>
      <c r="C27" s="92">
        <v>4</v>
      </c>
      <c r="D27" s="157" t="s">
        <v>620</v>
      </c>
      <c r="E27" s="165">
        <v>0</v>
      </c>
    </row>
    <row r="28" spans="1:19" ht="15.5" thickTop="1" thickBot="1" x14ac:dyDescent="0.4">
      <c r="B28" s="83" t="s">
        <v>629</v>
      </c>
      <c r="C28" s="93">
        <v>1.1499999999999999</v>
      </c>
      <c r="D28" s="157">
        <v>40</v>
      </c>
      <c r="E28" s="165">
        <v>0</v>
      </c>
    </row>
    <row r="29" spans="1:19" s="75" customFormat="1" ht="30" thickTop="1" thickBot="1" x14ac:dyDescent="0.4">
      <c r="A29" s="91" t="s">
        <v>703</v>
      </c>
      <c r="B29" s="80" t="s">
        <v>727</v>
      </c>
      <c r="C29" s="76" t="s">
        <v>514</v>
      </c>
      <c r="D29" s="76" t="s">
        <v>707</v>
      </c>
      <c r="E29" s="155" t="s">
        <v>699</v>
      </c>
      <c r="F29" s="36"/>
      <c r="G29" s="77"/>
      <c r="H29" s="34"/>
      <c r="I29" s="33"/>
      <c r="J29" s="33"/>
      <c r="K29" s="33"/>
      <c r="L29" s="33"/>
      <c r="M29" s="33"/>
      <c r="N29" s="33"/>
      <c r="O29" s="33"/>
      <c r="P29" s="33"/>
      <c r="Q29" s="33"/>
      <c r="R29" s="33"/>
      <c r="S29" s="33"/>
    </row>
    <row r="30" spans="1:19" ht="15.5" thickTop="1" thickBot="1" x14ac:dyDescent="0.4">
      <c r="B30" s="83" t="s">
        <v>630</v>
      </c>
      <c r="C30" s="92">
        <v>5</v>
      </c>
      <c r="D30" s="157" t="s">
        <v>614</v>
      </c>
      <c r="E30" s="165">
        <v>0</v>
      </c>
    </row>
    <row r="31" spans="1:19" ht="15.5" thickTop="1" thickBot="1" x14ac:dyDescent="0.4">
      <c r="B31" s="83" t="s">
        <v>631</v>
      </c>
      <c r="C31" s="92">
        <v>3</v>
      </c>
      <c r="D31" s="157" t="s">
        <v>616</v>
      </c>
      <c r="E31" s="165">
        <v>0</v>
      </c>
    </row>
    <row r="32" spans="1:19" ht="15.5" thickTop="1" thickBot="1" x14ac:dyDescent="0.4">
      <c r="B32" s="83" t="s">
        <v>632</v>
      </c>
      <c r="C32" s="92">
        <v>5</v>
      </c>
      <c r="D32" s="157" t="s">
        <v>1712</v>
      </c>
      <c r="E32" s="165">
        <v>0</v>
      </c>
    </row>
    <row r="33" spans="1:19" ht="15.5" thickTop="1" thickBot="1" x14ac:dyDescent="0.4">
      <c r="B33" s="83" t="s">
        <v>633</v>
      </c>
      <c r="C33" s="92">
        <v>3</v>
      </c>
      <c r="D33" s="157" t="s">
        <v>621</v>
      </c>
      <c r="E33" s="165">
        <v>0</v>
      </c>
    </row>
    <row r="34" spans="1:19" ht="15.5" thickTop="1" thickBot="1" x14ac:dyDescent="0.4">
      <c r="B34" s="83" t="s">
        <v>743</v>
      </c>
      <c r="C34" s="92">
        <v>3</v>
      </c>
      <c r="D34" s="157" t="s">
        <v>623</v>
      </c>
      <c r="E34" s="165">
        <v>0</v>
      </c>
    </row>
    <row r="35" spans="1:19" ht="15.5" thickTop="1" thickBot="1" x14ac:dyDescent="0.4">
      <c r="B35" s="83" t="s">
        <v>635</v>
      </c>
      <c r="C35" s="92">
        <v>3</v>
      </c>
      <c r="D35" s="157">
        <v>45</v>
      </c>
      <c r="E35" s="165">
        <v>0</v>
      </c>
    </row>
    <row r="36" spans="1:19" ht="15.5" thickTop="1" thickBot="1" x14ac:dyDescent="0.4">
      <c r="B36" s="83" t="s">
        <v>636</v>
      </c>
      <c r="C36" s="92">
        <v>2.7</v>
      </c>
      <c r="D36" s="157" t="s">
        <v>622</v>
      </c>
      <c r="E36" s="165">
        <v>0</v>
      </c>
    </row>
    <row r="37" spans="1:19" ht="15.5" thickTop="1" thickBot="1" x14ac:dyDescent="0.4">
      <c r="B37" s="83" t="s">
        <v>742</v>
      </c>
      <c r="C37" s="92">
        <v>2.2999999999999998</v>
      </c>
      <c r="D37" s="157" t="s">
        <v>615</v>
      </c>
      <c r="E37" s="165">
        <v>0</v>
      </c>
    </row>
    <row r="38" spans="1:19" ht="15.5" thickTop="1" thickBot="1" x14ac:dyDescent="0.4">
      <c r="B38" s="83" t="s">
        <v>638</v>
      </c>
      <c r="C38" s="92">
        <v>2.8</v>
      </c>
      <c r="D38" s="157">
        <v>30</v>
      </c>
      <c r="E38" s="165">
        <v>0</v>
      </c>
    </row>
    <row r="39" spans="1:19" ht="15.5" thickTop="1" thickBot="1" x14ac:dyDescent="0.4">
      <c r="B39" s="83" t="s">
        <v>639</v>
      </c>
      <c r="C39" s="92">
        <v>4</v>
      </c>
      <c r="D39" s="157" t="s">
        <v>620</v>
      </c>
      <c r="E39" s="165">
        <v>0</v>
      </c>
    </row>
    <row r="40" spans="1:19" ht="15.5" thickTop="1" thickBot="1" x14ac:dyDescent="0.4">
      <c r="B40" s="83" t="s">
        <v>640</v>
      </c>
      <c r="C40" s="93">
        <v>1.1499999999999999</v>
      </c>
      <c r="D40" s="157">
        <v>40</v>
      </c>
      <c r="E40" s="165">
        <v>0</v>
      </c>
    </row>
    <row r="41" spans="1:19" s="75" customFormat="1" ht="29.5" thickTop="1" x14ac:dyDescent="0.35">
      <c r="A41" s="91" t="s">
        <v>704</v>
      </c>
      <c r="B41" s="80" t="s">
        <v>641</v>
      </c>
      <c r="C41" s="76" t="s">
        <v>514</v>
      </c>
      <c r="D41" s="76" t="s">
        <v>658</v>
      </c>
      <c r="E41" s="158" t="s">
        <v>1688</v>
      </c>
      <c r="F41" s="114"/>
      <c r="G41" s="73"/>
      <c r="H41" s="33"/>
      <c r="I41" s="33"/>
      <c r="J41" s="33"/>
      <c r="K41" s="33"/>
      <c r="L41" s="33"/>
      <c r="M41" s="33"/>
      <c r="N41" s="33"/>
      <c r="O41" s="33"/>
      <c r="P41" s="33"/>
      <c r="Q41" s="33"/>
      <c r="R41" s="33"/>
      <c r="S41" s="33"/>
    </row>
    <row r="42" spans="1:19" s="95" customFormat="1" ht="15" thickBot="1" x14ac:dyDescent="0.3">
      <c r="A42" s="94"/>
      <c r="B42" s="80" t="s">
        <v>1684</v>
      </c>
      <c r="C42" s="76">
        <v>1.1000000000000001</v>
      </c>
      <c r="D42" s="80"/>
      <c r="E42" s="161" t="s">
        <v>1687</v>
      </c>
      <c r="F42" s="114" t="s">
        <v>715</v>
      </c>
      <c r="G42" s="73" t="s">
        <v>1680</v>
      </c>
      <c r="J42" s="50"/>
      <c r="K42" s="50"/>
      <c r="L42" s="50"/>
      <c r="M42" s="50"/>
      <c r="N42" s="50"/>
      <c r="O42" s="50"/>
      <c r="P42" s="50"/>
      <c r="Q42" s="50"/>
      <c r="R42" s="50"/>
      <c r="S42" s="50"/>
    </row>
    <row r="43" spans="1:19" ht="15.5" thickTop="1" thickBot="1" x14ac:dyDescent="0.4">
      <c r="A43" s="96"/>
      <c r="B43" s="83" t="s">
        <v>645</v>
      </c>
      <c r="C43" s="91"/>
      <c r="D43" s="159" t="s">
        <v>642</v>
      </c>
      <c r="E43" s="165">
        <v>0</v>
      </c>
      <c r="F43" s="160">
        <f>E43*0.167*$E$3</f>
        <v>0</v>
      </c>
      <c r="G43" s="97"/>
    </row>
    <row r="44" spans="1:19" ht="15.5" thickTop="1" thickBot="1" x14ac:dyDescent="0.4">
      <c r="A44" s="96"/>
      <c r="B44" s="83" t="s">
        <v>646</v>
      </c>
      <c r="C44" s="91"/>
      <c r="D44" s="159" t="s">
        <v>643</v>
      </c>
      <c r="E44" s="165">
        <v>0</v>
      </c>
      <c r="F44" s="160">
        <f>E44*0.333*$E$3</f>
        <v>0</v>
      </c>
      <c r="G44" s="97"/>
    </row>
    <row r="45" spans="1:19" ht="15.5" thickTop="1" thickBot="1" x14ac:dyDescent="0.4">
      <c r="A45" s="96"/>
      <c r="B45" s="83" t="s">
        <v>647</v>
      </c>
      <c r="C45" s="91"/>
      <c r="D45" s="159" t="s">
        <v>644</v>
      </c>
      <c r="E45" s="165">
        <v>0</v>
      </c>
      <c r="F45" s="160">
        <f>E45*0.5*$E$3</f>
        <v>0</v>
      </c>
      <c r="G45" s="97">
        <f>SUM(F43:F45)</f>
        <v>0</v>
      </c>
      <c r="H45" s="36" t="s">
        <v>1819</v>
      </c>
    </row>
    <row r="46" spans="1:19" s="95" customFormat="1" ht="15" thickTop="1" x14ac:dyDescent="0.25">
      <c r="A46" s="96"/>
      <c r="B46" s="80" t="s">
        <v>1685</v>
      </c>
      <c r="C46" s="76">
        <v>1.28</v>
      </c>
      <c r="D46" s="80"/>
      <c r="E46" s="158" t="s">
        <v>692</v>
      </c>
      <c r="F46" s="114" t="s">
        <v>715</v>
      </c>
      <c r="G46" s="73" t="s">
        <v>1680</v>
      </c>
      <c r="J46" s="50"/>
      <c r="K46" s="50"/>
      <c r="L46" s="50"/>
      <c r="M46" s="50"/>
      <c r="N46" s="50"/>
      <c r="O46" s="50"/>
      <c r="P46" s="50"/>
      <c r="Q46" s="50"/>
      <c r="R46" s="50"/>
      <c r="S46" s="50"/>
    </row>
    <row r="47" spans="1:19" ht="15" thickBot="1" x14ac:dyDescent="0.4">
      <c r="A47" s="96"/>
      <c r="B47" s="83" t="s">
        <v>645</v>
      </c>
      <c r="C47" s="91"/>
      <c r="D47" s="91" t="s">
        <v>642</v>
      </c>
      <c r="E47" s="166">
        <v>0</v>
      </c>
      <c r="F47" s="97">
        <f>E47*0.167*$E$3</f>
        <v>0</v>
      </c>
      <c r="G47" s="97"/>
    </row>
    <row r="48" spans="1:19" ht="15.5" thickTop="1" thickBot="1" x14ac:dyDescent="0.4">
      <c r="A48" s="96"/>
      <c r="B48" s="83" t="s">
        <v>646</v>
      </c>
      <c r="C48" s="91"/>
      <c r="D48" s="91" t="s">
        <v>643</v>
      </c>
      <c r="E48" s="167">
        <v>0</v>
      </c>
      <c r="F48" s="97">
        <f>E48*0.333*$E$3</f>
        <v>0</v>
      </c>
      <c r="G48" s="97"/>
    </row>
    <row r="49" spans="1:19" ht="15" thickTop="1" x14ac:dyDescent="0.35">
      <c r="A49" s="96"/>
      <c r="B49" s="83" t="s">
        <v>647</v>
      </c>
      <c r="C49" s="91"/>
      <c r="D49" s="91" t="s">
        <v>644</v>
      </c>
      <c r="E49" s="168">
        <v>0</v>
      </c>
      <c r="F49" s="97">
        <f>E49*0.5*$E$3</f>
        <v>0</v>
      </c>
      <c r="G49" s="97">
        <f>SUM(F47:F49)</f>
        <v>0</v>
      </c>
      <c r="H49" s="36" t="s">
        <v>1819</v>
      </c>
    </row>
    <row r="50" spans="1:19" s="95" customFormat="1" ht="15" thickBot="1" x14ac:dyDescent="0.3">
      <c r="A50" s="96"/>
      <c r="B50" s="80" t="s">
        <v>1686</v>
      </c>
      <c r="C50" s="76">
        <v>1.47</v>
      </c>
      <c r="D50" s="80"/>
      <c r="E50" s="161" t="s">
        <v>693</v>
      </c>
      <c r="F50" s="114" t="s">
        <v>715</v>
      </c>
      <c r="G50" s="73" t="s">
        <v>1680</v>
      </c>
      <c r="J50" s="50"/>
      <c r="K50" s="50"/>
      <c r="L50" s="50"/>
      <c r="M50" s="50"/>
      <c r="N50" s="50"/>
      <c r="O50" s="50"/>
      <c r="P50" s="50"/>
      <c r="Q50" s="50"/>
      <c r="R50" s="50"/>
      <c r="S50" s="50"/>
    </row>
    <row r="51" spans="1:19" ht="15.5" thickTop="1" thickBot="1" x14ac:dyDescent="0.4">
      <c r="A51" s="96"/>
      <c r="B51" s="83" t="s">
        <v>645</v>
      </c>
      <c r="C51" s="91"/>
      <c r="D51" s="159" t="s">
        <v>642</v>
      </c>
      <c r="E51" s="165">
        <v>0</v>
      </c>
      <c r="F51" s="160">
        <f>E51*0.167*$E$3</f>
        <v>0</v>
      </c>
      <c r="G51" s="97"/>
    </row>
    <row r="52" spans="1:19" ht="15.5" thickTop="1" thickBot="1" x14ac:dyDescent="0.4">
      <c r="B52" s="83" t="s">
        <v>646</v>
      </c>
      <c r="C52" s="91"/>
      <c r="D52" s="159" t="s">
        <v>643</v>
      </c>
      <c r="E52" s="165">
        <v>0</v>
      </c>
      <c r="F52" s="160">
        <f>E52*0.333*$E$3</f>
        <v>0</v>
      </c>
      <c r="G52" s="97"/>
    </row>
    <row r="53" spans="1:19" ht="15.5" thickTop="1" thickBot="1" x14ac:dyDescent="0.4">
      <c r="B53" s="83" t="s">
        <v>647</v>
      </c>
      <c r="C53" s="91"/>
      <c r="D53" s="159" t="s">
        <v>644</v>
      </c>
      <c r="E53" s="165">
        <v>0</v>
      </c>
      <c r="F53" s="160">
        <f>E53*0.5*$E$3</f>
        <v>0</v>
      </c>
      <c r="G53" s="97">
        <f>SUM(F51:F53)</f>
        <v>0</v>
      </c>
      <c r="H53" s="36" t="s">
        <v>1819</v>
      </c>
    </row>
    <row r="54" spans="1:19" s="75" customFormat="1" ht="58.5" thickTop="1" x14ac:dyDescent="0.35">
      <c r="A54" s="91" t="s">
        <v>1682</v>
      </c>
      <c r="B54" s="125" t="s">
        <v>1683</v>
      </c>
      <c r="C54" s="126" t="s">
        <v>515</v>
      </c>
      <c r="D54" s="127"/>
      <c r="E54" s="162" t="s">
        <v>694</v>
      </c>
      <c r="F54" s="74"/>
      <c r="G54" s="74"/>
      <c r="H54" s="278" t="s">
        <v>1860</v>
      </c>
      <c r="I54" s="33"/>
      <c r="J54" s="33"/>
      <c r="K54" s="33"/>
      <c r="L54" s="33"/>
      <c r="M54" s="33"/>
      <c r="N54" s="33"/>
      <c r="O54" s="33"/>
      <c r="P54" s="33"/>
      <c r="Q54" s="33"/>
      <c r="R54" s="33"/>
      <c r="S54" s="33"/>
    </row>
    <row r="55" spans="1:19" x14ac:dyDescent="0.35">
      <c r="B55" s="83" t="s">
        <v>723</v>
      </c>
      <c r="C55" s="88">
        <v>50</v>
      </c>
      <c r="D55" s="85"/>
      <c r="E55" s="98">
        <f>VLOOKUP($E$2,INITIAL_EST,269,FALSE)</f>
        <v>0</v>
      </c>
    </row>
    <row r="56" spans="1:19" x14ac:dyDescent="0.35">
      <c r="B56" s="83" t="s">
        <v>724</v>
      </c>
      <c r="C56" s="88">
        <v>50</v>
      </c>
      <c r="D56" s="85"/>
      <c r="E56" s="98">
        <f>VLOOKUP($E$2,INITIAL_EST,270,FALSE)</f>
        <v>0</v>
      </c>
    </row>
    <row r="57" spans="1:19" s="75" customFormat="1" ht="29" x14ac:dyDescent="0.35">
      <c r="A57" s="91">
        <v>48.103999999999999</v>
      </c>
      <c r="B57" s="125" t="s">
        <v>695</v>
      </c>
      <c r="C57" s="125" t="s">
        <v>514</v>
      </c>
      <c r="D57" s="129"/>
      <c r="E57" s="128" t="s">
        <v>700</v>
      </c>
      <c r="F57" s="74"/>
      <c r="G57" s="74"/>
      <c r="I57" s="33"/>
      <c r="J57" s="33"/>
      <c r="K57" s="33"/>
      <c r="L57" s="33"/>
      <c r="M57" s="33"/>
      <c r="N57" s="33"/>
      <c r="O57" s="33"/>
      <c r="P57" s="33"/>
      <c r="Q57" s="33"/>
      <c r="R57" s="33"/>
      <c r="S57" s="33"/>
    </row>
    <row r="58" spans="1:19" x14ac:dyDescent="0.35">
      <c r="B58" s="54" t="s">
        <v>506</v>
      </c>
      <c r="C58" s="99" t="s">
        <v>650</v>
      </c>
      <c r="D58" s="89"/>
      <c r="E58" s="100">
        <f>VLOOKUP($E$2,INITIAL_EST,231,FALSE)</f>
        <v>0</v>
      </c>
      <c r="F58" s="36"/>
      <c r="G58" s="36"/>
    </row>
    <row r="59" spans="1:19" x14ac:dyDescent="0.35">
      <c r="B59" s="83" t="s">
        <v>648</v>
      </c>
      <c r="C59" s="99">
        <v>0.23749999999999999</v>
      </c>
      <c r="D59" s="85"/>
      <c r="E59" s="100">
        <f>VLOOKUP($E$2,INITIAL_EST,232,FALSE)</f>
        <v>0</v>
      </c>
    </row>
    <row r="60" spans="1:19" x14ac:dyDescent="0.35">
      <c r="B60" s="83" t="s">
        <v>649</v>
      </c>
      <c r="C60" s="99" t="s">
        <v>651</v>
      </c>
      <c r="D60" s="85"/>
      <c r="E60" s="100">
        <f>VLOOKUP($E$2,INITIAL_EST,233,FALSE)</f>
        <v>0</v>
      </c>
    </row>
    <row r="61" spans="1:19" x14ac:dyDescent="0.35">
      <c r="B61" s="83" t="s">
        <v>547</v>
      </c>
      <c r="C61" s="99">
        <v>0.26250000000000001</v>
      </c>
      <c r="D61" s="85"/>
      <c r="E61" s="100">
        <f>VLOOKUP($E$2,INITIAL_EST,234,FALSE)</f>
        <v>0</v>
      </c>
    </row>
    <row r="62" spans="1:19" x14ac:dyDescent="0.35">
      <c r="B62" s="83" t="s">
        <v>505</v>
      </c>
      <c r="C62" s="99" t="s">
        <v>652</v>
      </c>
      <c r="D62" s="85"/>
      <c r="E62" s="100">
        <f>VLOOKUP($E$2,INITIAL_EST,235,FALSE)</f>
        <v>0</v>
      </c>
    </row>
    <row r="63" spans="1:19" s="75" customFormat="1" x14ac:dyDescent="0.35">
      <c r="A63" s="91" t="s">
        <v>702</v>
      </c>
      <c r="B63" s="130" t="s">
        <v>657</v>
      </c>
      <c r="C63" s="131"/>
      <c r="D63" s="127"/>
      <c r="E63" s="125">
        <f>VLOOKUP($E$2,INITIAL_EST,15,FALSE)</f>
        <v>0</v>
      </c>
      <c r="F63" s="74"/>
      <c r="G63" s="74"/>
      <c r="H63" s="33"/>
      <c r="I63" s="33"/>
      <c r="J63" s="33"/>
      <c r="K63" s="33"/>
      <c r="L63" s="33"/>
      <c r="M63" s="33"/>
      <c r="N63" s="33"/>
      <c r="O63" s="33"/>
      <c r="P63" s="33"/>
      <c r="Q63" s="33"/>
      <c r="R63" s="33"/>
      <c r="S63" s="33"/>
    </row>
    <row r="64" spans="1:19" s="75" customFormat="1" x14ac:dyDescent="0.35">
      <c r="A64" s="82" t="s">
        <v>728</v>
      </c>
      <c r="B64" s="78" t="s">
        <v>612</v>
      </c>
      <c r="C64" s="101"/>
      <c r="D64" s="102"/>
      <c r="E64" s="100" t="str">
        <f>VLOOKUP(E2,DATA!A:F,6,FALSE)</f>
        <v>No</v>
      </c>
      <c r="F64" s="74"/>
      <c r="G64" s="74"/>
      <c r="H64" s="33"/>
      <c r="I64" s="33"/>
      <c r="J64" s="33"/>
      <c r="K64" s="33"/>
      <c r="L64" s="33"/>
      <c r="M64" s="33"/>
      <c r="N64" s="33"/>
      <c r="O64" s="33"/>
      <c r="P64" s="33"/>
      <c r="Q64" s="33"/>
      <c r="R64" s="33"/>
      <c r="S64" s="33"/>
    </row>
    <row r="65" spans="1:19" s="75" customFormat="1" x14ac:dyDescent="0.35">
      <c r="A65" s="91" t="s">
        <v>702</v>
      </c>
      <c r="B65" s="130" t="s">
        <v>1677</v>
      </c>
      <c r="C65" s="131"/>
      <c r="D65" s="127"/>
      <c r="E65" s="128" t="s">
        <v>701</v>
      </c>
      <c r="F65" s="74"/>
      <c r="G65" s="74"/>
      <c r="H65" s="33"/>
      <c r="I65" s="33"/>
      <c r="J65" s="33"/>
      <c r="K65" s="33"/>
      <c r="L65" s="33"/>
      <c r="M65" s="33"/>
      <c r="N65" s="33"/>
      <c r="O65" s="33"/>
      <c r="P65" s="33"/>
      <c r="Q65" s="33"/>
      <c r="R65" s="33"/>
      <c r="S65" s="33"/>
    </row>
    <row r="66" spans="1:19" x14ac:dyDescent="0.35">
      <c r="A66" s="103" t="s">
        <v>706</v>
      </c>
      <c r="B66" s="78" t="s">
        <v>705</v>
      </c>
      <c r="C66" s="104"/>
      <c r="D66" s="105"/>
      <c r="E66" s="48">
        <f>VLOOKUP($E$2,INITIAL_EST,220,FALSE)</f>
        <v>0</v>
      </c>
    </row>
    <row r="67" spans="1:19" x14ac:dyDescent="0.35">
      <c r="A67" s="106">
        <v>48.112000000000002</v>
      </c>
      <c r="B67" s="78" t="s">
        <v>729</v>
      </c>
      <c r="C67" s="104"/>
      <c r="D67" s="105"/>
      <c r="E67" s="48">
        <f>VLOOKUP($E$2,INITIAL_EST,221,FALSE)</f>
        <v>0</v>
      </c>
    </row>
    <row r="68" spans="1:19" x14ac:dyDescent="0.35">
      <c r="A68" s="106">
        <v>48.113999999999997</v>
      </c>
      <c r="B68" s="78" t="s">
        <v>730</v>
      </c>
      <c r="C68" s="104"/>
      <c r="D68" s="105"/>
      <c r="E68" s="48">
        <f>VLOOKUP($E$2,INITIAL_EST,222,FALSE)</f>
        <v>0</v>
      </c>
    </row>
    <row r="69" spans="1:19" x14ac:dyDescent="0.35">
      <c r="A69" s="106">
        <v>48.152000000000001</v>
      </c>
      <c r="B69" s="78" t="s">
        <v>731</v>
      </c>
      <c r="C69" s="104"/>
      <c r="D69" s="105"/>
      <c r="E69" s="48">
        <f>VLOOKUP($E$2,INITIAL_EST,79,FALSE)</f>
        <v>0</v>
      </c>
      <c r="F69" s="107"/>
      <c r="G69" s="107"/>
      <c r="H69" s="279"/>
    </row>
    <row r="70" spans="1:19" x14ac:dyDescent="0.35">
      <c r="A70" s="106">
        <v>48.155000000000001</v>
      </c>
      <c r="B70" s="78" t="s">
        <v>732</v>
      </c>
      <c r="C70" s="104"/>
      <c r="D70" s="105"/>
      <c r="E70" s="48">
        <f>VLOOKUP($E$2,INITIAL_EST,218,FALSE)</f>
        <v>0</v>
      </c>
    </row>
    <row r="71" spans="1:19" x14ac:dyDescent="0.35">
      <c r="A71" s="106">
        <v>48.155999999999999</v>
      </c>
      <c r="B71" s="78" t="s">
        <v>733</v>
      </c>
      <c r="C71" s="104"/>
      <c r="D71" s="105"/>
      <c r="E71" s="48">
        <f>VLOOKUP($E$2,INITIAL_EST,219,FALSE)</f>
        <v>0</v>
      </c>
    </row>
    <row r="72" spans="1:19" x14ac:dyDescent="0.35">
      <c r="A72" s="94"/>
      <c r="B72" s="108" t="s">
        <v>711</v>
      </c>
      <c r="C72" s="109"/>
      <c r="D72" s="102"/>
      <c r="E72" s="129"/>
    </row>
    <row r="73" spans="1:19" x14ac:dyDescent="0.35">
      <c r="B73" s="274" t="s">
        <v>653</v>
      </c>
      <c r="C73" s="109"/>
      <c r="D73" s="105"/>
      <c r="E73" s="48">
        <f>VLOOKUP($E$2,INITIAL_EST,170,FALSE)</f>
        <v>0</v>
      </c>
    </row>
    <row r="74" spans="1:19" x14ac:dyDescent="0.35">
      <c r="B74" s="274" t="s">
        <v>654</v>
      </c>
      <c r="C74" s="109"/>
      <c r="D74" s="105"/>
      <c r="E74" s="48">
        <f>VLOOKUP($E$2,INITIAL_EST,169,FALSE)</f>
        <v>0</v>
      </c>
    </row>
    <row r="75" spans="1:19" x14ac:dyDescent="0.35">
      <c r="B75" s="274" t="s">
        <v>655</v>
      </c>
      <c r="C75" s="109"/>
      <c r="D75" s="105"/>
      <c r="E75" s="48">
        <f>VLOOKUP($E$2,INITIAL_EST,171,FALSE)</f>
        <v>0</v>
      </c>
    </row>
    <row r="76" spans="1:19" x14ac:dyDescent="0.35">
      <c r="B76" s="274" t="s">
        <v>656</v>
      </c>
      <c r="C76" s="109"/>
      <c r="D76" s="105"/>
      <c r="E76" s="48">
        <f>VLOOKUP($E$2,INITIAL_EST,174,FALSE)</f>
        <v>0</v>
      </c>
    </row>
    <row r="77" spans="1:19" x14ac:dyDescent="0.35">
      <c r="A77" s="82">
        <v>48.151000000000003</v>
      </c>
      <c r="B77" s="273" t="s">
        <v>447</v>
      </c>
      <c r="C77" s="109"/>
      <c r="D77" s="102"/>
      <c r="E77" s="48">
        <f>SUM(E73:E76)</f>
        <v>0</v>
      </c>
    </row>
  </sheetData>
  <sheetProtection algorithmName="SHA-512" hashValue="ltpgjDIfuoVTP88bWdootENuScbfgN4KsSv81WcVUlqFq88h1yL0T2Yu3FDwj3pf7mzylNVr46Dkpxu5T47+RA==" saltValue="6Fqlf2E1pN89d3mA5I+yAw==" spinCount="100000" sheet="1" objects="1" scenarios="1"/>
  <phoneticPr fontId="6" type="noConversion"/>
  <dataValidations xWindow="1744" yWindow="999" count="27">
    <dataValidation type="custom" allowBlank="1" showInputMessage="1" showErrorMessage="1" errorTitle="Value Error" error="Students in this instructional setting cannot exceed Total Enrollment.  Also, the data required is students enrolled, not ADA or FTE's._x000a_" sqref="E24:E28 E14:E16 E18:E22 E30:E33 E35:E40" xr:uid="{CC87186C-BC27-4A27-8F3C-A71B56D7D3D5}">
      <formula1>AND(E14&lt;=E$5,MOD(E14,0.5)=0)</formula1>
    </dataValidation>
    <dataValidation errorStyle="warning" allowBlank="1" showInputMessage="1" showErrorMessage="1" sqref="E73:E76 E11 E57:E63 E67:E71" xr:uid="{A41BC670-8A07-4957-9BD4-A5203148BD63}"/>
    <dataValidation type="custom" showInputMessage="1" showErrorMessage="1" errorTitle="Invalid Value" error="Total Enrollment entered must be whole number or end in .5 decimal. No data entry of ADA." promptTitle="Total Enrollment" sqref="E5" xr:uid="{7CBBF372-BE4E-4339-A487-5C448EF1703B}">
      <formula1>AND(MOD(E5,0.5)=0)</formula1>
    </dataValidation>
    <dataValidation type="custom" allowBlank="1" showInputMessage="1" showErrorMessage="1" errorTitle="Value Error" error="Students enrolled in V1 cannot exceed Total Enrollment.  Additionally the data entered here must be students enrolled, not ADA or FTE's._x000a_" promptTitle="Approved Level Three and Four V3" prompt="Number of students in an Approved Level One and Two CTE courses for an average of 135 to 180+ minutes per day." sqref="E53" xr:uid="{712F0B13-6D42-4B3B-8385-CF9390DCD3BF}">
      <formula1>AND(E53&lt;=E$5,MOD(E53,0.5)=0)</formula1>
    </dataValidation>
    <dataValidation type="whole" allowBlank="1" showInputMessage="1" showErrorMessage="1" error="Dyslexia Enrollment enrollment cannot be greater than Total Enrollment and must be a whole number. No data entry of half students, ADA or FTE." promptTitle="Dyslexia" sqref="E6" xr:uid="{1ED286F8-89F8-456A-AC1F-B3F24260EF0D}">
      <formula1>0</formula1>
      <formula2>E5</formula2>
    </dataValidation>
    <dataValidation type="whole" allowBlank="1" showInputMessage="1" showErrorMessage="1" error="K through 3 Early Education enrollment cannot be greater than Total Enrollment and must be a whole number.  No data entry of half students, ADA or FTE." promptTitle="Early Education (K-3)" sqref="E8" xr:uid="{5E6B6990-EB98-45F9-93F1-92C7B4A82085}">
      <formula1>0</formula1>
      <formula2>E5</formula2>
    </dataValidation>
    <dataValidation type="custom" allowBlank="1" showInputMessage="1" showErrorMessage="1" errorTitle="Value Error" error="Residential Placement Facility Enrollment must not exceed Total Enrollment.  Additionally the data entered here must be students enrolled, not ADA or FTE's._x000a_" sqref="E10" xr:uid="{30AF3AC4-D02B-4640-9BD3-401B1235367E}">
      <formula1>AND(E10&lt;=E$5,MOD(E10,0.5)=0)</formula1>
    </dataValidation>
    <dataValidation type="custom" allowBlank="1" showInputMessage="1" showErrorMessage="1" errorTitle="Value Error" error="Students in this instructional setting cannot exceed Total Enrollment.  Also, the data required is students enrolled, not ADA or FTE's._x000a__x000a_" sqref="E23" xr:uid="{961A6620-DB4E-44C0-90AD-8CE8749110CF}">
      <formula1>AND(E23&lt;=E$5,MOD(E23,0.5)=0)</formula1>
    </dataValidation>
    <dataValidation type="custom" allowBlank="1" showInputMessage="1" showErrorMessage="1" errorTitle="Value Error" error="Students in this instructional setting cannot exceed Total Enrollment.  Also, the data required is students enrolled, not ADA or FTE's._x000a_FTE's._x000a_" sqref="E34" xr:uid="{9A9B2CBA-7507-4124-87E2-F5ABEDD4F29C}">
      <formula1>AND(E34&lt;=E$5,MOD(E34,0.5)=0)</formula1>
    </dataValidation>
    <dataValidation allowBlank="1" showInputMessage="1" showErrorMessage="1" errorTitle="Value Error" promptTitle="New Tech Network (NTN)" sqref="E56" xr:uid="{2EF854CE-A508-41CF-8DA2-8A0FA364A425}"/>
    <dataValidation type="custom" allowBlank="1" showInputMessage="1" showErrorMessage="1" errorTitle="Value Error" error="Students in this instructional setting cannot exceed Total Enrollment.  Also, the data required is students enrolled, not ADA or FTE's._x000a_" promptTitle="Not an Approved CTE Program V3" prompt="Number of students in an Not an Approved CTE course for an average of 135 to 180+ minutes per day." sqref="E45" xr:uid="{2618F727-361C-4CE9-83E8-3A29CDA408F1}">
      <formula1>AND(E45&lt;=$E$5,MOD(E45,0.5)=0)</formula1>
    </dataValidation>
    <dataValidation allowBlank="1" showErrorMessage="1" promptTitle="Percent Rate of Attendance" prompt="Defaults to 95.000%. _x000a__x000a_TSDS PDM3-130-008 or Foundation School Program ADA Projection Report show percent rate of attendance data." sqref="E3" xr:uid="{96CA4A10-C121-40AD-8FE4-C6DF14547368}"/>
    <dataValidation type="custom" allowBlank="1" showInputMessage="1" showErrorMessage="1" errorTitle="Value Error" error="The number of students enrolled in this program cannot be greater than Total Number of Students Enrolled." sqref="E11:E12" xr:uid="{3F42F069-26C7-4164-BDD5-574C6522AF98}">
      <formula1>AND(E11&lt;=E$5)</formula1>
    </dataValidation>
    <dataValidation type="custom" allowBlank="1" showInputMessage="1" showErrorMessage="1" errorTitle="Value Error" error="Pregnancy Related enrollment cannot exceed Total Enrollment.  Additionally the data entered here must be students enrolled, not ADA or FTE's._x000a_" sqref="E11:E12" xr:uid="{C3087EBF-D81A-4DC2-90DD-87253FDAE8A4}">
      <formula1>AND(E11&lt;=E$5,MOD(E11,0.5)=0)</formula1>
    </dataValidation>
    <dataValidation type="custom" allowBlank="1" showInputMessage="1" showErrorMessage="1" errorTitle="Value Error" error="Dropout Recovery School  enrollment cannot exceed Total Enrollment. Additionally the data entered here must be students enrolled, not ADA or FTE's._x000a_" sqref="E9" xr:uid="{F9197986-30A5-4086-9B43-F1A7DCD04BBD}">
      <formula1>AND(E9&lt;=E$5,MOD(E9,0.5)=0)</formula1>
    </dataValidation>
    <dataValidation type="custom" operator="greaterThan" allowBlank="1" showInputMessage="1" showErrorMessage="1" errorTitle="Value Error" error="Students in this instructional setting cannot exceed Total Enrollment.  Also, the data required is students enrolled, not ADA or FTE's._x000a_" promptTitle="Not an Approved CTE Program V1" prompt="Number of students in an Not an Approved CTE course for an average of 45 to 89 minutes per day." sqref="E43" xr:uid="{7307B60D-39E8-4517-B14A-169125526115}">
      <formula1>AND(E43&lt;=$E$5)</formula1>
    </dataValidation>
    <dataValidation type="custom" allowBlank="1" showInputMessage="1" showErrorMessage="1" errorTitle="Value Error" error="Students in this instructional setting cannot exceed Total Enrollment.  Also, the data required is students enrolled, not ADA or FTE's._x000a_" promptTitle="Not an Approved CTE Program V2" prompt="Number of students in an Not an Approved CTE course for an average of 90 to 134 minutes per day." sqref="E44" xr:uid="{0511F813-8A64-44BD-B94E-AFA5A802FA66}">
      <formula1>AND(E44&lt;=$E$5,MOD(E44,0.5)=0)</formula1>
    </dataValidation>
    <dataValidation type="custom" allowBlank="1" showInputMessage="1" showErrorMessage="1" errorTitle="Value Error" error="Students in this instructional setting cannot exceed Total Enrollment.  Also, the data required is students enrolled, not ADA or FTE's._x000a_" promptTitle="Approved Level One and Two V1" prompt="Number of students in an Approved Level One and Two CTE courses for an average of 45 to 89 minutes per day." sqref="E47" xr:uid="{1F978237-AAA0-4AD5-A375-39C279E85CF1}">
      <formula1>AND(E47&lt;=E$5,MOD(E47,0.5)=0)</formula1>
    </dataValidation>
    <dataValidation type="custom" allowBlank="1" showInputMessage="1" showErrorMessage="1" errorTitle="Value Error" error="Students in this instructional setting cannot exceed Total Enrollment.  Also, the data required is students enrolled, not ADA or FTE's._x000a_" promptTitle="Approved Level One and Two V2" prompt="Number of students in an Approved Level One and Two CTE courses for an average of 90 to 134 minutes per day." sqref="E48" xr:uid="{A937DD2C-EB36-45ED-9B5A-1F73FF2631A9}">
      <formula1>AND(E48&lt;=E$5,MOD(E48,0.5)=0)</formula1>
    </dataValidation>
    <dataValidation type="custom" allowBlank="1" showInputMessage="1" showErrorMessage="1" errorTitle="Value Error" error="Students in this instructional setting cannot exceed Total Enrollment.  Also, the data required is students enrolled, not ADA or FTE's._x000a_" promptTitle="Approved Level One and Two V3" prompt="Number of students in an Approved Level One and Two CTE courses for an average of 135 to 180+ minutes per day." sqref="E49" xr:uid="{CBCFC90D-2EF5-4747-8A0E-FB6194302335}">
      <formula1>AND(E49&lt;=E$5,MOD(E49,0.5)=0)</formula1>
    </dataValidation>
    <dataValidation type="custom" allowBlank="1" showInputMessage="1" showErrorMessage="1" errorTitle="Value Error" error="Students in this instructional setting cannot exceed Total Enrollment.  Also, the data required is students enrolled, not ADA or FTE's._x000a_" promptTitle="Approved Level Three and Four V1" prompt="Number of students in an Approved Level Three and Four CTE courses for an average of 45 to 89 minutes per day." sqref="E51" xr:uid="{683FDA31-DFB9-4A5C-8BF7-AD97B66E94CE}">
      <formula1>AND(E51&lt;=E$5,MOD(E51,0.5)=0)</formula1>
    </dataValidation>
    <dataValidation type="custom" allowBlank="1" showInputMessage="1" showErrorMessage="1" errorTitle="Value Error" error="Students in this instructional setting cannot exceed Total Enrollment.  Also, the data required is students enrolled, not ADA or FTE's._x000a_" promptTitle="Approved Level Three and Four V2" prompt="Number of students in an Approved Level One and Two CTE courses for an average of 90 to 134 minutes per day." sqref="E52" xr:uid="{851147C1-215D-4E72-8C2A-47BDAFCE8753}">
      <formula1>AND(E52&lt;=E$5,MOD(E52,0.5)=0)</formula1>
    </dataValidation>
    <dataValidation showInputMessage="1" showErrorMessage="1" errorTitle="Six Digit County District Number" error="Enter a valid six digit county district number.  No dashes." sqref="E2" xr:uid="{B88F1F83-3775-4BAB-9365-7B5A2E7FFD23}"/>
    <dataValidation showInputMessage="1" showErrorMessage="1" errorTitle="Value Error" error="Students in this instructional setting cannot exceed Total Enrollment.  Also, the data required is students enrolled, not ADA or FTE's._x000a_" sqref="E12" xr:uid="{8A5FE4D1-6D40-428B-84CD-D3750FBE3F24}"/>
    <dataValidation allowBlank="1" showInputMessage="1" showErrorMessage="1" promptTitle="Pathways in Technology" sqref="E55" xr:uid="{F57A6D90-2C3E-4DCA-863A-5735A561A740}"/>
    <dataValidation type="whole" errorStyle="warning" allowBlank="1" showInputMessage="1" showErrorMessage="1" sqref="E12" xr:uid="{7122643C-2EFB-4FFF-8F55-73ADFCC8E423}">
      <formula1>0</formula1>
      <formula2>E5</formula2>
    </dataValidation>
    <dataValidation type="whole" allowBlank="1" showInputMessage="1" showErrorMessage="1" error="Dyslexia Enrollment enrollment cannot be greater than Total Enrollment and must be a whole number. No data entry of half students, ADA or FTE." promptTitle="Dyslexia" sqref="E7" xr:uid="{9941C1A7-13FC-432D-AD26-5AC71426D62C}">
      <formula1>0</formula1>
      <formula2>E5</formula2>
    </dataValidation>
  </dataValidations>
  <hyperlinks>
    <hyperlink ref="H9" r:id="rId1" display="Legislative Payment Estimate (cash flow) based on Dropout Recovery ADA calculated and shown in &quot;FSP State Aid&quot; worksheet, cell D66. To base cash flow on a revised estimate submit  FSP Estimate Data Report by August 1, 2024. " xr:uid="{361464EB-F522-4E8D-8F48-61FEF4B77C1F}"/>
  </hyperlinks>
  <printOptions gridLines="1"/>
  <pageMargins left="0.7" right="0.7" top="0.75" bottom="0.75" header="0.3" footer="0.3"/>
  <pageSetup scale="93" fitToHeight="0" orientation="portrait" r:id="rId2"/>
  <headerFooter alignWithMargins="0">
    <oddFooter>&amp;R&amp;"Aptos,Regular"&amp;P of &amp;N</oddFooter>
  </headerFooter>
  <ignoredErrors>
    <ignoredError sqref="D30:D31 C58:C62 A66 D18:D19 C14 C10:C11 C8 C5:C6 D21:D28 D33:D40" numberStoredAsText="1"/>
    <ignoredError sqref="E73:E77 E69 E70:E72" unlockedFormula="1"/>
  </ignoredErrors>
  <legacyDrawing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pageSetUpPr fitToPage="1"/>
  </sheetPr>
  <dimension ref="A1:Z155"/>
  <sheetViews>
    <sheetView zoomScaleNormal="100" zoomScalePageLayoutView="85" workbookViewId="0">
      <pane ySplit="4" topLeftCell="A143" activePane="bottomLeft" state="frozen"/>
      <selection activeCell="B1" sqref="B1"/>
      <selection pane="bottomLeft" activeCell="E18" sqref="E18"/>
    </sheetView>
  </sheetViews>
  <sheetFormatPr defaultColWidth="8.7265625" defaultRowHeight="14.5" x14ac:dyDescent="0.35"/>
  <cols>
    <col min="1" max="1" width="9.36328125" style="93" customWidth="1"/>
    <col min="2" max="2" width="51.36328125" style="34" customWidth="1"/>
    <col min="3" max="3" width="6.90625" style="39" bestFit="1" customWidth="1"/>
    <col min="4" max="4" width="24.36328125" style="33" customWidth="1"/>
    <col min="5" max="5" width="29.81640625" style="33" customWidth="1"/>
    <col min="6" max="7" width="25.6328125" style="33" customWidth="1"/>
    <col min="8" max="18" width="8.7265625" style="33" hidden="1" customWidth="1"/>
    <col min="19" max="19" width="14.36328125" style="33" hidden="1" customWidth="1"/>
    <col min="20" max="20" width="9.81640625" style="33" hidden="1" customWidth="1"/>
    <col min="21" max="21" width="10.81640625" style="33" hidden="1" customWidth="1"/>
    <col min="22" max="22" width="10" style="33" hidden="1" customWidth="1"/>
    <col min="23" max="23" width="19.90625" style="93" hidden="1" customWidth="1"/>
    <col min="24" max="24" width="12.81640625" style="93" hidden="1" customWidth="1"/>
    <col min="25" max="26" width="8.7265625" style="33" hidden="1" customWidth="1"/>
    <col min="27" max="31" width="8.7265625" style="33" customWidth="1"/>
    <col min="32" max="16384" width="8.7265625" style="33"/>
  </cols>
  <sheetData>
    <row r="1" spans="1:24" ht="42" x14ac:dyDescent="0.4">
      <c r="A1" s="396"/>
      <c r="B1" s="505" t="s">
        <v>1834</v>
      </c>
      <c r="C1" s="321"/>
      <c r="D1" s="281"/>
      <c r="E1" s="281"/>
      <c r="F1" s="531"/>
      <c r="G1" s="282"/>
    </row>
    <row r="2" spans="1:24" ht="16" x14ac:dyDescent="0.4">
      <c r="A2" s="319" t="s">
        <v>54</v>
      </c>
      <c r="B2" s="506" t="s">
        <v>1837</v>
      </c>
      <c r="C2" s="322"/>
      <c r="D2" s="283"/>
      <c r="E2" s="283"/>
      <c r="F2" s="531" t="s">
        <v>1917</v>
      </c>
      <c r="G2" s="284"/>
    </row>
    <row r="3" spans="1:24" s="269" customFormat="1" ht="44" x14ac:dyDescent="0.4">
      <c r="A3" s="526">
        <f>'Enrollment Estimates'!E2</f>
        <v>0</v>
      </c>
      <c r="B3" s="507" t="str">
        <f>VLOOKUP(A3,DATA!1:1048576,2,FALSE)</f>
        <v>CHARTER DISTRICT</v>
      </c>
      <c r="C3" s="286"/>
      <c r="D3" s="287" t="s">
        <v>1852</v>
      </c>
      <c r="E3" s="287" t="s">
        <v>1698</v>
      </c>
      <c r="F3" s="531" t="s">
        <v>1916</v>
      </c>
      <c r="G3" s="288" t="s">
        <v>1867</v>
      </c>
      <c r="H3" s="33"/>
      <c r="I3" s="33"/>
      <c r="J3" s="33"/>
      <c r="K3" s="33"/>
      <c r="L3" s="33"/>
      <c r="M3" s="33"/>
      <c r="N3" s="33"/>
      <c r="O3" s="33"/>
      <c r="P3" s="33"/>
      <c r="Q3" s="33"/>
      <c r="R3" s="33"/>
      <c r="S3" s="33"/>
      <c r="T3" s="33"/>
      <c r="U3" s="33"/>
      <c r="W3" s="93"/>
      <c r="X3" s="559"/>
    </row>
    <row r="4" spans="1:24" ht="29" x14ac:dyDescent="0.35">
      <c r="A4" s="527" t="s">
        <v>1600</v>
      </c>
      <c r="B4" s="508" t="s">
        <v>1870</v>
      </c>
      <c r="C4" s="291"/>
      <c r="D4" s="390" t="s">
        <v>1866</v>
      </c>
      <c r="E4" s="291" t="s">
        <v>1744</v>
      </c>
      <c r="F4" s="562" t="s">
        <v>1918</v>
      </c>
      <c r="G4" s="399" t="s">
        <v>1869</v>
      </c>
      <c r="H4" s="325"/>
      <c r="I4" s="325"/>
      <c r="J4" s="325"/>
      <c r="K4" s="325"/>
      <c r="L4" s="325"/>
      <c r="M4" s="325"/>
      <c r="N4" s="325"/>
      <c r="O4" s="325"/>
      <c r="P4" s="325"/>
      <c r="Q4" s="325"/>
      <c r="R4" s="325"/>
      <c r="S4" s="324"/>
      <c r="T4" s="324" t="s">
        <v>1863</v>
      </c>
      <c r="X4" s="93" t="s">
        <v>1910</v>
      </c>
    </row>
    <row r="5" spans="1:24" x14ac:dyDescent="0.35">
      <c r="A5" s="248" t="s">
        <v>1636</v>
      </c>
      <c r="B5" s="361" t="s">
        <v>508</v>
      </c>
      <c r="C5" s="235"/>
      <c r="D5" s="40">
        <f>VLOOKUP('Enrollment Estimates'!E$2,INITIAL_EST,6,FALSE)</f>
        <v>0</v>
      </c>
      <c r="E5" s="40">
        <f>'Enrollment Estimates'!E5*'Enrollment Estimates'!E3</f>
        <v>0</v>
      </c>
      <c r="F5" s="41">
        <f>VLOOKUP('Enrollment Estimates'!E$2,CASH,6,FALSE)</f>
        <v>0</v>
      </c>
      <c r="G5" s="41">
        <f>F5</f>
        <v>0</v>
      </c>
      <c r="S5" s="378">
        <f>VLOOKUP('Enrollment Estimates'!$E$2,INITIAL_EST,6,FALSE)</f>
        <v>0</v>
      </c>
      <c r="T5" s="378"/>
      <c r="W5" s="542">
        <f>VLOOKUP('Enrollment Estimates'!E$2,CASH,6,FALSE)</f>
        <v>0</v>
      </c>
    </row>
    <row r="6" spans="1:24" s="50" customFormat="1" ht="29" x14ac:dyDescent="0.35">
      <c r="A6" s="249" t="s">
        <v>1614</v>
      </c>
      <c r="B6" s="184" t="s">
        <v>666</v>
      </c>
      <c r="C6" s="235"/>
      <c r="D6" s="51">
        <f>D5-D7-D8</f>
        <v>0</v>
      </c>
      <c r="E6" s="51">
        <f>E5-E7-E8</f>
        <v>0</v>
      </c>
      <c r="F6" s="51">
        <f>F5-F7-F8</f>
        <v>0</v>
      </c>
      <c r="G6" s="51">
        <f>G5-G7-G8</f>
        <v>0</v>
      </c>
      <c r="S6" s="149">
        <f>S5-S7-S8</f>
        <v>0</v>
      </c>
      <c r="T6" s="149"/>
      <c r="W6" s="543">
        <f>W5-W7-W8</f>
        <v>0</v>
      </c>
      <c r="X6" s="93"/>
    </row>
    <row r="7" spans="1:24" x14ac:dyDescent="0.35">
      <c r="A7" s="249" t="s">
        <v>1601</v>
      </c>
      <c r="B7" s="184" t="s">
        <v>1814</v>
      </c>
      <c r="C7" s="235"/>
      <c r="D7" s="51">
        <f>SUM(D12:D20)</f>
        <v>0</v>
      </c>
      <c r="E7" s="51">
        <f>SUM(E12:E20)</f>
        <v>0</v>
      </c>
      <c r="F7" s="51">
        <f>SUM(F12:F20)</f>
        <v>0</v>
      </c>
      <c r="G7" s="51">
        <f>SUM(G12:G20)</f>
        <v>0</v>
      </c>
      <c r="S7" s="149">
        <f>SUM(S12:S20)</f>
        <v>0</v>
      </c>
      <c r="T7" s="149"/>
      <c r="W7" s="543">
        <f>SUM(W12:W20)</f>
        <v>0</v>
      </c>
    </row>
    <row r="8" spans="1:24" x14ac:dyDescent="0.35">
      <c r="A8" s="249" t="s">
        <v>1602</v>
      </c>
      <c r="B8" s="184" t="s">
        <v>1815</v>
      </c>
      <c r="C8" s="235"/>
      <c r="D8" s="40">
        <f>SUM(D44:D46)</f>
        <v>0</v>
      </c>
      <c r="E8" s="40">
        <f>SUM(E44:E46)</f>
        <v>0</v>
      </c>
      <c r="F8" s="40">
        <f>SUM(F44:F46)</f>
        <v>0</v>
      </c>
      <c r="G8" s="40">
        <f>SUM(G44:G46)</f>
        <v>0</v>
      </c>
      <c r="S8" s="378">
        <f>SUM(S44:S46)</f>
        <v>0</v>
      </c>
      <c r="T8" s="378"/>
      <c r="W8" s="544">
        <f>SUM(W44:W46)</f>
        <v>0</v>
      </c>
    </row>
    <row r="9" spans="1:24" x14ac:dyDescent="0.35">
      <c r="A9" s="249" t="s">
        <v>1603</v>
      </c>
      <c r="B9" s="184" t="s">
        <v>676</v>
      </c>
      <c r="C9" s="235"/>
      <c r="D9" s="40">
        <f>(D138-D132-D133-D134-D136-D137-D94-D115)/D69</f>
        <v>0</v>
      </c>
      <c r="E9" s="40">
        <f>(E138-E132-E133-E134-E136-E137-E94-E115)/E69</f>
        <v>0</v>
      </c>
      <c r="F9" s="40">
        <f>(F138-F132-F133-F134-F136-F137-F94-F115)/F69</f>
        <v>0</v>
      </c>
      <c r="G9" s="40">
        <f>(G138-G132-G133-G134-G136-G137-G94-G115)/G69</f>
        <v>0</v>
      </c>
      <c r="S9" s="378">
        <f>(S138-S132-S133-S134-S136-S137-S94-S115)/S69</f>
        <v>0</v>
      </c>
      <c r="T9" s="378"/>
      <c r="W9" s="544">
        <f>(W138-W132-W133-W134-W136-W137-W94-W115)/W69</f>
        <v>0</v>
      </c>
    </row>
    <row r="10" spans="1:24" x14ac:dyDescent="0.35">
      <c r="A10" s="181" t="s">
        <v>1604</v>
      </c>
      <c r="B10" s="327" t="s">
        <v>1605</v>
      </c>
      <c r="C10" s="393"/>
      <c r="D10" s="60">
        <f>VLOOKUP('Enrollment Estimates'!E$2,INITIAL_EST,337,FALSE)</f>
        <v>0</v>
      </c>
      <c r="E10" s="60">
        <f>D10</f>
        <v>0</v>
      </c>
      <c r="F10" s="43">
        <f>VLOOKUP('Enrollment Estimates'!E$2,CASH,337,FALSE)</f>
        <v>0</v>
      </c>
      <c r="G10" s="43">
        <f>F10</f>
        <v>0</v>
      </c>
      <c r="S10" s="378"/>
      <c r="T10" s="378"/>
      <c r="W10" s="545">
        <f>VLOOKUP('Enrollment Estimates'!E$2,CASH,337,FALSE)</f>
        <v>0</v>
      </c>
    </row>
    <row r="11" spans="1:24" ht="15" thickBot="1" x14ac:dyDescent="0.4">
      <c r="A11" s="528"/>
      <c r="B11" s="509" t="s">
        <v>670</v>
      </c>
      <c r="C11" s="170" t="s">
        <v>514</v>
      </c>
      <c r="D11" s="296" t="s">
        <v>1736</v>
      </c>
      <c r="E11" s="296" t="s">
        <v>1736</v>
      </c>
      <c r="F11" s="296" t="s">
        <v>1736</v>
      </c>
      <c r="G11" s="296" t="s">
        <v>1736</v>
      </c>
      <c r="S11" s="378"/>
      <c r="T11" s="378"/>
      <c r="W11" s="546" t="s">
        <v>1736</v>
      </c>
    </row>
    <row r="12" spans="1:24" ht="15" thickTop="1" x14ac:dyDescent="0.35">
      <c r="A12" s="252"/>
      <c r="B12" s="184" t="s">
        <v>617</v>
      </c>
      <c r="C12" s="171">
        <v>5</v>
      </c>
      <c r="D12" s="40">
        <f>VLOOKUP('Enrollment Estimates'!$E$2,INITIAL_EST,130,FALSE)</f>
        <v>0</v>
      </c>
      <c r="E12" s="40">
        <f>'Enrollment Estimates'!E18*'Enrollment Estimates'!$E$3*1/6</f>
        <v>0</v>
      </c>
      <c r="F12" s="41">
        <f>VLOOKUP('Enrollment Estimates'!$E$2,CASH,130,FALSE)</f>
        <v>0</v>
      </c>
      <c r="G12" s="41">
        <f>F12</f>
        <v>0</v>
      </c>
      <c r="S12" s="378">
        <f>VLOOKUP('Enrollment Estimates'!$E$2,INITIAL_EST,130,FALSE)</f>
        <v>0</v>
      </c>
      <c r="T12" s="378"/>
      <c r="W12" s="542">
        <f>VLOOKUP('Enrollment Estimates'!$E$2,CASH,130,FALSE)</f>
        <v>0</v>
      </c>
    </row>
    <row r="13" spans="1:24" x14ac:dyDescent="0.35">
      <c r="A13" s="252"/>
      <c r="B13" s="185" t="s">
        <v>618</v>
      </c>
      <c r="C13" s="171">
        <v>3</v>
      </c>
      <c r="D13" s="40">
        <f>VLOOKUP('Enrollment Estimates'!$E$2,INITIAL_EST,131,FALSE)</f>
        <v>0</v>
      </c>
      <c r="E13" s="40">
        <f>'Enrollment Estimates'!E19*'Enrollment Estimates'!$E$3*4.5/6</f>
        <v>0</v>
      </c>
      <c r="F13" s="41">
        <f>VLOOKUP('Enrollment Estimates'!$E$2,CASH,131,FALSE)</f>
        <v>0</v>
      </c>
      <c r="G13" s="41">
        <f t="shared" ref="G13:G20" si="0">F13</f>
        <v>0</v>
      </c>
      <c r="S13" s="378">
        <f>VLOOKUP('Enrollment Estimates'!$E$2,INITIAL_EST,131,FALSE)</f>
        <v>0</v>
      </c>
      <c r="T13" s="378"/>
      <c r="W13" s="542">
        <f>VLOOKUP('Enrollment Estimates'!$E$2,CASH,131,FALSE)</f>
        <v>0</v>
      </c>
    </row>
    <row r="14" spans="1:24" x14ac:dyDescent="0.35">
      <c r="A14" s="252"/>
      <c r="B14" s="185" t="s">
        <v>619</v>
      </c>
      <c r="C14" s="171">
        <v>5</v>
      </c>
      <c r="D14" s="40">
        <f>VLOOKUP('Enrollment Estimates'!E$2,INITIAL_EST,143,FALSE)</f>
        <v>0</v>
      </c>
      <c r="E14" s="40">
        <f>'Enrollment Estimates'!E20*'Enrollment Estimates'!$E$3*0.25/6</f>
        <v>0</v>
      </c>
      <c r="F14" s="41">
        <f>VLOOKUP('Enrollment Estimates'!E$2,CASH,143,FALSE)</f>
        <v>0</v>
      </c>
      <c r="G14" s="41">
        <f t="shared" si="0"/>
        <v>0</v>
      </c>
      <c r="S14" s="378">
        <f>VLOOKUP('Enrollment Estimates'!$E$2,INITIAL_EST,143,FALSE)</f>
        <v>0</v>
      </c>
      <c r="T14" s="378"/>
      <c r="W14" s="542">
        <f>VLOOKUP('Enrollment Estimates'!E$2,CASH,143,FALSE)</f>
        <v>0</v>
      </c>
    </row>
    <row r="15" spans="1:24" x14ac:dyDescent="0.35">
      <c r="A15" s="252"/>
      <c r="B15" s="185" t="s">
        <v>624</v>
      </c>
      <c r="C15" s="171">
        <v>3</v>
      </c>
      <c r="D15" s="40">
        <f>VLOOKUP('Enrollment Estimates'!E2,INITIAL_EST,140,FALSE)</f>
        <v>0</v>
      </c>
      <c r="E15" s="40">
        <f>'Enrollment Estimates'!E21*'Enrollment Estimates'!$E$3*2.859/6</f>
        <v>0</v>
      </c>
      <c r="F15" s="41">
        <f>VLOOKUP('Enrollment Estimates'!E2,CASH,140,FALSE)</f>
        <v>0</v>
      </c>
      <c r="G15" s="41">
        <f t="shared" si="0"/>
        <v>0</v>
      </c>
      <c r="S15" s="378">
        <f>VLOOKUP('Enrollment Estimates'!$E$2,INITIAL_EST,140,FALSE)</f>
        <v>0</v>
      </c>
      <c r="T15" s="378"/>
      <c r="W15" s="542">
        <f>VLOOKUP('Enrollment Estimates'!E2,CASH,140,FALSE)</f>
        <v>0</v>
      </c>
    </row>
    <row r="16" spans="1:24" x14ac:dyDescent="0.35">
      <c r="A16" s="252"/>
      <c r="B16" s="185" t="s">
        <v>1657</v>
      </c>
      <c r="C16" s="171">
        <v>3</v>
      </c>
      <c r="D16" s="40">
        <f>VLOOKUP('Enrollment Estimates'!$E$2,INITIAL_EST,142,FALSE)</f>
        <v>0</v>
      </c>
      <c r="E16" s="40">
        <f>'Enrollment Estimates'!E22*'Enrollment Estimates'!$E$3*2.859/6</f>
        <v>0</v>
      </c>
      <c r="F16" s="41">
        <f>VLOOKUP('Enrollment Estimates'!$E$2,CASH,142,FALSE)</f>
        <v>0</v>
      </c>
      <c r="G16" s="41">
        <f t="shared" si="0"/>
        <v>0</v>
      </c>
      <c r="S16" s="378">
        <f>VLOOKUP('Enrollment Estimates'!$E$2,INITIAL_EST,142,FALSE)</f>
        <v>0</v>
      </c>
      <c r="T16" s="378"/>
      <c r="W16" s="542">
        <f>VLOOKUP('Enrollment Estimates'!$E$2,CASH,142,FALSE)</f>
        <v>0</v>
      </c>
    </row>
    <row r="17" spans="1:24" x14ac:dyDescent="0.35">
      <c r="A17" s="252"/>
      <c r="B17" s="185" t="s">
        <v>626</v>
      </c>
      <c r="C17" s="171">
        <v>2.7</v>
      </c>
      <c r="D17" s="40">
        <f>VLOOKUP('Enrollment Estimates'!$E$2,INITIAL_EST,136,FALSE)</f>
        <v>0</v>
      </c>
      <c r="E17" s="40">
        <f>'Enrollment Estimates'!E24*'Enrollment Estimates'!$E$3*4.25/6</f>
        <v>0</v>
      </c>
      <c r="F17" s="41">
        <f>VLOOKUP('Enrollment Estimates'!$E$2,CASH,136,FALSE)</f>
        <v>0</v>
      </c>
      <c r="G17" s="41">
        <f t="shared" si="0"/>
        <v>0</v>
      </c>
      <c r="S17" s="378">
        <f>VLOOKUP('Enrollment Estimates'!$E$2,INITIAL_EST,136,FALSE)</f>
        <v>0</v>
      </c>
      <c r="T17" s="378"/>
      <c r="W17" s="542">
        <f>VLOOKUP('Enrollment Estimates'!$E$2,CASH,136,FALSE)</f>
        <v>0</v>
      </c>
    </row>
    <row r="18" spans="1:24" x14ac:dyDescent="0.35">
      <c r="A18" s="252"/>
      <c r="B18" s="185" t="s">
        <v>1655</v>
      </c>
      <c r="C18" s="171">
        <v>2.2999999999999998</v>
      </c>
      <c r="D18" s="40">
        <f>VLOOKUP('Enrollment Estimates'!$E$2,INITIAL_EST,147,FALSE)</f>
        <v>0</v>
      </c>
      <c r="E18" s="40">
        <f>'Enrollment Estimates'!E25*'Enrollment Estimates'!$E$3*5.5/6</f>
        <v>0</v>
      </c>
      <c r="F18" s="41">
        <f>VLOOKUP('Enrollment Estimates'!$E$2,CASH,147,FALSE)</f>
        <v>0</v>
      </c>
      <c r="G18" s="41">
        <f t="shared" si="0"/>
        <v>0</v>
      </c>
      <c r="S18" s="378">
        <f>VLOOKUP('Enrollment Estimates'!E$2,INITIAL_EST,147,FALSE)</f>
        <v>0</v>
      </c>
      <c r="T18" s="378"/>
      <c r="W18" s="542">
        <f>VLOOKUP('Enrollment Estimates'!$E$2,CASH,147,FALSE)</f>
        <v>0</v>
      </c>
    </row>
    <row r="19" spans="1:24" x14ac:dyDescent="0.35">
      <c r="A19" s="252"/>
      <c r="B19" s="185" t="s">
        <v>627</v>
      </c>
      <c r="C19" s="171">
        <v>2.8</v>
      </c>
      <c r="D19" s="40">
        <f>VLOOKUP('Enrollment Estimates'!$E$2,INITIAL_EST,145,FALSE)</f>
        <v>0</v>
      </c>
      <c r="E19" s="40">
        <f>'Enrollment Estimates'!E26*'Enrollment Estimates'!$E$3*5.5/6</f>
        <v>0</v>
      </c>
      <c r="F19" s="41">
        <f>VLOOKUP('Enrollment Estimates'!$E$2,CASH,145,FALSE)</f>
        <v>0</v>
      </c>
      <c r="G19" s="41">
        <f t="shared" si="0"/>
        <v>0</v>
      </c>
      <c r="S19" s="378">
        <f>VLOOKUP('Enrollment Estimates'!E$2,INITIAL_EST,145,FALSE)</f>
        <v>0</v>
      </c>
      <c r="T19" s="378"/>
      <c r="W19" s="542">
        <f>VLOOKUP('Enrollment Estimates'!$E$2,CASH,145,FALSE)</f>
        <v>0</v>
      </c>
    </row>
    <row r="20" spans="1:24" x14ac:dyDescent="0.35">
      <c r="A20" s="252"/>
      <c r="B20" s="87" t="s">
        <v>1656</v>
      </c>
      <c r="C20" s="171">
        <v>4</v>
      </c>
      <c r="D20" s="40">
        <f>VLOOKUP('Enrollment Estimates'!$E$2,INITIAL_EST,139,FALSE)</f>
        <v>0</v>
      </c>
      <c r="E20" s="40">
        <f>'Enrollment Estimates'!E27*'Enrollment Estimates'!$E$3*5.5/6</f>
        <v>0</v>
      </c>
      <c r="F20" s="41">
        <f>VLOOKUP('Enrollment Estimates'!$E$2,CASH,139,FALSE)</f>
        <v>0</v>
      </c>
      <c r="G20" s="41">
        <f t="shared" si="0"/>
        <v>0</v>
      </c>
      <c r="S20" s="378">
        <f>VLOOKUP('Enrollment Estimates'!E$2,INITIAL_EST,139,FALSE)</f>
        <v>0</v>
      </c>
      <c r="T20" s="378"/>
      <c r="W20" s="542">
        <f>VLOOKUP('Enrollment Estimates'!$E$2,CASH,139,FALSE)</f>
        <v>0</v>
      </c>
    </row>
    <row r="21" spans="1:24" s="149" customFormat="1" ht="15" thickBot="1" x14ac:dyDescent="0.4">
      <c r="A21" s="252"/>
      <c r="B21" s="510" t="s">
        <v>1658</v>
      </c>
      <c r="C21" s="170"/>
      <c r="D21" s="148">
        <f>SUM(D12:D20)</f>
        <v>0</v>
      </c>
      <c r="E21" s="148">
        <f t="shared" ref="E21:G21" si="1">SUM(E12:E20)</f>
        <v>0</v>
      </c>
      <c r="F21" s="297">
        <f t="shared" si="1"/>
        <v>0</v>
      </c>
      <c r="G21" s="297">
        <f t="shared" si="1"/>
        <v>0</v>
      </c>
      <c r="S21" s="149">
        <f>SUM(S12:S20)</f>
        <v>0</v>
      </c>
      <c r="U21" s="38"/>
      <c r="V21" s="38"/>
      <c r="W21" s="543">
        <f t="shared" ref="W21" si="2">SUM(W12:W20)</f>
        <v>0</v>
      </c>
      <c r="X21" s="93"/>
    </row>
    <row r="22" spans="1:24" ht="15.5" thickTop="1" thickBot="1" x14ac:dyDescent="0.4">
      <c r="A22" s="252"/>
      <c r="B22" s="510" t="s">
        <v>671</v>
      </c>
      <c r="C22" s="170" t="s">
        <v>514</v>
      </c>
      <c r="D22" s="148">
        <f>(D12*$C$25)+(D13*$C$26)+(D14*$C$27)+(D15*$C$28)+(D16*$C$29)+(D17*$C$31)+(D18*$C$32)</f>
        <v>0</v>
      </c>
      <c r="E22" s="148">
        <f>(E12*$C$25)+(E13*$C$26)+(E14*$C$27)+(E15*$C$28)+(E16*$C$29)+(E17*$C$31)+(E18*$C$32)</f>
        <v>0</v>
      </c>
      <c r="F22" s="297">
        <f>(F12*$C$25)+(F13*$C$26)+(F14*$C$27)+(F15*$C$28)+(F16*$C$29)+(F17*$C$31)+(F18*$C$32)</f>
        <v>0</v>
      </c>
      <c r="G22" s="297">
        <f>(G12*$C$25)+(G13*$C$26)+(G14*$C$27)+(G15*$C$28)+(G16*$C$29)+(G17*$C$31)+(G18*$C$32)</f>
        <v>0</v>
      </c>
      <c r="S22" s="149">
        <f>(S12*$C$25)+(S13*$C$26)+(S14*$C$27)+(S15*$C$28)+(S16*$C$29)+(S17*$C$31)+(S18*$C$32)</f>
        <v>0</v>
      </c>
      <c r="T22" s="149"/>
      <c r="W22" s="543">
        <f>(W12*$C$25)+(W13*$C$26)+(W14*$C$27)+(W15*$C$28)+(W16*$C$29)+(W17*$C$31)+(W18*$C$32)</f>
        <v>0</v>
      </c>
    </row>
    <row r="23" spans="1:24" ht="15" thickTop="1" x14ac:dyDescent="0.35">
      <c r="A23" s="252"/>
      <c r="B23" s="186" t="s">
        <v>1654</v>
      </c>
      <c r="C23" s="172">
        <v>1.1499999999999999</v>
      </c>
      <c r="D23" s="55">
        <f>VLOOKUP('Enrollment Estimates'!$E$2,INITIAL_EST,132,FALSE)</f>
        <v>0</v>
      </c>
      <c r="E23" s="55">
        <f>'Enrollment Estimates'!E28*'Enrollment Estimates'!E3</f>
        <v>0</v>
      </c>
      <c r="F23" s="65">
        <f>VLOOKUP('Enrollment Estimates'!$E$2,CASH,132,FALSE)</f>
        <v>0</v>
      </c>
      <c r="G23" s="65">
        <f>F23</f>
        <v>0</v>
      </c>
      <c r="S23" s="378">
        <f>VLOOKUP('Enrollment Estimates'!$E$2,INITIAL_EST,132,FALSE)</f>
        <v>0</v>
      </c>
      <c r="T23" s="378"/>
      <c r="W23" s="542">
        <f>VLOOKUP('Enrollment Estimates'!$E$2,CASH,132,FALSE)</f>
        <v>0</v>
      </c>
    </row>
    <row r="24" spans="1:24" ht="15" thickBot="1" x14ac:dyDescent="0.4">
      <c r="A24" s="252"/>
      <c r="B24" s="510" t="s">
        <v>669</v>
      </c>
      <c r="C24" s="170" t="s">
        <v>514</v>
      </c>
      <c r="D24" s="301" t="s">
        <v>1737</v>
      </c>
      <c r="E24" s="298" t="s">
        <v>1737</v>
      </c>
      <c r="F24" s="298" t="s">
        <v>1737</v>
      </c>
      <c r="G24" s="298" t="s">
        <v>1737</v>
      </c>
      <c r="S24" s="293"/>
      <c r="T24" s="293"/>
      <c r="W24" s="543" t="s">
        <v>1737</v>
      </c>
    </row>
    <row r="25" spans="1:24" ht="15" thickTop="1" x14ac:dyDescent="0.35">
      <c r="A25" s="252"/>
      <c r="B25" s="185" t="s">
        <v>630</v>
      </c>
      <c r="C25" s="171">
        <v>5</v>
      </c>
      <c r="D25" s="40">
        <f>VLOOKUP('Enrollment Estimates'!$E$2,INITIAL_EST,119,FALSE)</f>
        <v>0</v>
      </c>
      <c r="E25" s="40">
        <f>('Enrollment Estimates'!E30*'Enrollment Estimates'!$E$3*1/6)/6</f>
        <v>0</v>
      </c>
      <c r="F25" s="41">
        <f>VLOOKUP('Enrollment Estimates'!$E$2,CASH,119,FALSE)</f>
        <v>0</v>
      </c>
      <c r="G25" s="41">
        <f>F25</f>
        <v>0</v>
      </c>
      <c r="S25" s="378">
        <f>VLOOKUP('Enrollment Estimates'!$E$2,INITIAL_EST,119,FALSE)</f>
        <v>0</v>
      </c>
      <c r="T25" s="378"/>
      <c r="W25" s="542">
        <f>VLOOKUP('Enrollment Estimates'!$E$2,CASH,119,FALSE)</f>
        <v>0</v>
      </c>
    </row>
    <row r="26" spans="1:24" x14ac:dyDescent="0.35">
      <c r="A26" s="252"/>
      <c r="B26" s="185" t="s">
        <v>659</v>
      </c>
      <c r="C26" s="171">
        <v>3</v>
      </c>
      <c r="D26" s="40">
        <f>VLOOKUP('Enrollment Estimates'!$E$2,INITIAL_EST,120,FALSE)</f>
        <v>0</v>
      </c>
      <c r="E26" s="40">
        <f>('Enrollment Estimates'!E31*'Enrollment Estimates'!$E$3*4.5/6)/6</f>
        <v>0</v>
      </c>
      <c r="F26" s="41">
        <f>VLOOKUP('Enrollment Estimates'!$E$2,CASH,120,FALSE)</f>
        <v>0</v>
      </c>
      <c r="G26" s="41">
        <f t="shared" ref="G26:G34" si="3">F26</f>
        <v>0</v>
      </c>
      <c r="S26" s="378">
        <f>VLOOKUP('Enrollment Estimates'!$E$2,INITIAL_EST,120,FALSE)</f>
        <v>0</v>
      </c>
      <c r="T26" s="378"/>
      <c r="W26" s="542">
        <f>VLOOKUP('Enrollment Estimates'!$E$2,CASH,120,FALSE)</f>
        <v>0</v>
      </c>
    </row>
    <row r="27" spans="1:24" x14ac:dyDescent="0.35">
      <c r="A27" s="252"/>
      <c r="B27" s="185" t="s">
        <v>632</v>
      </c>
      <c r="C27" s="171">
        <v>5</v>
      </c>
      <c r="D27" s="40">
        <f>VLOOKUP('Enrollment Estimates'!$E$2,INITIAL_EST,126,FALSE)</f>
        <v>0</v>
      </c>
      <c r="E27" s="40">
        <f>('Enrollment Estimates'!E32*'Enrollment Estimates'!$E$3*0.25/6)/6</f>
        <v>0</v>
      </c>
      <c r="F27" s="41">
        <f>VLOOKUP('Enrollment Estimates'!$E$2,CASH,126,FALSE)</f>
        <v>0</v>
      </c>
      <c r="G27" s="41">
        <f t="shared" si="3"/>
        <v>0</v>
      </c>
      <c r="S27" s="378">
        <f>VLOOKUP('Enrollment Estimates'!$E$2,INITIAL_EST,126,FALSE)</f>
        <v>0</v>
      </c>
      <c r="T27" s="378"/>
      <c r="W27" s="542">
        <f>VLOOKUP('Enrollment Estimates'!$E$2,CASH,126,FALSE)</f>
        <v>0</v>
      </c>
    </row>
    <row r="28" spans="1:24" x14ac:dyDescent="0.35">
      <c r="A28" s="252"/>
      <c r="B28" s="185" t="s">
        <v>633</v>
      </c>
      <c r="C28" s="171">
        <v>3</v>
      </c>
      <c r="D28" s="40">
        <f>VLOOKUP('Enrollment Estimates'!$E$2,INITIAL_EST,123,FALSE)</f>
        <v>0</v>
      </c>
      <c r="E28" s="40">
        <f>('Enrollment Estimates'!E33*'Enrollment Estimates'!$E$3*2.859/6)/6</f>
        <v>0</v>
      </c>
      <c r="F28" s="41">
        <f>VLOOKUP('Enrollment Estimates'!$E$2,CASH,123,FALSE)</f>
        <v>0</v>
      </c>
      <c r="G28" s="41">
        <f t="shared" si="3"/>
        <v>0</v>
      </c>
      <c r="S28" s="378">
        <f>VLOOKUP('Enrollment Estimates'!$E$2,INITIAL_EST,123,FALSE)</f>
        <v>0</v>
      </c>
      <c r="T28" s="378"/>
      <c r="W28" s="542">
        <f>VLOOKUP('Enrollment Estimates'!$E$2,CASH,123,FALSE)</f>
        <v>0</v>
      </c>
    </row>
    <row r="29" spans="1:24" x14ac:dyDescent="0.35">
      <c r="A29" s="252"/>
      <c r="B29" s="185" t="s">
        <v>634</v>
      </c>
      <c r="C29" s="171">
        <v>3</v>
      </c>
      <c r="D29" s="40">
        <f>VLOOKUP('Enrollment Estimates'!$E$2,INITIAL_EST,124,FALSE)</f>
        <v>0</v>
      </c>
      <c r="E29" s="40">
        <f>('Enrollment Estimates'!E34*'Enrollment Estimates'!$E$3*2.859/6)/6</f>
        <v>0</v>
      </c>
      <c r="F29" s="41">
        <f>VLOOKUP('Enrollment Estimates'!$E$2,CASH,124,FALSE)</f>
        <v>0</v>
      </c>
      <c r="G29" s="41">
        <f t="shared" si="3"/>
        <v>0</v>
      </c>
      <c r="S29" s="378">
        <f>VLOOKUP('Enrollment Estimates'!$E$2,INITIAL_EST,124,FALSE)</f>
        <v>0</v>
      </c>
      <c r="T29" s="378"/>
      <c r="W29" s="542">
        <f>VLOOKUP('Enrollment Estimates'!$E$2,CASH,124,FALSE)</f>
        <v>0</v>
      </c>
    </row>
    <row r="30" spans="1:24" x14ac:dyDescent="0.35">
      <c r="A30" s="252"/>
      <c r="B30" s="185" t="s">
        <v>635</v>
      </c>
      <c r="C30" s="171">
        <v>3</v>
      </c>
      <c r="D30" s="40">
        <f>VLOOKUP('Enrollment Estimates'!$E$2,INITIAL_EST,125,FALSE)</f>
        <v>0</v>
      </c>
      <c r="E30" s="40">
        <f>VLOOKUP('Enrollment Estimates'!$E$2,INITIAL_EST,125,FALSE)</f>
        <v>0</v>
      </c>
      <c r="F30" s="41">
        <f>VLOOKUP('Enrollment Estimates'!$E$2,CASH,125,FALSE)</f>
        <v>0</v>
      </c>
      <c r="G30" s="41">
        <f t="shared" si="3"/>
        <v>0</v>
      </c>
      <c r="S30" s="378">
        <f>VLOOKUP('Enrollment Estimates'!$E$2,INITIAL_EST,125,FALSE)</f>
        <v>0</v>
      </c>
      <c r="T30" s="378"/>
      <c r="W30" s="542">
        <f>VLOOKUP('Enrollment Estimates'!$E$2,CASH,125,FALSE)</f>
        <v>0</v>
      </c>
    </row>
    <row r="31" spans="1:24" x14ac:dyDescent="0.35">
      <c r="A31" s="252"/>
      <c r="B31" s="185" t="s">
        <v>660</v>
      </c>
      <c r="C31" s="171">
        <v>2.7</v>
      </c>
      <c r="D31" s="40">
        <f>VLOOKUP('Enrollment Estimates'!$E$2,INITIAL_EST,121,FALSE)</f>
        <v>0</v>
      </c>
      <c r="E31" s="40">
        <f>('Enrollment Estimates'!E36*'Enrollment Estimates'!$E$3*4.25/6)/6</f>
        <v>0</v>
      </c>
      <c r="F31" s="41">
        <f>VLOOKUP('Enrollment Estimates'!$E$2,CASH,121,FALSE)</f>
        <v>0</v>
      </c>
      <c r="G31" s="41">
        <f t="shared" si="3"/>
        <v>0</v>
      </c>
      <c r="S31" s="378">
        <f>VLOOKUP('Enrollment Estimates'!$E$2,INITIAL_EST,121,FALSE)</f>
        <v>0</v>
      </c>
      <c r="T31" s="378"/>
      <c r="W31" s="542">
        <f>VLOOKUP('Enrollment Estimates'!$E$2,CASH,121,FALSE)</f>
        <v>0</v>
      </c>
    </row>
    <row r="32" spans="1:24" x14ac:dyDescent="0.35">
      <c r="A32" s="252"/>
      <c r="B32" s="185" t="s">
        <v>637</v>
      </c>
      <c r="C32" s="171">
        <v>2.2999999999999998</v>
      </c>
      <c r="D32" s="40">
        <f>VLOOKUP('Enrollment Estimates'!$E$2,INITIAL_EST,128,FALSE)</f>
        <v>0</v>
      </c>
      <c r="E32" s="40">
        <f>('Enrollment Estimates'!E37*'Enrollment Estimates'!$E$3*5.5/6)/6</f>
        <v>0</v>
      </c>
      <c r="F32" s="41">
        <f>VLOOKUP('Enrollment Estimates'!$E$2,CASH,128,FALSE)</f>
        <v>0</v>
      </c>
      <c r="G32" s="41">
        <f t="shared" si="3"/>
        <v>0</v>
      </c>
      <c r="S32" s="378">
        <f>VLOOKUP('Enrollment Estimates'!$E$2,INITIAL_EST,128,FALSE)</f>
        <v>0</v>
      </c>
      <c r="T32" s="378"/>
      <c r="W32" s="542">
        <f>VLOOKUP('Enrollment Estimates'!$E$2,CASH,128,FALSE)</f>
        <v>0</v>
      </c>
    </row>
    <row r="33" spans="1:23" x14ac:dyDescent="0.35">
      <c r="A33" s="252"/>
      <c r="B33" s="185" t="s">
        <v>638</v>
      </c>
      <c r="C33" s="171">
        <v>2.8</v>
      </c>
      <c r="D33" s="40">
        <f>VLOOKUP('Enrollment Estimates'!$E$2,INITIAL_EST,127,FALSE)</f>
        <v>0</v>
      </c>
      <c r="E33" s="40">
        <f>('Enrollment Estimates'!E38*'Enrollment Estimates'!$E$3*5.5/6)/6</f>
        <v>0</v>
      </c>
      <c r="F33" s="41">
        <f>VLOOKUP('Enrollment Estimates'!$E$2,CASH,127,FALSE)</f>
        <v>0</v>
      </c>
      <c r="G33" s="41">
        <f t="shared" si="3"/>
        <v>0</v>
      </c>
      <c r="S33" s="378">
        <f>VLOOKUP('Enrollment Estimates'!$E$2,INITIAL_EST,127,FALSE)</f>
        <v>0</v>
      </c>
      <c r="T33" s="378"/>
      <c r="W33" s="542">
        <f>VLOOKUP('Enrollment Estimates'!$E$2,CASH,127,FALSE)</f>
        <v>0</v>
      </c>
    </row>
    <row r="34" spans="1:23" ht="15" thickBot="1" x14ac:dyDescent="0.4">
      <c r="A34" s="252"/>
      <c r="B34" s="185" t="s">
        <v>639</v>
      </c>
      <c r="C34" s="171">
        <v>4</v>
      </c>
      <c r="D34" s="40">
        <f>VLOOKUP('Enrollment Estimates'!$E$2,INITIAL_EST,122,FALSE)</f>
        <v>0</v>
      </c>
      <c r="E34" s="40">
        <f>('Enrollment Estimates'!E39*'Enrollment Estimates'!$E$3*5.5/6)/6</f>
        <v>0</v>
      </c>
      <c r="F34" s="41">
        <f>VLOOKUP('Enrollment Estimates'!$E$2,CASH,122,FALSE)</f>
        <v>0</v>
      </c>
      <c r="G34" s="41">
        <f t="shared" si="3"/>
        <v>0</v>
      </c>
      <c r="S34" s="378">
        <f>VLOOKUP('Enrollment Estimates'!$E$2,INITIAL_EST,122,FALSE)</f>
        <v>0</v>
      </c>
      <c r="T34" s="378"/>
      <c r="W34" s="542">
        <f>VLOOKUP('Enrollment Estimates'!$E$2,CASH,122,FALSE)</f>
        <v>0</v>
      </c>
    </row>
    <row r="35" spans="1:23" ht="15.5" thickTop="1" thickBot="1" x14ac:dyDescent="0.4">
      <c r="A35" s="252"/>
      <c r="B35" s="511" t="s">
        <v>664</v>
      </c>
      <c r="C35" s="236"/>
      <c r="D35" s="58">
        <f>SUM(D25:D34)</f>
        <v>0</v>
      </c>
      <c r="E35" s="58">
        <f>SUM(E25:E34)</f>
        <v>0</v>
      </c>
      <c r="F35" s="58">
        <f>SUM(F25:F34)</f>
        <v>0</v>
      </c>
      <c r="G35" s="58">
        <f>SUM(G25:G34)</f>
        <v>0</v>
      </c>
      <c r="S35" s="149">
        <f>SUM(S25:S34)</f>
        <v>0</v>
      </c>
      <c r="T35" s="149"/>
      <c r="W35" s="543">
        <f>SUM(W25:W34)</f>
        <v>0</v>
      </c>
    </row>
    <row r="36" spans="1:23" ht="15.5" thickTop="1" thickBot="1" x14ac:dyDescent="0.4">
      <c r="A36" s="252"/>
      <c r="B36" s="511" t="s">
        <v>665</v>
      </c>
      <c r="C36" s="236"/>
      <c r="D36" s="58">
        <f>(D25*$C$25)+(D26*$C$26)+(D27*$C$27)+(D28*$C$28)+(D29*$C$29)+(D30*$C$30)+(D31*$C$31)+(D32*$C$32)+(D33*$C$33)+(D34*$C$34)</f>
        <v>0</v>
      </c>
      <c r="E36" s="58">
        <f>(E25*$C$25)+(E26*$C$26)+(E27*$C$27)+(E28*$C$28)+(E29*$C$29)+(E30*$C$30)+(E31*$C$31)+(E32*$C$32)+(E33*$C$33)+(E34*$C$34)</f>
        <v>0</v>
      </c>
      <c r="F36" s="58">
        <f>(F25*$C$25)+(F26*$C$26)+(F27*$C$27)+(F28*$C$28)+(F29*$C$29)+(F30*$C$30)+(F31*$C$31)+(F32*$C$32)+(F33*$C$33)+(F34*$C$34)</f>
        <v>0</v>
      </c>
      <c r="G36" s="58">
        <f>(G25*$C$25)+(G26*$C$26)+(G27*$C$27)+(G28*$C$28)+(G29*$C$29)+(G30*$C$30)+(G31*$C$31)+(G32*$C$32)+(G33*$C$33)+(G34*$C$34)</f>
        <v>0</v>
      </c>
      <c r="S36" s="149">
        <f>(S25*$C$25)+(S26*$C$26)+(S27*$C$27)+(S28*$C$28)+(S29*$C$29)+(S30*$C$30)+(S31*$C$31)+(S32*$C$32)+(S33*$C$33)+(S34*$C$34)</f>
        <v>0</v>
      </c>
      <c r="T36" s="149"/>
      <c r="W36" s="543">
        <f>(W25*$C$25)+(W26*$C$26)+(W27*$C$27)+(W28*$C$28)+(W29*$C$29)+(W30*$C$30)+(W31*$C$31)+(W32*$C$32)+(W33*$C$33)+(W34*$C$34)</f>
        <v>0</v>
      </c>
    </row>
    <row r="37" spans="1:23" ht="15" thickTop="1" x14ac:dyDescent="0.35">
      <c r="A37" s="252"/>
      <c r="B37" s="184" t="s">
        <v>507</v>
      </c>
      <c r="C37" s="169" t="s">
        <v>514</v>
      </c>
      <c r="D37" s="302" t="s">
        <v>507</v>
      </c>
      <c r="E37" s="57" t="s">
        <v>507</v>
      </c>
      <c r="F37" s="57" t="s">
        <v>507</v>
      </c>
      <c r="G37" s="57" t="s">
        <v>507</v>
      </c>
      <c r="S37" s="378"/>
      <c r="T37" s="378"/>
      <c r="W37" s="544" t="s">
        <v>507</v>
      </c>
    </row>
    <row r="38" spans="1:23" x14ac:dyDescent="0.35">
      <c r="A38" s="252"/>
      <c r="B38" s="185" t="s">
        <v>1739</v>
      </c>
      <c r="C38" s="173">
        <v>0.1</v>
      </c>
      <c r="D38" s="40">
        <f>VLOOKUP('Enrollment Estimates'!$E$2,INITIAL_EST,21,FALSE)</f>
        <v>0</v>
      </c>
      <c r="E38" s="40">
        <f>'Enrollment Estimates'!E14*'Enrollment Estimates'!$E$3</f>
        <v>0</v>
      </c>
      <c r="F38" s="41">
        <f>VLOOKUP('Enrollment Estimates'!$E$2,CASH,21,FALSE)</f>
        <v>0</v>
      </c>
      <c r="G38" s="41">
        <f>F38</f>
        <v>0</v>
      </c>
      <c r="S38" s="378">
        <f>VLOOKUP('Enrollment Estimates'!$E$2,INITIAL_EST,21,FALSE)</f>
        <v>0</v>
      </c>
      <c r="T38" s="378"/>
      <c r="W38" s="542">
        <f>VLOOKUP('Enrollment Estimates'!$E$2,CASH,21,FALSE)</f>
        <v>0</v>
      </c>
    </row>
    <row r="39" spans="1:23" x14ac:dyDescent="0.35">
      <c r="A39" s="252"/>
      <c r="B39" s="185" t="s">
        <v>1740</v>
      </c>
      <c r="C39" s="173">
        <v>0.15</v>
      </c>
      <c r="D39" s="40">
        <f>VLOOKUP('Enrollment Estimates'!$E$2,INITIAL_EST,238,FALSE)</f>
        <v>0</v>
      </c>
      <c r="E39" s="40">
        <f>'Enrollment Estimates'!E15*'Enrollment Estimates'!$E$3</f>
        <v>0</v>
      </c>
      <c r="F39" s="41">
        <f>VLOOKUP('Enrollment Estimates'!$E$2,CASH,238,FALSE)</f>
        <v>0</v>
      </c>
      <c r="G39" s="41">
        <f t="shared" ref="G39:G40" si="4">F39</f>
        <v>0</v>
      </c>
      <c r="S39" s="378">
        <f>VLOOKUP('Enrollment Estimates'!$E$2,INITIAL_EST,238,FALSE)</f>
        <v>0</v>
      </c>
      <c r="T39" s="378"/>
      <c r="W39" s="542">
        <f>VLOOKUP('Enrollment Estimates'!$E$2,CASH,238,FALSE)</f>
        <v>0</v>
      </c>
    </row>
    <row r="40" spans="1:23" ht="15" thickBot="1" x14ac:dyDescent="0.4">
      <c r="A40" s="252"/>
      <c r="B40" s="292" t="s">
        <v>1741</v>
      </c>
      <c r="C40" s="173">
        <v>0.05</v>
      </c>
      <c r="D40" s="40">
        <f>VLOOKUP('Enrollment Estimates'!$E$2,INITIAL_EST,239,FALSE)</f>
        <v>0</v>
      </c>
      <c r="E40" s="40">
        <f>'Enrollment Estimates'!E16*'Enrollment Estimates'!$E$3</f>
        <v>0</v>
      </c>
      <c r="F40" s="41">
        <f>VLOOKUP('Enrollment Estimates'!$E$2,CASH,239,FALSE)</f>
        <v>0</v>
      </c>
      <c r="G40" s="41">
        <f t="shared" si="4"/>
        <v>0</v>
      </c>
      <c r="S40" s="378">
        <f>VLOOKUP('Enrollment Estimates'!$E$2,INITIAL_EST,239,FALSE)</f>
        <v>0</v>
      </c>
      <c r="T40" s="378"/>
      <c r="W40" s="542">
        <f>VLOOKUP('Enrollment Estimates'!$E$2,CASH,239,FALSE)</f>
        <v>0</v>
      </c>
    </row>
    <row r="41" spans="1:23" ht="15.5" thickTop="1" thickBot="1" x14ac:dyDescent="0.4">
      <c r="A41" s="252"/>
      <c r="B41" s="510" t="s">
        <v>507</v>
      </c>
      <c r="C41" s="238"/>
      <c r="D41" s="303">
        <f>SUM(D38:D40)</f>
        <v>0</v>
      </c>
      <c r="E41" s="58">
        <f>SUM(E38:E40)</f>
        <v>0</v>
      </c>
      <c r="F41" s="58">
        <f>SUM(F38:F40)</f>
        <v>0</v>
      </c>
      <c r="G41" s="58">
        <f>SUM(G38:G40)</f>
        <v>0</v>
      </c>
      <c r="S41" s="37">
        <f>SUM(S38:S40)</f>
        <v>0</v>
      </c>
      <c r="T41" s="37"/>
      <c r="W41" s="543">
        <f>SUM(W38:W40)</f>
        <v>0</v>
      </c>
    </row>
    <row r="42" spans="1:23" ht="15.5" thickTop="1" thickBot="1" x14ac:dyDescent="0.4">
      <c r="A42" s="252"/>
      <c r="B42" s="512" t="s">
        <v>672</v>
      </c>
      <c r="C42" s="238"/>
      <c r="D42" s="303">
        <f>(D38*$C$38)+(D39*$C$39)+(D40*$C$40)</f>
        <v>0</v>
      </c>
      <c r="E42" s="59">
        <f t="shared" ref="E42:G42" si="5">(E38*$C$38)+(E39*$C$39)+(E40*$C$40)</f>
        <v>0</v>
      </c>
      <c r="F42" s="303">
        <f t="shared" si="5"/>
        <v>0</v>
      </c>
      <c r="G42" s="303">
        <f t="shared" si="5"/>
        <v>0</v>
      </c>
      <c r="S42" s="37">
        <f>(S38*$C$38)+(S39*$C$39)+(S40*$C$40)</f>
        <v>0</v>
      </c>
      <c r="T42" s="37"/>
      <c r="W42" s="93">
        <f t="shared" ref="W42" si="6">(W38*$C$38)+(W39*$C$39)+(W40*$C$40)</f>
        <v>0</v>
      </c>
    </row>
    <row r="43" spans="1:23" ht="15" thickTop="1" x14ac:dyDescent="0.35">
      <c r="A43" s="252"/>
      <c r="B43" s="185" t="s">
        <v>1659</v>
      </c>
      <c r="C43" s="171" t="s">
        <v>514</v>
      </c>
      <c r="D43" s="299" t="s">
        <v>1735</v>
      </c>
      <c r="E43" s="40" t="s">
        <v>1735</v>
      </c>
      <c r="F43" s="40" t="s">
        <v>1735</v>
      </c>
      <c r="G43" s="40" t="s">
        <v>1735</v>
      </c>
      <c r="S43" s="378"/>
      <c r="T43" s="378"/>
      <c r="W43" s="544" t="s">
        <v>1735</v>
      </c>
    </row>
    <row r="44" spans="1:23" x14ac:dyDescent="0.35">
      <c r="A44" s="252"/>
      <c r="B44" s="185" t="s">
        <v>663</v>
      </c>
      <c r="C44" s="174">
        <v>1.1000000000000001</v>
      </c>
      <c r="D44" s="40">
        <f>VLOOKUP('Enrollment Estimates'!$E$2,INITIAL_EST,274,FALSE)</f>
        <v>0</v>
      </c>
      <c r="E44" s="40">
        <f>'Enrollment Estimates'!G45</f>
        <v>0</v>
      </c>
      <c r="F44" s="41">
        <f>VLOOKUP('Enrollment Estimates'!$E$2,CASH,274,FALSE)</f>
        <v>0</v>
      </c>
      <c r="G44" s="41">
        <f>F44</f>
        <v>0</v>
      </c>
      <c r="S44" s="378">
        <f>VLOOKUP('Enrollment Estimates'!$E$2,INITIAL_EST,274,FALSE)</f>
        <v>0</v>
      </c>
      <c r="T44" s="378"/>
      <c r="W44" s="542">
        <f>VLOOKUP('Enrollment Estimates'!$E$2,CASH,274,FALSE)</f>
        <v>0</v>
      </c>
    </row>
    <row r="45" spans="1:23" x14ac:dyDescent="0.35">
      <c r="A45" s="252"/>
      <c r="B45" s="185" t="s">
        <v>661</v>
      </c>
      <c r="C45" s="174">
        <v>1.28</v>
      </c>
      <c r="D45" s="40">
        <f>VLOOKUP('Enrollment Estimates'!$E$2,INITIAL_EST,275,FALSE)</f>
        <v>0</v>
      </c>
      <c r="E45" s="40">
        <f>'Enrollment Estimates'!G49</f>
        <v>0</v>
      </c>
      <c r="F45" s="41">
        <f>VLOOKUP('Enrollment Estimates'!$E$2,CASH,275,FALSE)</f>
        <v>0</v>
      </c>
      <c r="G45" s="41">
        <f t="shared" ref="G45:G46" si="7">F45</f>
        <v>0</v>
      </c>
      <c r="S45" s="378">
        <f>VLOOKUP('Enrollment Estimates'!$E$2,INITIAL_EST,275,FALSE)</f>
        <v>0</v>
      </c>
      <c r="T45" s="378"/>
      <c r="W45" s="542">
        <f>VLOOKUP('Enrollment Estimates'!$E$2,CASH,275,FALSE)</f>
        <v>0</v>
      </c>
    </row>
    <row r="46" spans="1:23" ht="15" thickBot="1" x14ac:dyDescent="0.4">
      <c r="A46" s="252"/>
      <c r="B46" s="185" t="s">
        <v>662</v>
      </c>
      <c r="C46" s="174">
        <v>1.47</v>
      </c>
      <c r="D46" s="40">
        <f>VLOOKUP('Enrollment Estimates'!$E$2,INITIAL_EST,276,FALSE)</f>
        <v>0</v>
      </c>
      <c r="E46" s="40">
        <f>'Enrollment Estimates'!G53</f>
        <v>0</v>
      </c>
      <c r="F46" s="41">
        <f>VLOOKUP('Enrollment Estimates'!$E$2,CASH,276,FALSE)</f>
        <v>0</v>
      </c>
      <c r="G46" s="41">
        <f t="shared" si="7"/>
        <v>0</v>
      </c>
      <c r="S46" s="378">
        <f>VLOOKUP('Enrollment Estimates'!$E$2,INITIAL_EST,276,FALSE)</f>
        <v>0</v>
      </c>
      <c r="T46" s="378"/>
      <c r="W46" s="542">
        <f>VLOOKUP('Enrollment Estimates'!$E$2,CASH,276,FALSE)</f>
        <v>0</v>
      </c>
    </row>
    <row r="47" spans="1:23" ht="15.5" thickTop="1" thickBot="1" x14ac:dyDescent="0.4">
      <c r="A47" s="252"/>
      <c r="B47" s="513" t="s">
        <v>1659</v>
      </c>
      <c r="C47" s="239"/>
      <c r="D47" s="59">
        <f>(D44*$C$44)+(D45*$C$45)+(D46*$C$46)</f>
        <v>0</v>
      </c>
      <c r="E47" s="58">
        <f>(E44*C44)+(E45*C45)+(E46*C46)</f>
        <v>0</v>
      </c>
      <c r="F47" s="58">
        <f>(F44*$C$44)+(F45*$C$45)+(F46*$C$46)</f>
        <v>0</v>
      </c>
      <c r="G47" s="58">
        <f>(G44*$C$44)+(G45*$C$45)+(G46*$C$46)</f>
        <v>0</v>
      </c>
      <c r="S47" s="378">
        <f>(S44*$C$44)+(S45*$C$45)+(S46*$C$46)</f>
        <v>0</v>
      </c>
      <c r="T47" s="378"/>
      <c r="W47" s="543">
        <f>(W44*$C$44)+(W45*$C$45)+(W46*$C$46)</f>
        <v>0</v>
      </c>
    </row>
    <row r="48" spans="1:23" ht="15" thickTop="1" x14ac:dyDescent="0.35">
      <c r="A48" s="252"/>
      <c r="B48" s="186" t="s">
        <v>667</v>
      </c>
      <c r="C48" s="175">
        <v>50</v>
      </c>
      <c r="D48" s="55">
        <f>VLOOKUP('Enrollment Estimates'!$E$2,INITIAL_EST,182,FALSE)</f>
        <v>0</v>
      </c>
      <c r="E48" s="55">
        <f>'Enrollment Estimates'!E56*'Enrollment Estimates'!E3</f>
        <v>0</v>
      </c>
      <c r="F48" s="56">
        <f>VLOOKUP('Enrollment Estimates'!$E$2,CASH,182,FALSE)</f>
        <v>0</v>
      </c>
      <c r="G48" s="56">
        <f>F48</f>
        <v>0</v>
      </c>
      <c r="S48" s="378">
        <f>VLOOKUP('Enrollment Estimates'!$E$2,INITIAL_EST,182,FALSE)</f>
        <v>0</v>
      </c>
      <c r="T48" s="378"/>
      <c r="W48" s="542">
        <f>VLOOKUP('Enrollment Estimates'!$E$2,CASH,182,FALSE)</f>
        <v>0</v>
      </c>
    </row>
    <row r="49" spans="1:24" x14ac:dyDescent="0.35">
      <c r="A49" s="252"/>
      <c r="B49" s="186" t="s">
        <v>673</v>
      </c>
      <c r="C49" s="171" t="s">
        <v>514</v>
      </c>
      <c r="D49" s="40" t="s">
        <v>673</v>
      </c>
      <c r="E49" s="40" t="s">
        <v>673</v>
      </c>
      <c r="F49" s="40" t="s">
        <v>673</v>
      </c>
      <c r="G49" s="40" t="s">
        <v>673</v>
      </c>
      <c r="S49" s="378"/>
      <c r="T49" s="378"/>
      <c r="W49" s="544" t="s">
        <v>673</v>
      </c>
    </row>
    <row r="50" spans="1:24" x14ac:dyDescent="0.35">
      <c r="A50" s="252"/>
      <c r="B50" s="185" t="s">
        <v>1649</v>
      </c>
      <c r="C50" s="173">
        <v>0.1</v>
      </c>
      <c r="D50" s="42">
        <f>VLOOKUP('Enrollment Estimates'!$E$2,INITIAL_EST,296,FALSE)</f>
        <v>0</v>
      </c>
      <c r="E50" s="42">
        <f>'Enrollment Estimates'!E6</f>
        <v>0</v>
      </c>
      <c r="F50" s="43">
        <f>VLOOKUP('Enrollment Estimates'!$E$2,CASH,296,FALSE)</f>
        <v>0</v>
      </c>
      <c r="G50" s="43">
        <f>F50</f>
        <v>0</v>
      </c>
      <c r="S50" s="379">
        <f>VLOOKUP('Enrollment Estimates'!$E$2,INITIAL_EST,296,FALSE)</f>
        <v>0</v>
      </c>
      <c r="T50" s="379"/>
      <c r="W50" s="545">
        <f>VLOOKUP('Enrollment Estimates'!$E$2,CASH,296,FALSE)</f>
        <v>0</v>
      </c>
    </row>
    <row r="51" spans="1:24" ht="15" thickBot="1" x14ac:dyDescent="0.4">
      <c r="A51" s="252"/>
      <c r="B51" s="186" t="s">
        <v>1650</v>
      </c>
      <c r="C51" s="172">
        <v>0.1</v>
      </c>
      <c r="D51" s="60">
        <f>VLOOKUP('Enrollment Estimates'!$E$2,INITIAL_EST,295,FALSE)</f>
        <v>0</v>
      </c>
      <c r="E51" s="60">
        <f>'Enrollment Estimates'!E7</f>
        <v>0</v>
      </c>
      <c r="F51" s="43">
        <f>VLOOKUP('Enrollment Estimates'!$E$2,CASH,295,FALSE)</f>
        <v>0</v>
      </c>
      <c r="G51" s="43">
        <f>F51</f>
        <v>0</v>
      </c>
      <c r="S51" s="379">
        <f>VLOOKUP('Enrollment Estimates'!$E$2,INITIAL_EST,295,FALSE)</f>
        <v>0</v>
      </c>
      <c r="T51" s="379"/>
      <c r="W51" s="545">
        <f>VLOOKUP('Enrollment Estimates'!$E$2,CASH,295,FALSE)</f>
        <v>0</v>
      </c>
    </row>
    <row r="52" spans="1:24" ht="15.5" thickTop="1" thickBot="1" x14ac:dyDescent="0.4">
      <c r="A52" s="252"/>
      <c r="B52" s="513" t="s">
        <v>673</v>
      </c>
      <c r="C52" s="240"/>
      <c r="D52" s="62">
        <f>SUM(D50:D51)</f>
        <v>0</v>
      </c>
      <c r="E52" s="62">
        <f>SUM(E50:E51)</f>
        <v>0</v>
      </c>
      <c r="F52" s="62">
        <f>SUM(F50:F51)</f>
        <v>0</v>
      </c>
      <c r="G52" s="62">
        <f>SUM(G50:G51)</f>
        <v>0</v>
      </c>
      <c r="S52" s="379">
        <f>SUM(S50:S51)</f>
        <v>0</v>
      </c>
      <c r="T52" s="379"/>
      <c r="W52" s="547">
        <f>SUM(W50:W51)</f>
        <v>0</v>
      </c>
    </row>
    <row r="53" spans="1:24" ht="15" thickTop="1" x14ac:dyDescent="0.35">
      <c r="A53" s="252"/>
      <c r="B53" s="184" t="s">
        <v>581</v>
      </c>
      <c r="C53" s="174">
        <v>7.0000000000000007E-2</v>
      </c>
      <c r="D53" s="61">
        <f>VLOOKUP('Enrollment Estimates'!$E$2,INITIAL_EST,55,FALSE)</f>
        <v>0</v>
      </c>
      <c r="E53" s="61">
        <f>'Enrollment Estimates'!E12</f>
        <v>0</v>
      </c>
      <c r="F53" s="43">
        <f>VLOOKUP('Enrollment Estimates'!$E$2,CASH,55,FALSE)</f>
        <v>0</v>
      </c>
      <c r="G53" s="43">
        <f>F53</f>
        <v>0</v>
      </c>
      <c r="S53" s="379">
        <f>VLOOKUP('Enrollment Estimates'!$E$2,INITIAL_EST,55,FALSE)</f>
        <v>0</v>
      </c>
      <c r="T53" s="379"/>
      <c r="W53" s="545">
        <f>VLOOKUP('Enrollment Estimates'!$E$2,INITIAL_EST,55,FALSE)</f>
        <v>0</v>
      </c>
    </row>
    <row r="54" spans="1:24" x14ac:dyDescent="0.35">
      <c r="A54" s="252"/>
      <c r="B54" s="185" t="s">
        <v>1661</v>
      </c>
      <c r="C54" s="173">
        <v>7.0000000000000007E-2</v>
      </c>
      <c r="D54" s="42">
        <f>IF(D5*0.05&gt;D53,D53,D5*0.05)</f>
        <v>0</v>
      </c>
      <c r="E54" s="42">
        <f>IF(E5*0.05&gt;E53,E53,E5*0.05)</f>
        <v>0</v>
      </c>
      <c r="F54" s="42">
        <f>IF(F5*0.05&gt;F53,F53,F5*0.05)</f>
        <v>0</v>
      </c>
      <c r="G54" s="42">
        <f>IF(G5*0.05&gt;G53,G53,G5*0.05)</f>
        <v>0</v>
      </c>
      <c r="S54" s="379">
        <f>IF(S5*0.05&gt;S53,S53,S5*0.05)</f>
        <v>0</v>
      </c>
      <c r="T54" s="379"/>
      <c r="W54" s="547">
        <f>IF(W5*0.05&gt;W53,W53,W5*0.05)</f>
        <v>0</v>
      </c>
    </row>
    <row r="55" spans="1:24" x14ac:dyDescent="0.35">
      <c r="A55" s="252"/>
      <c r="B55" s="185" t="s">
        <v>1660</v>
      </c>
      <c r="C55" s="171" t="s">
        <v>514</v>
      </c>
      <c r="D55" s="40" t="s">
        <v>1738</v>
      </c>
      <c r="E55" s="40" t="s">
        <v>1738</v>
      </c>
      <c r="F55" s="40" t="s">
        <v>1738</v>
      </c>
      <c r="G55" s="40" t="s">
        <v>1738</v>
      </c>
      <c r="S55" s="378"/>
      <c r="T55" s="378"/>
      <c r="W55" s="544" t="s">
        <v>1738</v>
      </c>
    </row>
    <row r="56" spans="1:24" x14ac:dyDescent="0.35">
      <c r="A56" s="252"/>
      <c r="B56" s="185" t="s">
        <v>506</v>
      </c>
      <c r="C56" s="176">
        <v>0.22500000000000001</v>
      </c>
      <c r="D56" s="42">
        <f>'Enrollment Estimates'!$E$58</f>
        <v>0</v>
      </c>
      <c r="E56" s="42">
        <f>D56</f>
        <v>0</v>
      </c>
      <c r="F56" s="42">
        <f>VLOOKUP('Enrollment Estimates'!$E$2,CASH,231,FALSE)</f>
        <v>0</v>
      </c>
      <c r="G56" s="45">
        <f>F56</f>
        <v>0</v>
      </c>
      <c r="S56" s="379">
        <f>'Enrollment Estimates'!$E$58</f>
        <v>0</v>
      </c>
      <c r="T56" s="379"/>
      <c r="W56" s="548">
        <f>V56</f>
        <v>0</v>
      </c>
    </row>
    <row r="57" spans="1:24" x14ac:dyDescent="0.35">
      <c r="A57" s="252"/>
      <c r="B57" s="185" t="s">
        <v>545</v>
      </c>
      <c r="C57" s="176">
        <v>0.23749999999999999</v>
      </c>
      <c r="D57" s="42">
        <f>'Enrollment Estimates'!$E$59</f>
        <v>0</v>
      </c>
      <c r="E57" s="42">
        <f>D57</f>
        <v>0</v>
      </c>
      <c r="F57" s="42">
        <f>VLOOKUP('Enrollment Estimates'!$E$2,CASH,232,FALSE)</f>
        <v>0</v>
      </c>
      <c r="G57" s="45">
        <f t="shared" ref="G57:G60" si="8">F57</f>
        <v>0</v>
      </c>
      <c r="S57" s="379">
        <f>'Enrollment Estimates'!$E$59</f>
        <v>0</v>
      </c>
      <c r="T57" s="379"/>
      <c r="W57" s="548">
        <f t="shared" ref="W57:W60" si="9">V57</f>
        <v>0</v>
      </c>
    </row>
    <row r="58" spans="1:24" x14ac:dyDescent="0.35">
      <c r="A58" s="252"/>
      <c r="B58" s="185" t="s">
        <v>546</v>
      </c>
      <c r="C58" s="176">
        <v>0.25</v>
      </c>
      <c r="D58" s="42">
        <f>'Enrollment Estimates'!$E60</f>
        <v>0</v>
      </c>
      <c r="E58" s="42">
        <f>D58</f>
        <v>0</v>
      </c>
      <c r="F58" s="42">
        <f>VLOOKUP('Enrollment Estimates'!$E$2,CASH,233,FALSE)</f>
        <v>0</v>
      </c>
      <c r="G58" s="45">
        <f t="shared" si="8"/>
        <v>0</v>
      </c>
      <c r="S58" s="379">
        <f>'Enrollment Estimates'!$E$60</f>
        <v>0</v>
      </c>
      <c r="T58" s="379"/>
      <c r="W58" s="548">
        <f t="shared" si="9"/>
        <v>0</v>
      </c>
    </row>
    <row r="59" spans="1:24" x14ac:dyDescent="0.35">
      <c r="A59" s="252"/>
      <c r="B59" s="185" t="s">
        <v>547</v>
      </c>
      <c r="C59" s="176">
        <v>0.26250000000000001</v>
      </c>
      <c r="D59" s="42">
        <f>'Enrollment Estimates'!$E$61</f>
        <v>0</v>
      </c>
      <c r="E59" s="42">
        <f>D59</f>
        <v>0</v>
      </c>
      <c r="F59" s="42">
        <f>VLOOKUP('Enrollment Estimates'!$E$2,CASH,234,FALSE)</f>
        <v>0</v>
      </c>
      <c r="G59" s="45">
        <f t="shared" si="8"/>
        <v>0</v>
      </c>
      <c r="S59" s="379">
        <f>'Enrollment Estimates'!$E$61</f>
        <v>0</v>
      </c>
      <c r="T59" s="379"/>
      <c r="W59" s="548">
        <f t="shared" si="9"/>
        <v>0</v>
      </c>
    </row>
    <row r="60" spans="1:24" ht="15" thickBot="1" x14ac:dyDescent="0.4">
      <c r="A60" s="252"/>
      <c r="B60" s="186" t="s">
        <v>505</v>
      </c>
      <c r="C60" s="177">
        <v>0.27500000000000002</v>
      </c>
      <c r="D60" s="60">
        <f>'Enrollment Estimates'!$E$62</f>
        <v>0</v>
      </c>
      <c r="E60" s="60">
        <f>D60</f>
        <v>0</v>
      </c>
      <c r="F60" s="42">
        <f>VLOOKUP('Enrollment Estimates'!$E$2,CASH,235,FALSE)</f>
        <v>0</v>
      </c>
      <c r="G60" s="307">
        <f t="shared" si="8"/>
        <v>0</v>
      </c>
      <c r="S60" s="379">
        <f>'Enrollment Estimates'!$E$62</f>
        <v>0</v>
      </c>
      <c r="T60" s="379"/>
      <c r="W60" s="548">
        <f t="shared" si="9"/>
        <v>0</v>
      </c>
    </row>
    <row r="61" spans="1:24" ht="15.5" thickTop="1" thickBot="1" x14ac:dyDescent="0.4">
      <c r="A61" s="529"/>
      <c r="B61" s="513" t="s">
        <v>674</v>
      </c>
      <c r="C61" s="240"/>
      <c r="D61" s="62">
        <f>SUM(D56:D60)</f>
        <v>0</v>
      </c>
      <c r="E61" s="62">
        <f>SUM(E56:E60)</f>
        <v>0</v>
      </c>
      <c r="F61" s="62">
        <f>SUM(F56:F60)</f>
        <v>0</v>
      </c>
      <c r="G61" s="62">
        <f>SUM(G56:G60)</f>
        <v>0</v>
      </c>
      <c r="S61" s="379">
        <f>SUM(S56:S60)</f>
        <v>0</v>
      </c>
      <c r="T61" s="379"/>
      <c r="W61" s="547">
        <f>SUM(W56:W60)</f>
        <v>0</v>
      </c>
    </row>
    <row r="62" spans="1:24" ht="15.5" thickTop="1" thickBot="1" x14ac:dyDescent="0.4">
      <c r="A62" s="529"/>
      <c r="B62" s="512" t="s">
        <v>675</v>
      </c>
      <c r="C62" s="240"/>
      <c r="D62" s="59">
        <f>$C$56*D56+$C$57*$D$57+$C$58*D58+$C$59*D59+$C$60*D60</f>
        <v>0</v>
      </c>
      <c r="E62" s="59">
        <f>$C$56*E56+$C$57*$E$57+$C$58*E58+$C$59*E59+$C$60*E60</f>
        <v>0</v>
      </c>
      <c r="F62" s="59">
        <f>IF(F5=0,0,$C$56*F56+$C$57*F57+$C$58*F58+$C$59*F59+$C$60*F60)</f>
        <v>0</v>
      </c>
      <c r="G62" s="59">
        <f>IF(G5=0,0,$C$56*G56+$C$57*G57+$C$58*G58+$C$59*G59+$C$60*G60)</f>
        <v>0</v>
      </c>
      <c r="S62" s="378">
        <f>$C$56*S56+$C$57*$D$57+$C$58*S58+$C$59*S59+$C$60*S60</f>
        <v>0</v>
      </c>
      <c r="T62" s="378"/>
      <c r="W62" s="544">
        <f>IF(W5=0,0,$C$56*W56+$C$57*W57+$C$58*W58+$C$59*W59+$C$60*W60)</f>
        <v>0</v>
      </c>
    </row>
    <row r="63" spans="1:24" ht="15" thickTop="1" x14ac:dyDescent="0.35">
      <c r="A63" s="252"/>
      <c r="B63" s="184" t="s">
        <v>1662</v>
      </c>
      <c r="C63" s="178">
        <v>2.41</v>
      </c>
      <c r="D63" s="57">
        <f>VLOOKUP('Enrollment Estimates'!$E$2,INITIAL_EST,93,FALSE)</f>
        <v>0</v>
      </c>
      <c r="E63" s="57">
        <f>'Enrollment Estimates'!E11*'Enrollment Estimates'!$E$3*0.2936</f>
        <v>0</v>
      </c>
      <c r="F63" s="65">
        <f>VLOOKUP('Enrollment Estimates'!$E$2,CASH,93,FALSE)</f>
        <v>0</v>
      </c>
      <c r="G63" s="65">
        <f>F63</f>
        <v>0</v>
      </c>
      <c r="S63" s="378">
        <f>VLOOKUP('Enrollment Estimates'!$E$2,INITIAL_EST,93,FALSE)</f>
        <v>0</v>
      </c>
      <c r="T63" s="378"/>
      <c r="W63" s="542">
        <f>VLOOKUP('Enrollment Estimates'!$E$2,CASH,93,FALSE)</f>
        <v>0</v>
      </c>
    </row>
    <row r="64" spans="1:24" s="34" customFormat="1" ht="29" x14ac:dyDescent="0.35">
      <c r="A64" s="252"/>
      <c r="B64" s="185" t="s">
        <v>1742</v>
      </c>
      <c r="C64" s="179">
        <v>0.2</v>
      </c>
      <c r="D64" s="44">
        <f>VLOOKUP('Enrollment Estimates'!$E$2,INITIAL_EST,237,FALSE)</f>
        <v>0</v>
      </c>
      <c r="E64" s="44">
        <f>IF(E5=0,0,D64)</f>
        <v>0</v>
      </c>
      <c r="F64" s="45">
        <f>VLOOKUP('Enrollment Estimates'!$E$2,CASH,237,FALSE)</f>
        <v>0</v>
      </c>
      <c r="G64" s="45">
        <f>F64</f>
        <v>0</v>
      </c>
      <c r="S64" s="380">
        <f>VLOOKUP('Enrollment Estimates'!$E$2,INITIAL_EST,237,FALSE)</f>
        <v>0</v>
      </c>
      <c r="T64" s="380"/>
      <c r="W64" s="548">
        <f>VLOOKUP('Enrollment Estimates'!$E$2,CASH,237,FALSE)</f>
        <v>0</v>
      </c>
      <c r="X64" s="382"/>
    </row>
    <row r="65" spans="1:24" x14ac:dyDescent="0.35">
      <c r="A65" s="252"/>
      <c r="B65" s="185" t="s">
        <v>1663</v>
      </c>
      <c r="C65" s="173">
        <v>0.1</v>
      </c>
      <c r="D65" s="40">
        <f>VLOOKUP('Enrollment Estimates'!$E$2,INITIAL_EST,241,FALSE)</f>
        <v>0</v>
      </c>
      <c r="E65" s="40">
        <f>'Enrollment Estimates'!E8*'Enrollment Estimates'!$E$3</f>
        <v>0</v>
      </c>
      <c r="F65" s="46">
        <f>VLOOKUP('Enrollment Estimates'!$E$2,CASH,241,FALSE)</f>
        <v>0</v>
      </c>
      <c r="G65" s="46">
        <f>F65</f>
        <v>0</v>
      </c>
      <c r="S65" s="378">
        <f>VLOOKUP('Enrollment Estimates'!$E$2,INITIAL_EST,241,FALSE)</f>
        <v>0</v>
      </c>
      <c r="T65" s="378"/>
      <c r="W65" s="549">
        <f>VLOOKUP('Enrollment Estimates'!$E$2,CASH,241,FALSE)</f>
        <v>0</v>
      </c>
    </row>
    <row r="66" spans="1:24" s="34" customFormat="1" x14ac:dyDescent="0.35">
      <c r="A66" s="252"/>
      <c r="B66" s="185" t="s">
        <v>1839</v>
      </c>
      <c r="C66" s="180">
        <v>275</v>
      </c>
      <c r="D66" s="47">
        <f>VLOOKUP('Enrollment Estimates'!$E$2,INITIAL_EST,242,FALSE)</f>
        <v>0</v>
      </c>
      <c r="E66" s="47">
        <f>'Enrollment Estimates'!E9*'Enrollment Estimates'!E3</f>
        <v>0</v>
      </c>
      <c r="F66" s="46">
        <f>VLOOKUP('Enrollment Estimates'!$E$2,CASH,242,FALSE)</f>
        <v>0</v>
      </c>
      <c r="G66" s="46">
        <f t="shared" ref="G66:G67" si="10">F66</f>
        <v>0</v>
      </c>
      <c r="S66" s="381">
        <f>VLOOKUP('Enrollment Estimates'!$E$2,INITIAL_EST,242,FALSE)</f>
        <v>0</v>
      </c>
      <c r="T66" s="381"/>
      <c r="W66" s="549">
        <f>VLOOKUP('Enrollment Estimates'!$E$2,CASH,242,FALSE)</f>
        <v>0</v>
      </c>
      <c r="X66" s="382"/>
    </row>
    <row r="67" spans="1:24" x14ac:dyDescent="0.35">
      <c r="A67" s="252"/>
      <c r="B67" s="186" t="s">
        <v>1664</v>
      </c>
      <c r="C67" s="180">
        <v>275</v>
      </c>
      <c r="D67" s="55">
        <f>VLOOKUP('Enrollment Estimates'!$E$2,INITIAL_EST,244,FALSE)</f>
        <v>0</v>
      </c>
      <c r="E67" s="55">
        <f>'Enrollment Estimates'!E10*'Enrollment Estimates'!E3</f>
        <v>0</v>
      </c>
      <c r="F67" s="46">
        <f>VLOOKUP('Enrollment Estimates'!$E$2,CASH,244,FALSE)</f>
        <v>0</v>
      </c>
      <c r="G67" s="46">
        <f t="shared" si="10"/>
        <v>0</v>
      </c>
      <c r="S67" s="378">
        <f>VLOOKUP('Enrollment Estimates'!$E$2,INITIAL_EST,244,FALSE)</f>
        <v>0</v>
      </c>
      <c r="T67" s="378"/>
      <c r="W67" s="549">
        <f>VLOOKUP('Enrollment Estimates'!$E$2,CASH,244,FALSE)</f>
        <v>0</v>
      </c>
    </row>
    <row r="68" spans="1:24" s="38" customFormat="1" ht="16" x14ac:dyDescent="0.4">
      <c r="A68" s="252"/>
      <c r="B68" s="514" t="s">
        <v>668</v>
      </c>
      <c r="C68" s="241"/>
      <c r="D68" s="182" t="s">
        <v>668</v>
      </c>
      <c r="E68" s="182" t="s">
        <v>668</v>
      </c>
      <c r="F68" s="182" t="s">
        <v>668</v>
      </c>
      <c r="G68" s="402" t="s">
        <v>668</v>
      </c>
      <c r="S68" s="378"/>
      <c r="T68" s="378"/>
      <c r="W68" s="544" t="s">
        <v>668</v>
      </c>
      <c r="X68" s="93"/>
    </row>
    <row r="69" spans="1:24" x14ac:dyDescent="0.35">
      <c r="A69" s="249" t="s">
        <v>1606</v>
      </c>
      <c r="B69" s="185" t="s">
        <v>510</v>
      </c>
      <c r="C69" s="247"/>
      <c r="D69" s="357">
        <f>VLOOKUP('Enrollment Estimates'!$E$2,INITIAL_EST,4,FALSE)</f>
        <v>6160</v>
      </c>
      <c r="E69" s="357">
        <f>D69</f>
        <v>6160</v>
      </c>
      <c r="F69" s="357">
        <f>VLOOKUP('Enrollment Estimates'!$E$2,CASH,4,FALSE)</f>
        <v>6160</v>
      </c>
      <c r="G69" s="357">
        <f>F69</f>
        <v>6160</v>
      </c>
      <c r="S69" s="294">
        <f>VLOOKUP('Enrollment Estimates'!$E$2,INITIAL_EST,4,FALSE)</f>
        <v>6160</v>
      </c>
      <c r="T69" s="294"/>
      <c r="W69" s="550">
        <f>VLOOKUP('Enrollment Estimates'!$E$2,CASH,4,FALSE)</f>
        <v>6160</v>
      </c>
    </row>
    <row r="70" spans="1:24" s="38" customFormat="1" x14ac:dyDescent="0.35">
      <c r="A70" s="249" t="s">
        <v>1607</v>
      </c>
      <c r="B70" s="185" t="s">
        <v>1610</v>
      </c>
      <c r="C70" s="247"/>
      <c r="D70" s="47">
        <f>VLOOKUP('Enrollment Estimates'!$E$2,INITIAL_EST,321,FALSE)</f>
        <v>0</v>
      </c>
      <c r="E70" s="47">
        <f>VLOOKUP('Enrollment Estimates'!$E$2,INITIAL_EST,321,FALSE)</f>
        <v>0</v>
      </c>
      <c r="F70" s="46">
        <f>VLOOKUP('Enrollment Estimates'!$E$2,CASH,321,FALSE)</f>
        <v>0</v>
      </c>
      <c r="G70" s="46">
        <f>F70</f>
        <v>0</v>
      </c>
      <c r="S70" s="382"/>
      <c r="T70" s="382"/>
      <c r="W70" s="549">
        <f>VLOOKUP('Enrollment Estimates'!$E$2,CASH,321,FALSE)</f>
        <v>0</v>
      </c>
      <c r="X70" s="93"/>
    </row>
    <row r="71" spans="1:24" x14ac:dyDescent="0.35">
      <c r="A71" s="252"/>
      <c r="B71" s="515" t="s">
        <v>1795</v>
      </c>
      <c r="C71" s="391"/>
      <c r="D71" s="357">
        <v>10</v>
      </c>
      <c r="E71" s="357">
        <f>D71</f>
        <v>10</v>
      </c>
      <c r="F71" s="357">
        <v>10</v>
      </c>
      <c r="G71" s="357">
        <f>F71</f>
        <v>10</v>
      </c>
      <c r="S71" s="383">
        <v>10</v>
      </c>
      <c r="T71" s="383"/>
      <c r="W71" s="550">
        <v>10</v>
      </c>
    </row>
    <row r="72" spans="1:24" s="50" customFormat="1" x14ac:dyDescent="0.35">
      <c r="A72" s="271"/>
      <c r="B72" s="515" t="s">
        <v>1796</v>
      </c>
      <c r="C72" s="392"/>
      <c r="D72" s="357">
        <v>15000</v>
      </c>
      <c r="E72" s="357">
        <v>15000</v>
      </c>
      <c r="F72" s="357">
        <v>15000</v>
      </c>
      <c r="G72" s="357">
        <v>15000</v>
      </c>
      <c r="S72" s="294"/>
      <c r="T72" s="294"/>
      <c r="W72" s="550">
        <v>15000</v>
      </c>
      <c r="X72" s="93"/>
    </row>
    <row r="73" spans="1:24" s="50" customFormat="1" x14ac:dyDescent="0.35">
      <c r="A73" s="271"/>
      <c r="B73" s="515" t="s">
        <v>1841</v>
      </c>
      <c r="C73" s="392"/>
      <c r="D73" s="404">
        <f>VLOOKUP('Enrollment Estimates'!$E$2,INITIAL_EST,322,FALSE)</f>
        <v>0</v>
      </c>
      <c r="E73" s="404">
        <f>VLOOKUP('Enrollment Estimates'!$E$2,INITIAL_EST,322,FALSE)</f>
        <v>0</v>
      </c>
      <c r="F73" s="45">
        <f>VLOOKUP('Enrollment Estimates'!$E$2,CASH,322,FALSE)</f>
        <v>0</v>
      </c>
      <c r="G73" s="45">
        <f>F73</f>
        <v>0</v>
      </c>
      <c r="S73" s="294"/>
      <c r="T73" s="294"/>
      <c r="W73" s="548">
        <f>VLOOKUP('Enrollment Estimates'!$E$2,CASH,322,FALSE)</f>
        <v>0</v>
      </c>
      <c r="X73" s="93"/>
    </row>
    <row r="74" spans="1:24" x14ac:dyDescent="0.35">
      <c r="A74" s="249" t="s">
        <v>1608</v>
      </c>
      <c r="B74" s="185" t="s">
        <v>544</v>
      </c>
      <c r="C74" s="247"/>
      <c r="D74" s="405">
        <f>VLOOKUP('Enrollment Estimates'!$E$2,INITIAL_EST,15,FALSE)</f>
        <v>0</v>
      </c>
      <c r="E74" s="405">
        <f>D74</f>
        <v>0</v>
      </c>
      <c r="F74" s="405">
        <f>VLOOKUP('Enrollment Estimates'!$E$2,CASH,15,FALSE)</f>
        <v>0</v>
      </c>
      <c r="G74" s="405">
        <f>F74</f>
        <v>0</v>
      </c>
      <c r="S74" s="384">
        <f>VLOOKUP('Enrollment Estimates'!$E$2,INITIAL_EST,15,FALSE)</f>
        <v>0</v>
      </c>
      <c r="T74" s="384"/>
      <c r="W74" s="551">
        <f>VLOOKUP('Enrollment Estimates'!$E$2,CASH,15,FALSE)</f>
        <v>0</v>
      </c>
    </row>
    <row r="75" spans="1:24" x14ac:dyDescent="0.35">
      <c r="A75" s="249" t="s">
        <v>1609</v>
      </c>
      <c r="B75" s="185" t="s">
        <v>509</v>
      </c>
      <c r="C75" s="247"/>
      <c r="D75" s="406">
        <f>VLOOKUP('Enrollment Estimates'!$E$2,INITIAL_EST,18,FALSE)</f>
        <v>622.19600000000003</v>
      </c>
      <c r="E75" s="406">
        <f>D75</f>
        <v>622.19600000000003</v>
      </c>
      <c r="F75" s="406">
        <f>VLOOKUP('Enrollment Estimates'!$E$2,CASH,18,FALSE)</f>
        <v>622.19600000000003</v>
      </c>
      <c r="G75" s="406">
        <f>F75</f>
        <v>622.19600000000003</v>
      </c>
      <c r="S75" s="385">
        <f>VLOOKUP('Enrollment Estimates'!$E$2,INITIAL_EST,18,FALSE)</f>
        <v>622.19600000000003</v>
      </c>
      <c r="T75" s="385"/>
      <c r="W75" s="552">
        <f>VLOOKUP('Enrollment Estimates'!$E$2,CASH,18,FALSE)</f>
        <v>622.19600000000003</v>
      </c>
    </row>
    <row r="76" spans="1:24" x14ac:dyDescent="0.35">
      <c r="A76" s="252"/>
      <c r="B76" s="185" t="s">
        <v>1840</v>
      </c>
      <c r="C76" s="247"/>
      <c r="D76" s="357">
        <f>D77-D69</f>
        <v>1101</v>
      </c>
      <c r="E76" s="357">
        <f>D76</f>
        <v>1101</v>
      </c>
      <c r="F76" s="357">
        <f>F77-F69</f>
        <v>1101</v>
      </c>
      <c r="G76" s="357">
        <f>F76</f>
        <v>1101</v>
      </c>
      <c r="S76" s="294">
        <f>S77-S69</f>
        <v>1101</v>
      </c>
      <c r="T76" s="294"/>
      <c r="W76" s="550">
        <f>W77-W69</f>
        <v>1101</v>
      </c>
    </row>
    <row r="77" spans="1:24" x14ac:dyDescent="0.35">
      <c r="A77" s="252"/>
      <c r="B77" s="185" t="s">
        <v>592</v>
      </c>
      <c r="C77" s="247"/>
      <c r="D77" s="357">
        <f>VLOOKUP('Enrollment Estimates'!$E$2,INITIAL_EST,290,FALSE)</f>
        <v>7261</v>
      </c>
      <c r="E77" s="357">
        <f>D77</f>
        <v>7261</v>
      </c>
      <c r="F77" s="357">
        <f>VLOOKUP('Enrollment Estimates'!$E$2,CASH,290,FALSE)</f>
        <v>7261</v>
      </c>
      <c r="G77" s="357">
        <f>F77</f>
        <v>7261</v>
      </c>
      <c r="S77" s="294">
        <f>VLOOKUP('Enrollment Estimates'!$E$2,INITIAL_EST,290,FALSE)</f>
        <v>7261</v>
      </c>
      <c r="T77" s="294"/>
      <c r="W77" s="550">
        <f>VLOOKUP('Enrollment Estimates'!$E$2,CASH,290,FALSE)</f>
        <v>7261</v>
      </c>
    </row>
    <row r="78" spans="1:24" x14ac:dyDescent="0.35">
      <c r="A78" s="252"/>
      <c r="B78" s="185" t="s">
        <v>1809</v>
      </c>
      <c r="C78" s="247"/>
      <c r="D78" s="407">
        <f>VLOOKUP('Enrollment Estimates'!$E$2,INITIAL_EST,162,FALSE)</f>
        <v>7.0223999999999995E-2</v>
      </c>
      <c r="E78" s="407">
        <f t="shared" ref="E78:E83" si="11">D78</f>
        <v>7.0223999999999995E-2</v>
      </c>
      <c r="F78" s="409">
        <f>VLOOKUP('Enrollment Estimates'!$E$2,CASH,162,FALSE)</f>
        <v>6.6668999999999992E-2</v>
      </c>
      <c r="G78" s="409">
        <f t="shared" ref="G78:G83" si="12">F78</f>
        <v>6.6668999999999992E-2</v>
      </c>
      <c r="S78" s="386">
        <f>VLOOKUP('Enrollment Estimates'!$E$2,INITIAL_EST,162,FALSE)</f>
        <v>7.0223999999999995E-2</v>
      </c>
      <c r="T78" s="386"/>
      <c r="W78" s="553">
        <f>VLOOKUP('Enrollment Estimates'!$E$2,CASH,162,FALSE)</f>
        <v>6.6668999999999992E-2</v>
      </c>
    </row>
    <row r="79" spans="1:24" x14ac:dyDescent="0.35">
      <c r="A79" s="252"/>
      <c r="B79" s="185" t="s">
        <v>1810</v>
      </c>
      <c r="C79" s="247"/>
      <c r="D79" s="407">
        <f>VLOOKUP('Enrollment Estimates'!$E$2,INITIAL_EST,163,FALSE)</f>
        <v>3.0397999999999998E-2</v>
      </c>
      <c r="E79" s="407">
        <f t="shared" si="11"/>
        <v>3.0397999999999998E-2</v>
      </c>
      <c r="F79" s="409">
        <f>VLOOKUP('Enrollment Estimates'!$E$2,CASH,163,FALSE)</f>
        <v>3.0164999999999997E-2</v>
      </c>
      <c r="G79" s="409">
        <f t="shared" si="12"/>
        <v>3.0164999999999997E-2</v>
      </c>
      <c r="S79" s="386">
        <f>VLOOKUP('Enrollment Estimates'!$E$2,INITIAL_EST,163,FALSE)</f>
        <v>3.0397999999999998E-2</v>
      </c>
      <c r="T79" s="386"/>
      <c r="W79" s="553">
        <f>VLOOKUP('Enrollment Estimates'!$E$2,CASH,163,FALSE)</f>
        <v>3.0164999999999997E-2</v>
      </c>
    </row>
    <row r="80" spans="1:24" x14ac:dyDescent="0.35">
      <c r="A80" s="252"/>
      <c r="B80" s="185" t="s">
        <v>1811</v>
      </c>
      <c r="C80" s="247"/>
      <c r="D80" s="408">
        <f>VLOOKUP('Enrollment Estimates'!$E$2,INITIAL_EST,210,FALSE)</f>
        <v>4.0135999999999998E-2</v>
      </c>
      <c r="E80" s="408">
        <f t="shared" si="11"/>
        <v>4.0135999999999998E-2</v>
      </c>
      <c r="F80" s="410">
        <f>VLOOKUP('Enrollment Estimates'!$E$2,CASH,210,FALSE)</f>
        <v>4.0135999999999998E-2</v>
      </c>
      <c r="G80" s="410">
        <f t="shared" si="12"/>
        <v>4.0135999999999998E-2</v>
      </c>
      <c r="S80" s="386">
        <f>VLOOKUP('Enrollment Estimates'!$E$2,INITIAL_EST,210,FALSE)</f>
        <v>4.0135999999999998E-2</v>
      </c>
      <c r="T80" s="386"/>
      <c r="W80" s="554">
        <f>VLOOKUP('Enrollment Estimates'!$E$2,CASH,210,FALSE)</f>
        <v>4.0135999999999998E-2</v>
      </c>
    </row>
    <row r="81" spans="1:24" x14ac:dyDescent="0.35">
      <c r="A81" s="252"/>
      <c r="B81" s="185" t="s">
        <v>511</v>
      </c>
      <c r="C81" s="247"/>
      <c r="D81" s="357">
        <v>40</v>
      </c>
      <c r="E81" s="357">
        <f t="shared" si="11"/>
        <v>40</v>
      </c>
      <c r="F81" s="357">
        <f t="shared" ref="F81" si="13">D81</f>
        <v>40</v>
      </c>
      <c r="G81" s="357">
        <f t="shared" si="12"/>
        <v>40</v>
      </c>
      <c r="S81" s="383">
        <v>40</v>
      </c>
      <c r="T81" s="383"/>
      <c r="W81" s="550">
        <f t="shared" ref="W81" si="14">U81</f>
        <v>0</v>
      </c>
    </row>
    <row r="82" spans="1:24" x14ac:dyDescent="0.35">
      <c r="A82" s="252"/>
      <c r="B82" s="185" t="s">
        <v>512</v>
      </c>
      <c r="C82" s="247"/>
      <c r="D82" s="358">
        <v>129.52000000000001</v>
      </c>
      <c r="E82" s="358">
        <f t="shared" si="11"/>
        <v>129.52000000000001</v>
      </c>
      <c r="F82" s="358">
        <v>129.52000000000001</v>
      </c>
      <c r="G82" s="358">
        <f t="shared" si="12"/>
        <v>129.52000000000001</v>
      </c>
      <c r="S82" s="383">
        <v>129.52000000000001</v>
      </c>
      <c r="T82" s="383"/>
      <c r="W82" s="555">
        <v>129.52000000000001</v>
      </c>
    </row>
    <row r="83" spans="1:24" x14ac:dyDescent="0.35">
      <c r="A83" s="252"/>
      <c r="B83" s="185" t="s">
        <v>513</v>
      </c>
      <c r="C83" s="247"/>
      <c r="D83" s="358">
        <v>49.28</v>
      </c>
      <c r="E83" s="358">
        <f t="shared" si="11"/>
        <v>49.28</v>
      </c>
      <c r="F83" s="358">
        <v>49.28</v>
      </c>
      <c r="G83" s="358">
        <f t="shared" si="12"/>
        <v>49.28</v>
      </c>
      <c r="S83" s="383">
        <v>49.28</v>
      </c>
      <c r="T83" s="383"/>
      <c r="W83" s="555">
        <v>49.28</v>
      </c>
    </row>
    <row r="84" spans="1:24" ht="16" x14ac:dyDescent="0.4">
      <c r="A84" s="252"/>
      <c r="B84" s="516" t="s">
        <v>1644</v>
      </c>
      <c r="C84" s="63"/>
      <c r="D84" s="183"/>
      <c r="E84" s="183"/>
      <c r="F84" s="183"/>
      <c r="G84" s="183"/>
      <c r="S84" s="387"/>
      <c r="T84" s="387"/>
      <c r="W84" s="387"/>
    </row>
    <row r="85" spans="1:24" s="38" customFormat="1" ht="29.5" x14ac:dyDescent="0.4">
      <c r="A85" s="252"/>
      <c r="B85" s="517" t="s">
        <v>686</v>
      </c>
      <c r="C85" s="64"/>
      <c r="D85" s="308" t="s">
        <v>1804</v>
      </c>
      <c r="E85" s="308" t="s">
        <v>1804</v>
      </c>
      <c r="F85" s="308" t="s">
        <v>1804</v>
      </c>
      <c r="G85" s="403" t="s">
        <v>1804</v>
      </c>
      <c r="S85" s="387" t="s">
        <v>1700</v>
      </c>
      <c r="T85" s="387" t="s">
        <v>1699</v>
      </c>
      <c r="W85" s="93" t="s">
        <v>1911</v>
      </c>
      <c r="X85" s="387" t="s">
        <v>1912</v>
      </c>
    </row>
    <row r="86" spans="1:24" s="50" customFormat="1" ht="15" thickBot="1" x14ac:dyDescent="0.4">
      <c r="A86" s="257" t="s">
        <v>1611</v>
      </c>
      <c r="B86" s="439" t="s">
        <v>522</v>
      </c>
      <c r="C86" s="242"/>
      <c r="D86" s="226">
        <f>D6*D69</f>
        <v>0</v>
      </c>
      <c r="E86" s="226">
        <f>E6*E69</f>
        <v>0</v>
      </c>
      <c r="F86" s="226">
        <f>F6*F69</f>
        <v>0</v>
      </c>
      <c r="G86" s="226">
        <f>G6*G69</f>
        <v>0</v>
      </c>
      <c r="S86" s="294">
        <f>VLOOKUP('Enrollment Estimates'!$E$2,INITIAL_EST,105,FALSE)</f>
        <v>0</v>
      </c>
      <c r="T86" s="425">
        <f>D86-S86</f>
        <v>0</v>
      </c>
      <c r="W86" s="556">
        <f>VLOOKUP('Enrollment Estimates'!$E$2,CASH,105,FALSE)</f>
        <v>0</v>
      </c>
      <c r="X86" s="560">
        <f>W86-F86</f>
        <v>0</v>
      </c>
    </row>
    <row r="87" spans="1:24" s="50" customFormat="1" ht="15.5" thickTop="1" thickBot="1" x14ac:dyDescent="0.4">
      <c r="A87" s="257" t="s">
        <v>1612</v>
      </c>
      <c r="B87" s="439" t="s">
        <v>516</v>
      </c>
      <c r="C87" s="242"/>
      <c r="D87" s="226">
        <f>D76*D6</f>
        <v>0</v>
      </c>
      <c r="E87" s="226">
        <f>E76*E6</f>
        <v>0</v>
      </c>
      <c r="F87" s="226">
        <f>F76*F6</f>
        <v>0</v>
      </c>
      <c r="G87" s="226">
        <f>G76*G6</f>
        <v>0</v>
      </c>
      <c r="S87" s="294">
        <f>VLOOKUP('Enrollment Estimates'!$E$2,INITIAL_EST,213,FALSE)</f>
        <v>0</v>
      </c>
      <c r="T87" s="294">
        <f>D87-S87</f>
        <v>0</v>
      </c>
      <c r="W87" s="556">
        <f>VLOOKUP('Enrollment Estimates'!$E$2,CASH,213,FALSE)</f>
        <v>0</v>
      </c>
      <c r="X87" s="560">
        <f>W87-F87</f>
        <v>0</v>
      </c>
    </row>
    <row r="88" spans="1:24" s="52" customFormat="1" ht="15" thickTop="1" x14ac:dyDescent="0.35">
      <c r="A88" s="252"/>
      <c r="B88" s="184" t="s">
        <v>683</v>
      </c>
      <c r="C88" s="194"/>
      <c r="D88" s="229"/>
      <c r="E88" s="229"/>
      <c r="F88" s="229"/>
      <c r="G88" s="229"/>
      <c r="S88" s="388"/>
      <c r="T88" s="388"/>
      <c r="W88" s="557"/>
      <c r="X88" s="560"/>
    </row>
    <row r="89" spans="1:24" s="35" customFormat="1" x14ac:dyDescent="0.35">
      <c r="A89" s="252"/>
      <c r="B89" s="185" t="s">
        <v>678</v>
      </c>
      <c r="C89" s="243"/>
      <c r="D89" s="228">
        <f>D22*D69</f>
        <v>0</v>
      </c>
      <c r="E89" s="228">
        <f>E22*E69</f>
        <v>0</v>
      </c>
      <c r="F89" s="228">
        <f>F22*F69</f>
        <v>0</v>
      </c>
      <c r="G89" s="228">
        <f>G22*G69</f>
        <v>0</v>
      </c>
      <c r="S89" s="294">
        <f>VLOOKUP('Enrollment Estimates'!$E$2,INITIAL_EST,137,FALSE)</f>
        <v>0</v>
      </c>
      <c r="T89" s="294">
        <f t="shared" ref="T89:T95" si="15">D89-S89</f>
        <v>0</v>
      </c>
      <c r="W89" s="556">
        <f>VLOOKUP('Enrollment Estimates'!$E$2,CASH,137,FALSE)</f>
        <v>0</v>
      </c>
      <c r="X89" s="560">
        <f t="shared" ref="X89:X150" si="16">W89-F89</f>
        <v>0</v>
      </c>
    </row>
    <row r="90" spans="1:24" s="35" customFormat="1" x14ac:dyDescent="0.35">
      <c r="A90" s="252"/>
      <c r="B90" s="185" t="s">
        <v>679</v>
      </c>
      <c r="C90" s="243"/>
      <c r="D90" s="228">
        <f>D23*$C$23*D69</f>
        <v>0</v>
      </c>
      <c r="E90" s="228">
        <f>E23*$C$23*E69</f>
        <v>0</v>
      </c>
      <c r="F90" s="228">
        <f>F23*$C$23*F69</f>
        <v>0</v>
      </c>
      <c r="G90" s="228">
        <f>G23*$C$23*G69</f>
        <v>0</v>
      </c>
      <c r="S90" s="294">
        <f>VLOOKUP('Enrollment Estimates'!$E$2,INITIAL_EST,133,FALSE)</f>
        <v>0</v>
      </c>
      <c r="T90" s="294">
        <f t="shared" si="15"/>
        <v>0</v>
      </c>
      <c r="W90" s="556">
        <f>VLOOKUP('Enrollment Estimates'!$E$2,CASH,133,FALSE)</f>
        <v>0</v>
      </c>
      <c r="X90" s="560">
        <f t="shared" si="16"/>
        <v>0</v>
      </c>
    </row>
    <row r="91" spans="1:24" s="35" customFormat="1" x14ac:dyDescent="0.35">
      <c r="A91" s="252"/>
      <c r="B91" s="185" t="s">
        <v>680</v>
      </c>
      <c r="C91" s="243"/>
      <c r="D91" s="228">
        <f>D20*$C$20*D69</f>
        <v>0</v>
      </c>
      <c r="E91" s="228">
        <f>E20*$C$20*E69</f>
        <v>0</v>
      </c>
      <c r="F91" s="228">
        <f>F20*$C$20*F69</f>
        <v>0</v>
      </c>
      <c r="G91" s="228">
        <f>G20*$C$20*G69</f>
        <v>0</v>
      </c>
      <c r="S91" s="294">
        <f>VLOOKUP('Enrollment Estimates'!$E$2,INITIAL_EST,138,FALSE)</f>
        <v>0</v>
      </c>
      <c r="T91" s="294">
        <f t="shared" si="15"/>
        <v>0</v>
      </c>
      <c r="W91" s="556">
        <f>VLOOKUP('Enrollment Estimates'!$E$2,CASH,138,FALSE)</f>
        <v>0</v>
      </c>
      <c r="X91" s="560">
        <f t="shared" si="16"/>
        <v>0</v>
      </c>
    </row>
    <row r="92" spans="1:24" s="35" customFormat="1" x14ac:dyDescent="0.35">
      <c r="A92" s="258"/>
      <c r="B92" s="185" t="s">
        <v>681</v>
      </c>
      <c r="C92" s="243"/>
      <c r="D92" s="228">
        <f>D19*$C$19*D69</f>
        <v>0</v>
      </c>
      <c r="E92" s="228">
        <f>E19*$C$19*E69</f>
        <v>0</v>
      </c>
      <c r="F92" s="228">
        <f>F19*$C$19*F69</f>
        <v>0</v>
      </c>
      <c r="G92" s="228">
        <f>G19*$C$19*G69</f>
        <v>0</v>
      </c>
      <c r="S92" s="294">
        <f>VLOOKUP('Enrollment Estimates'!$E$2,INITIAL_EST,144,FALSE)</f>
        <v>0</v>
      </c>
      <c r="T92" s="294">
        <f t="shared" si="15"/>
        <v>0</v>
      </c>
      <c r="W92" s="556">
        <f>VLOOKUP('Enrollment Estimates'!$E$2,CASH,144,FALSE)</f>
        <v>0</v>
      </c>
      <c r="X92" s="560">
        <f t="shared" si="16"/>
        <v>0</v>
      </c>
    </row>
    <row r="93" spans="1:24" s="35" customFormat="1" x14ac:dyDescent="0.35">
      <c r="A93" s="258"/>
      <c r="B93" s="185" t="s">
        <v>677</v>
      </c>
      <c r="C93" s="243"/>
      <c r="D93" s="228">
        <f>D36*D69*0.75</f>
        <v>0</v>
      </c>
      <c r="E93" s="228">
        <f>E36*E69*0.75</f>
        <v>0</v>
      </c>
      <c r="F93" s="228">
        <f>F36*F69*0.75</f>
        <v>0</v>
      </c>
      <c r="G93" s="228">
        <f>G36*G69*0.75</f>
        <v>0</v>
      </c>
      <c r="S93" s="294">
        <f>VLOOKUP('Enrollment Estimates'!$E$2,INITIAL_EST,118,FALSE)</f>
        <v>0</v>
      </c>
      <c r="T93" s="294">
        <f t="shared" si="15"/>
        <v>0</v>
      </c>
      <c r="W93" s="556">
        <f>VLOOKUP('Enrollment Estimates'!$E$2,CASH,118,FALSE)</f>
        <v>0</v>
      </c>
      <c r="X93" s="560">
        <f t="shared" si="16"/>
        <v>0</v>
      </c>
    </row>
    <row r="94" spans="1:24" x14ac:dyDescent="0.35">
      <c r="A94" s="252"/>
      <c r="B94" s="185" t="s">
        <v>682</v>
      </c>
      <c r="C94" s="243"/>
      <c r="D94" s="233">
        <f>-VLOOKUP($A$3,INITIAL_EST,117,FALSE)</f>
        <v>0</v>
      </c>
      <c r="E94" s="233">
        <f>IF($E$5=0,0,D94)</f>
        <v>0</v>
      </c>
      <c r="F94" s="234">
        <f>-VLOOKUP($A$3,CASH,117,FALSE)</f>
        <v>0</v>
      </c>
      <c r="G94" s="234">
        <f>F94</f>
        <v>0</v>
      </c>
      <c r="S94" s="294">
        <f>-VLOOKUP($A$3,INITIAL_EST,117,FALSE)</f>
        <v>0</v>
      </c>
      <c r="T94" s="294">
        <f t="shared" si="15"/>
        <v>0</v>
      </c>
      <c r="W94" s="556">
        <f>-VLOOKUP($A$3,CASH,117,FALSE)</f>
        <v>0</v>
      </c>
      <c r="X94" s="560">
        <f t="shared" si="16"/>
        <v>0</v>
      </c>
    </row>
    <row r="95" spans="1:24" s="36" customFormat="1" ht="29.5" thickBot="1" x14ac:dyDescent="0.4">
      <c r="A95" s="257" t="s">
        <v>1615</v>
      </c>
      <c r="B95" s="439" t="s">
        <v>523</v>
      </c>
      <c r="C95" s="242"/>
      <c r="D95" s="226">
        <f>SUM(D89:D94)</f>
        <v>0</v>
      </c>
      <c r="E95" s="226">
        <f>SUM(E89:E94)</f>
        <v>0</v>
      </c>
      <c r="F95" s="226">
        <f>SUM(F89:F94)</f>
        <v>0</v>
      </c>
      <c r="G95" s="226">
        <f>SUM(G89:G94)</f>
        <v>0</v>
      </c>
      <c r="S95" s="294">
        <f>VLOOKUP('Enrollment Estimates'!$E$2,INITIAL_EST,116,FALSE)</f>
        <v>0</v>
      </c>
      <c r="T95" s="294">
        <f t="shared" si="15"/>
        <v>0</v>
      </c>
      <c r="W95" s="556">
        <f>VLOOKUP('Enrollment Estimates'!$E$2,CASH,116,FALSE)</f>
        <v>0</v>
      </c>
      <c r="X95" s="560">
        <f t="shared" si="16"/>
        <v>0</v>
      </c>
    </row>
    <row r="96" spans="1:24" s="52" customFormat="1" ht="15" thickTop="1" x14ac:dyDescent="0.35">
      <c r="A96" s="258"/>
      <c r="B96" s="184" t="s">
        <v>684</v>
      </c>
      <c r="C96" s="194"/>
      <c r="D96" s="229"/>
      <c r="E96" s="229"/>
      <c r="F96" s="229"/>
      <c r="G96" s="229"/>
      <c r="S96" s="388"/>
      <c r="T96" s="388"/>
      <c r="W96" s="557"/>
      <c r="X96" s="560"/>
    </row>
    <row r="97" spans="1:24" s="36" customFormat="1" x14ac:dyDescent="0.35">
      <c r="A97" s="252"/>
      <c r="B97" s="185" t="s">
        <v>1651</v>
      </c>
      <c r="C97" s="194"/>
      <c r="D97" s="228">
        <f>D69*$C$50*D50</f>
        <v>0</v>
      </c>
      <c r="E97" s="228">
        <f>E69*$C$50*E50</f>
        <v>0</v>
      </c>
      <c r="F97" s="228">
        <f>F69*$C$50*F50</f>
        <v>0</v>
      </c>
      <c r="G97" s="228">
        <f>G69*$C$50*G50</f>
        <v>0</v>
      </c>
      <c r="S97" s="294">
        <f>VLOOKUP('Enrollment Estimates'!$E$2,INITIAL_EST,298,FALSE)</f>
        <v>0</v>
      </c>
      <c r="T97" s="294">
        <f>D97-S97</f>
        <v>0</v>
      </c>
      <c r="W97" s="556">
        <f>VLOOKUP('Enrollment Estimates'!$E$2,CASH,298,FALSE)</f>
        <v>0</v>
      </c>
      <c r="X97" s="560">
        <f t="shared" si="16"/>
        <v>0</v>
      </c>
    </row>
    <row r="98" spans="1:24" s="36" customFormat="1" x14ac:dyDescent="0.35">
      <c r="A98" s="252"/>
      <c r="B98" s="185" t="s">
        <v>1652</v>
      </c>
      <c r="C98" s="194"/>
      <c r="D98" s="228">
        <f>D69*$C$51*D51</f>
        <v>0</v>
      </c>
      <c r="E98" s="228">
        <f>E69*$C$51*E51</f>
        <v>0</v>
      </c>
      <c r="F98" s="228">
        <f>F69*$C$51*F51</f>
        <v>0</v>
      </c>
      <c r="G98" s="228">
        <f>G69*$C$51*G51</f>
        <v>0</v>
      </c>
      <c r="S98" s="294">
        <f>VLOOKUP('Enrollment Estimates'!$E$2,INITIAL_EST,297,FALSE)</f>
        <v>0</v>
      </c>
      <c r="T98" s="294">
        <f>D98-S98</f>
        <v>0</v>
      </c>
      <c r="W98" s="556">
        <f>VLOOKUP('Enrollment Estimates'!$E$2,CASH,297,FALSE)</f>
        <v>0</v>
      </c>
      <c r="X98" s="560">
        <f t="shared" si="16"/>
        <v>0</v>
      </c>
    </row>
    <row r="99" spans="1:24" s="36" customFormat="1" ht="29.5" thickBot="1" x14ac:dyDescent="0.4">
      <c r="A99" s="257" t="s">
        <v>1623</v>
      </c>
      <c r="B99" s="439" t="s">
        <v>1816</v>
      </c>
      <c r="C99" s="242"/>
      <c r="D99" s="226">
        <f>SUM(D97:D98)</f>
        <v>0</v>
      </c>
      <c r="E99" s="226">
        <f t="shared" ref="E99:G99" si="17">SUM(E97:E98)</f>
        <v>0</v>
      </c>
      <c r="F99" s="226">
        <f t="shared" si="17"/>
        <v>0</v>
      </c>
      <c r="G99" s="226">
        <f t="shared" si="17"/>
        <v>0</v>
      </c>
      <c r="S99" s="294">
        <f>VLOOKUP('Enrollment Estimates'!$E$2,INITIAL_EST,214,FALSE)</f>
        <v>0</v>
      </c>
      <c r="T99" s="294">
        <f>D99-S99</f>
        <v>0</v>
      </c>
      <c r="W99" s="556">
        <f>VLOOKUP('Enrollment Estimates'!$E$2,CASH,214,FALSE)</f>
        <v>0</v>
      </c>
      <c r="X99" s="560">
        <f t="shared" si="16"/>
        <v>0</v>
      </c>
    </row>
    <row r="100" spans="1:24" s="53" customFormat="1" ht="15" thickTop="1" x14ac:dyDescent="0.35">
      <c r="A100" s="258"/>
      <c r="B100" s="185" t="s">
        <v>688</v>
      </c>
      <c r="C100" s="194"/>
      <c r="D100" s="229"/>
      <c r="E100" s="229"/>
      <c r="F100" s="317"/>
      <c r="G100" s="317"/>
      <c r="S100" s="388"/>
      <c r="T100" s="388"/>
      <c r="W100" s="557"/>
      <c r="X100" s="560">
        <f t="shared" si="16"/>
        <v>0</v>
      </c>
    </row>
    <row r="101" spans="1:24" s="35" customFormat="1" x14ac:dyDescent="0.35">
      <c r="A101" s="258"/>
      <c r="B101" s="185" t="s">
        <v>1653</v>
      </c>
      <c r="C101" s="243"/>
      <c r="D101" s="228">
        <f>D62*D69</f>
        <v>0</v>
      </c>
      <c r="E101" s="228">
        <f>IF(E5=0,0,E62*E69)</f>
        <v>0</v>
      </c>
      <c r="F101" s="228">
        <f>F62*F69</f>
        <v>0</v>
      </c>
      <c r="G101" s="228">
        <f>G62*G69</f>
        <v>0</v>
      </c>
      <c r="S101" s="294">
        <f>VLOOKUP('Enrollment Estimates'!$E$2,INITIAL_EST,108,FALSE)</f>
        <v>0</v>
      </c>
      <c r="T101" s="294">
        <f>D101-S101</f>
        <v>0</v>
      </c>
      <c r="W101" s="556">
        <f>VLOOKUP('Enrollment Estimates'!$E$2,CASH,108,FALSE)</f>
        <v>0</v>
      </c>
      <c r="X101" s="560">
        <f t="shared" si="16"/>
        <v>0</v>
      </c>
    </row>
    <row r="102" spans="1:24" s="35" customFormat="1" x14ac:dyDescent="0.35">
      <c r="A102" s="258"/>
      <c r="B102" s="185" t="s">
        <v>737</v>
      </c>
      <c r="C102" s="243"/>
      <c r="D102" s="228">
        <f>D63*$C$63*D69</f>
        <v>0</v>
      </c>
      <c r="E102" s="228">
        <f>E63*$C$63*E69</f>
        <v>0</v>
      </c>
      <c r="F102" s="228">
        <f>F63*$C$63*F69</f>
        <v>0</v>
      </c>
      <c r="G102" s="228">
        <f>G63*$C$63*G69</f>
        <v>0</v>
      </c>
      <c r="S102" s="294">
        <f>VLOOKUP('Enrollment Estimates'!$E$2,INITIAL_EST,112,FALSE)</f>
        <v>0</v>
      </c>
      <c r="T102" s="294">
        <f>D102-S102</f>
        <v>0</v>
      </c>
      <c r="W102" s="556">
        <f>VLOOKUP('Enrollment Estimates'!$E$2,CASH,112,FALSE)</f>
        <v>0</v>
      </c>
      <c r="X102" s="560">
        <f t="shared" si="16"/>
        <v>0</v>
      </c>
    </row>
    <row r="103" spans="1:24" s="35" customFormat="1" x14ac:dyDescent="0.35">
      <c r="A103" s="258"/>
      <c r="B103" s="185" t="s">
        <v>747</v>
      </c>
      <c r="C103" s="243"/>
      <c r="D103" s="228">
        <f>D69*D64*$C$64</f>
        <v>0</v>
      </c>
      <c r="E103" s="228">
        <f>IF(E5=0,0,E69*E64*$C$64)</f>
        <v>0</v>
      </c>
      <c r="F103" s="228">
        <f>F69*F64*$C$64</f>
        <v>0</v>
      </c>
      <c r="G103" s="228">
        <f>G69*G64*$C$64</f>
        <v>0</v>
      </c>
      <c r="S103" s="294">
        <f>VLOOKUP('Enrollment Estimates'!$E$2,INITIAL_EST,260,FALSE)</f>
        <v>0</v>
      </c>
      <c r="T103" s="294">
        <f>D103-S103</f>
        <v>0</v>
      </c>
      <c r="W103" s="556">
        <f>VLOOKUP('Enrollment Estimates'!$E$2,CASH,260,FALSE)</f>
        <v>0</v>
      </c>
      <c r="X103" s="560">
        <f t="shared" si="16"/>
        <v>0</v>
      </c>
    </row>
    <row r="104" spans="1:24" s="50" customFormat="1" ht="29.5" thickBot="1" x14ac:dyDescent="0.4">
      <c r="A104" s="257" t="s">
        <v>1624</v>
      </c>
      <c r="B104" s="439" t="s">
        <v>524</v>
      </c>
      <c r="C104" s="242"/>
      <c r="D104" s="226">
        <f>SUM(D101:D103)</f>
        <v>0</v>
      </c>
      <c r="E104" s="226">
        <f>SUM(E101:E102)</f>
        <v>0</v>
      </c>
      <c r="F104" s="226">
        <f>SUM(F101:F103)</f>
        <v>0</v>
      </c>
      <c r="G104" s="226">
        <f>SUM(G101:G103)</f>
        <v>0</v>
      </c>
      <c r="S104" s="294">
        <f>VLOOKUP('Enrollment Estimates'!$E$2,INITIAL_EST,109,FALSE)</f>
        <v>0</v>
      </c>
      <c r="T104" s="294">
        <f>D104-S104</f>
        <v>0</v>
      </c>
      <c r="W104" s="556">
        <f>VLOOKUP('Enrollment Estimates'!$E$2,CASH,109,FALSE)</f>
        <v>0</v>
      </c>
      <c r="X104" s="560">
        <f t="shared" si="16"/>
        <v>0</v>
      </c>
    </row>
    <row r="105" spans="1:24" s="50" customFormat="1" ht="30" thickTop="1" thickBot="1" x14ac:dyDescent="0.4">
      <c r="A105" s="257" t="s">
        <v>1613</v>
      </c>
      <c r="B105" s="439" t="s">
        <v>525</v>
      </c>
      <c r="C105" s="242"/>
      <c r="D105" s="226">
        <f>D42*D69</f>
        <v>0</v>
      </c>
      <c r="E105" s="226">
        <f>E42*E69</f>
        <v>0</v>
      </c>
      <c r="F105" s="314">
        <f>F42*F69</f>
        <v>0</v>
      </c>
      <c r="G105" s="314">
        <f>G42*G69</f>
        <v>0</v>
      </c>
      <c r="S105" s="294">
        <f>VLOOKUP('Enrollment Estimates'!$E$2,INITIAL_EST,23,FALSE)</f>
        <v>0</v>
      </c>
      <c r="T105" s="294">
        <f>D105-S105</f>
        <v>0</v>
      </c>
      <c r="W105" s="556">
        <f>VLOOKUP('Enrollment Estimates'!$E$2,CASH,23,FALSE)</f>
        <v>0</v>
      </c>
      <c r="X105" s="560">
        <f t="shared" si="16"/>
        <v>0</v>
      </c>
    </row>
    <row r="106" spans="1:24" s="35" customFormat="1" ht="15" thickTop="1" x14ac:dyDescent="0.35">
      <c r="A106" s="258"/>
      <c r="B106" s="185" t="s">
        <v>689</v>
      </c>
      <c r="C106" s="243"/>
      <c r="D106" s="229"/>
      <c r="E106" s="229"/>
      <c r="F106" s="317"/>
      <c r="G106" s="317"/>
      <c r="S106" s="388"/>
      <c r="T106" s="388"/>
      <c r="W106" s="557"/>
      <c r="X106" s="560"/>
    </row>
    <row r="107" spans="1:24" s="35" customFormat="1" x14ac:dyDescent="0.35">
      <c r="A107" s="258"/>
      <c r="B107" s="185" t="s">
        <v>519</v>
      </c>
      <c r="C107" s="243"/>
      <c r="D107" s="228">
        <f>D47*D77</f>
        <v>0</v>
      </c>
      <c r="E107" s="228">
        <f>E47*E77</f>
        <v>0</v>
      </c>
      <c r="F107" s="228">
        <f>F47*F77</f>
        <v>0</v>
      </c>
      <c r="G107" s="228">
        <f>G47*G77</f>
        <v>0</v>
      </c>
      <c r="S107" s="294">
        <f>VLOOKUP('Enrollment Estimates'!$E$2,INITIAL_EST,183,FALSE)</f>
        <v>0</v>
      </c>
      <c r="T107" s="294">
        <f>D107-S107</f>
        <v>0</v>
      </c>
      <c r="W107" s="556">
        <f>VLOOKUP('Enrollment Estimates'!$E$2,CASH,183,FALSE)</f>
        <v>0</v>
      </c>
      <c r="X107" s="560">
        <f t="shared" si="16"/>
        <v>0</v>
      </c>
    </row>
    <row r="108" spans="1:24" s="35" customFormat="1" x14ac:dyDescent="0.35">
      <c r="A108" s="258"/>
      <c r="B108" s="185" t="s">
        <v>520</v>
      </c>
      <c r="C108" s="243"/>
      <c r="D108" s="228">
        <f>D48*$C$48</f>
        <v>0</v>
      </c>
      <c r="E108" s="228">
        <f>E48*$C$48</f>
        <v>0</v>
      </c>
      <c r="F108" s="228">
        <f>F48*$C$48</f>
        <v>0</v>
      </c>
      <c r="G108" s="228">
        <f>G48*$C$48</f>
        <v>0</v>
      </c>
      <c r="S108" s="294">
        <f>VLOOKUP('Enrollment Estimates'!$E$2,INITIAL_EST,181,FALSE)</f>
        <v>0</v>
      </c>
      <c r="T108" s="294">
        <f>D108-S108</f>
        <v>0</v>
      </c>
      <c r="W108" s="556">
        <f>VLOOKUP('Enrollment Estimates'!$E$2,CASH,181,FALSE)</f>
        <v>0</v>
      </c>
      <c r="X108" s="560">
        <f t="shared" si="16"/>
        <v>0</v>
      </c>
    </row>
    <row r="109" spans="1:24" s="50" customFormat="1" ht="29.5" thickBot="1" x14ac:dyDescent="0.4">
      <c r="A109" s="257" t="s">
        <v>1625</v>
      </c>
      <c r="B109" s="439" t="s">
        <v>526</v>
      </c>
      <c r="C109" s="242"/>
      <c r="D109" s="226">
        <f>SUM(D107:D108)</f>
        <v>0</v>
      </c>
      <c r="E109" s="226">
        <f>SUM(E107:E108)</f>
        <v>0</v>
      </c>
      <c r="F109" s="226">
        <f>SUM(F107:F108)</f>
        <v>0</v>
      </c>
      <c r="G109" s="226">
        <f>SUM(G107:G108)</f>
        <v>0</v>
      </c>
      <c r="S109" s="294">
        <f>VLOOKUP('Enrollment Estimates'!$E$2,INITIAL_EST,184,FALSE)</f>
        <v>0</v>
      </c>
      <c r="T109" s="294">
        <f>D109-S109</f>
        <v>0</v>
      </c>
      <c r="W109" s="556">
        <f>VLOOKUP('Enrollment Estimates'!$E$2,CASH,184,FALSE)</f>
        <v>0</v>
      </c>
      <c r="X109" s="560">
        <f t="shared" si="16"/>
        <v>0</v>
      </c>
    </row>
    <row r="110" spans="1:24" s="50" customFormat="1" ht="15.5" thickTop="1" thickBot="1" x14ac:dyDescent="0.4">
      <c r="A110" s="257" t="s">
        <v>1648</v>
      </c>
      <c r="B110" s="439" t="s">
        <v>1734</v>
      </c>
      <c r="C110" s="242"/>
      <c r="D110" s="316"/>
      <c r="E110" s="316"/>
      <c r="F110" s="316"/>
      <c r="G110" s="316"/>
      <c r="S110" s="294"/>
      <c r="T110" s="294"/>
      <c r="W110" s="556"/>
      <c r="X110" s="560"/>
    </row>
    <row r="111" spans="1:24" s="50" customFormat="1" ht="15.5" thickTop="1" thickBot="1" x14ac:dyDescent="0.4">
      <c r="A111" s="257" t="s">
        <v>1626</v>
      </c>
      <c r="B111" s="439" t="s">
        <v>527</v>
      </c>
      <c r="C111" s="242"/>
      <c r="D111" s="311">
        <f>$C$65*D65*D69</f>
        <v>0</v>
      </c>
      <c r="E111" s="311">
        <f>IF($E$5=0,0,$C$65*E65*E69)</f>
        <v>0</v>
      </c>
      <c r="F111" s="314">
        <f>$C$65*F65*F69</f>
        <v>0</v>
      </c>
      <c r="G111" s="314">
        <f>$C$65*G65*G69</f>
        <v>0</v>
      </c>
      <c r="S111" s="294">
        <f>VLOOKUP('Enrollment Estimates'!$E$2,INITIAL_EST,215,FALSE)</f>
        <v>0</v>
      </c>
      <c r="T111" s="294">
        <f>D111-S111</f>
        <v>0</v>
      </c>
      <c r="W111" s="556">
        <f>VLOOKUP('Enrollment Estimates'!$E$2,CASH,215,FALSE)</f>
        <v>0</v>
      </c>
      <c r="X111" s="560">
        <f t="shared" si="16"/>
        <v>0</v>
      </c>
    </row>
    <row r="112" spans="1:24" s="35" customFormat="1" ht="15" thickTop="1" x14ac:dyDescent="0.35">
      <c r="A112" s="258"/>
      <c r="B112" s="185" t="s">
        <v>687</v>
      </c>
      <c r="C112" s="243"/>
      <c r="D112" s="227"/>
      <c r="E112" s="227"/>
      <c r="F112" s="401"/>
      <c r="G112" s="401"/>
      <c r="S112" s="388"/>
      <c r="T112" s="388"/>
      <c r="W112" s="557"/>
      <c r="X112" s="560"/>
    </row>
    <row r="113" spans="1:24" s="36" customFormat="1" x14ac:dyDescent="0.35">
      <c r="A113" s="252"/>
      <c r="B113" s="185" t="s">
        <v>594</v>
      </c>
      <c r="C113" s="243"/>
      <c r="D113" s="228">
        <f>D54*$C$54*D69</f>
        <v>0</v>
      </c>
      <c r="E113" s="228">
        <f>E54*$C$54*E69</f>
        <v>0</v>
      </c>
      <c r="F113" s="228">
        <f>F54*$C$54*F69</f>
        <v>0</v>
      </c>
      <c r="G113" s="228">
        <f>G54*$C$54*G69</f>
        <v>0</v>
      </c>
      <c r="S113" s="294">
        <f>VLOOKUP('Enrollment Estimates'!$E$2,INITIAL_EST,280,FALSE)</f>
        <v>0</v>
      </c>
      <c r="T113" s="294">
        <f>D113-S113</f>
        <v>0</v>
      </c>
      <c r="W113" s="556">
        <f>VLOOKUP('Enrollment Estimates'!$E$2,CASH,280,FALSE)</f>
        <v>0</v>
      </c>
      <c r="X113" s="560">
        <f t="shared" si="16"/>
        <v>0</v>
      </c>
    </row>
    <row r="114" spans="1:24" s="36" customFormat="1" ht="43.5" x14ac:dyDescent="0.35">
      <c r="A114" s="252"/>
      <c r="B114" s="185" t="s">
        <v>753</v>
      </c>
      <c r="C114" s="243"/>
      <c r="D114" s="228">
        <f>VLOOKUP('Enrollment Estimates'!$E$2,INITIAL_EST,53,FALSE)</f>
        <v>0</v>
      </c>
      <c r="E114" s="228">
        <v>0</v>
      </c>
      <c r="F114" s="230">
        <f>VLOOKUP('Enrollment Estimates'!$E$2,CASH,53,FALSE)</f>
        <v>0</v>
      </c>
      <c r="G114" s="230">
        <f>F114</f>
        <v>0</v>
      </c>
      <c r="S114" s="294">
        <f>VLOOKUP('Enrollment Estimates'!$E$2,INITIAL_EST,53,FALSE)</f>
        <v>0</v>
      </c>
      <c r="T114" s="294">
        <f>D114-S114</f>
        <v>0</v>
      </c>
      <c r="W114" s="556">
        <f>VLOOKUP('Enrollment Estimates'!$E$2,CASH,53,FALSE)</f>
        <v>0</v>
      </c>
      <c r="X114" s="560">
        <f t="shared" si="16"/>
        <v>0</v>
      </c>
    </row>
    <row r="115" spans="1:24" s="36" customFormat="1" ht="43.5" x14ac:dyDescent="0.35">
      <c r="A115" s="252"/>
      <c r="B115" s="185" t="s">
        <v>593</v>
      </c>
      <c r="C115" s="243"/>
      <c r="D115" s="233">
        <f>-VLOOKUP('Enrollment Estimates'!$E$2,INITIAL_EST,56,FALSE)</f>
        <v>0</v>
      </c>
      <c r="E115" s="233">
        <f>IF(E5=0,0,D115)</f>
        <v>0</v>
      </c>
      <c r="F115" s="234">
        <f>-VLOOKUP('Enrollment Estimates'!$E$2,CASH,56,FALSE)</f>
        <v>0</v>
      </c>
      <c r="G115" s="234">
        <f>F115</f>
        <v>0</v>
      </c>
      <c r="S115" s="294">
        <f>-VLOOKUP('Enrollment Estimates'!$E$2,INITIAL_EST,56,FALSE)</f>
        <v>0</v>
      </c>
      <c r="T115" s="294">
        <f>D115-S115</f>
        <v>0</v>
      </c>
      <c r="W115" s="556">
        <f>-VLOOKUP('Enrollment Estimates'!$E$2,CASH,56,FALSE)</f>
        <v>0</v>
      </c>
      <c r="X115" s="560">
        <f t="shared" si="16"/>
        <v>0</v>
      </c>
    </row>
    <row r="116" spans="1:24" s="36" customFormat="1" ht="29.5" thickBot="1" x14ac:dyDescent="0.4">
      <c r="A116" s="257" t="s">
        <v>1627</v>
      </c>
      <c r="B116" s="439" t="s">
        <v>691</v>
      </c>
      <c r="C116" s="242"/>
      <c r="D116" s="226">
        <f>SUM(D114:D115)</f>
        <v>0</v>
      </c>
      <c r="E116" s="226">
        <f>E113+E115</f>
        <v>0</v>
      </c>
      <c r="F116" s="228">
        <f>F114+F115</f>
        <v>0</v>
      </c>
      <c r="G116" s="228">
        <f>G114+G115</f>
        <v>0</v>
      </c>
      <c r="S116" s="294">
        <f>VLOOKUP('Enrollment Estimates'!$E$2,INITIAL_EST,54,FALSE)</f>
        <v>0</v>
      </c>
      <c r="T116" s="294">
        <f>D116-S116</f>
        <v>0</v>
      </c>
      <c r="W116" s="556">
        <f>VLOOKUP('Enrollment Estimates'!$E$2,CASH,54,FALSE)</f>
        <v>0</v>
      </c>
      <c r="X116" s="560">
        <f t="shared" si="16"/>
        <v>0</v>
      </c>
    </row>
    <row r="117" spans="1:24" s="50" customFormat="1" ht="15.5" thickTop="1" thickBot="1" x14ac:dyDescent="0.4">
      <c r="A117" s="257" t="s">
        <v>1628</v>
      </c>
      <c r="B117" s="439" t="s">
        <v>528</v>
      </c>
      <c r="C117" s="242"/>
      <c r="D117" s="226">
        <f>'Enrollment Estimates'!E66</f>
        <v>0</v>
      </c>
      <c r="E117" s="226">
        <f>IF($E$5=0,0,D117)</f>
        <v>0</v>
      </c>
      <c r="F117" s="234">
        <f>VLOOKUP('Enrollment Estimates'!$E$2,CASH,220,FALSE)</f>
        <v>0</v>
      </c>
      <c r="G117" s="234">
        <f>VLOOKUP('Enrollment Estimates'!$E$2,CASH,220,FALSE)</f>
        <v>0</v>
      </c>
      <c r="S117" s="294">
        <f>VLOOKUP('Enrollment Estimates'!$E$2,INITIAL_EST,220,FALSE)</f>
        <v>0</v>
      </c>
      <c r="T117" s="294">
        <f>D117-S117</f>
        <v>0</v>
      </c>
      <c r="W117" s="556">
        <f>VLOOKUP('Enrollment Estimates'!$E$2,CASH,220,FALSE)</f>
        <v>0</v>
      </c>
      <c r="X117" s="560">
        <f t="shared" si="16"/>
        <v>0</v>
      </c>
    </row>
    <row r="118" spans="1:24" s="50" customFormat="1" ht="15.5" thickTop="1" thickBot="1" x14ac:dyDescent="0.4">
      <c r="A118" s="257" t="s">
        <v>1701</v>
      </c>
      <c r="B118" s="439" t="s">
        <v>1702</v>
      </c>
      <c r="C118" s="315"/>
      <c r="D118" s="316"/>
      <c r="E118" s="316"/>
      <c r="F118" s="316"/>
      <c r="G118" s="316"/>
      <c r="S118" s="294"/>
      <c r="T118" s="294"/>
      <c r="W118" s="556"/>
      <c r="X118" s="560"/>
    </row>
    <row r="119" spans="1:24" s="50" customFormat="1" ht="15.5" thickTop="1" thickBot="1" x14ac:dyDescent="0.4">
      <c r="A119" s="257" t="s">
        <v>1629</v>
      </c>
      <c r="B119" s="439" t="s">
        <v>517</v>
      </c>
      <c r="C119" s="242"/>
      <c r="D119" s="314">
        <f>'Enrollment Estimates'!E67</f>
        <v>0</v>
      </c>
      <c r="E119" s="314">
        <f>IF($E$5=0,0,'Enrollment Estimates'!E67)</f>
        <v>0</v>
      </c>
      <c r="F119" s="234">
        <f>VLOOKUP('Enrollment Estimates'!$E$2,CASH,221,FALSE)</f>
        <v>0</v>
      </c>
      <c r="G119" s="234">
        <f>VLOOKUP('Enrollment Estimates'!$E$2,CASH,221,FALSE)</f>
        <v>0</v>
      </c>
      <c r="S119" s="294">
        <f>VLOOKUP('Enrollment Estimates'!$E$2,INITIAL_EST,221,FALSE)</f>
        <v>0</v>
      </c>
      <c r="T119" s="294">
        <f t="shared" ref="T119:T125" si="18">D119-S119</f>
        <v>0</v>
      </c>
      <c r="W119" s="556">
        <f>VLOOKUP('Enrollment Estimates'!$E$2,CASH,221,FALSE)</f>
        <v>0</v>
      </c>
      <c r="X119" s="560">
        <f t="shared" si="16"/>
        <v>0</v>
      </c>
    </row>
    <row r="120" spans="1:24" s="50" customFormat="1" ht="15.5" thickTop="1" thickBot="1" x14ac:dyDescent="0.4">
      <c r="A120" s="257" t="s">
        <v>1630</v>
      </c>
      <c r="B120" s="439" t="s">
        <v>518</v>
      </c>
      <c r="C120" s="242"/>
      <c r="D120" s="314">
        <f>'Enrollment Estimates'!E68</f>
        <v>0</v>
      </c>
      <c r="E120" s="314">
        <f>IF($E$5=0,0,'Enrollment Estimates'!E68)</f>
        <v>0</v>
      </c>
      <c r="F120" s="234">
        <f>VLOOKUP('Enrollment Estimates'!$E$2,CASH,222,FALSE)</f>
        <v>0</v>
      </c>
      <c r="G120" s="234">
        <f>VLOOKUP('Enrollment Estimates'!$E$2,CASH,222,FALSE)</f>
        <v>0</v>
      </c>
      <c r="S120" s="294">
        <f>VLOOKUP('Enrollment Estimates'!$E$2,INITIAL_EST,222,FALSE)</f>
        <v>0</v>
      </c>
      <c r="T120" s="294">
        <f t="shared" si="18"/>
        <v>0</v>
      </c>
      <c r="W120" s="556">
        <f>VLOOKUP('Enrollment Estimates'!$E$2,CASH,222,FALSE)</f>
        <v>0</v>
      </c>
      <c r="X120" s="560">
        <f t="shared" si="16"/>
        <v>0</v>
      </c>
    </row>
    <row r="121" spans="1:24" s="35" customFormat="1" ht="15" thickTop="1" x14ac:dyDescent="0.35">
      <c r="A121" s="258"/>
      <c r="B121" s="185" t="s">
        <v>1598</v>
      </c>
      <c r="C121" s="243"/>
      <c r="D121" s="317"/>
      <c r="E121" s="317"/>
      <c r="F121" s="317"/>
      <c r="G121" s="317"/>
      <c r="S121" s="388"/>
      <c r="T121" s="388">
        <f t="shared" si="18"/>
        <v>0</v>
      </c>
      <c r="W121" s="557"/>
      <c r="X121" s="560"/>
    </row>
    <row r="122" spans="1:24" s="50" customFormat="1" x14ac:dyDescent="0.35">
      <c r="A122" s="252"/>
      <c r="B122" s="185" t="s">
        <v>1838</v>
      </c>
      <c r="C122" s="244"/>
      <c r="D122" s="228">
        <f>D70*D71</f>
        <v>0</v>
      </c>
      <c r="E122" s="228">
        <f>IF(E5=0,0,E70*E71)</f>
        <v>0</v>
      </c>
      <c r="F122" s="228">
        <f>F71*F70</f>
        <v>0</v>
      </c>
      <c r="G122" s="228">
        <f>IF(G5=0,0,G71*G70)</f>
        <v>0</v>
      </c>
      <c r="S122" s="389">
        <f>VLOOKUP('Enrollment Estimates'!$E$2,INITIAL_EST,324,FALSE)</f>
        <v>0</v>
      </c>
      <c r="T122" s="294">
        <f t="shared" si="18"/>
        <v>0</v>
      </c>
      <c r="W122" s="557">
        <f>VLOOKUP('Enrollment Estimates'!$E$2,CASH,324,FALSE)</f>
        <v>0</v>
      </c>
      <c r="X122" s="560">
        <f t="shared" si="16"/>
        <v>0</v>
      </c>
    </row>
    <row r="123" spans="1:24" s="50" customFormat="1" x14ac:dyDescent="0.35">
      <c r="A123" s="252"/>
      <c r="B123" s="185" t="s">
        <v>1794</v>
      </c>
      <c r="C123" s="244"/>
      <c r="D123" s="304">
        <f>D72*D73</f>
        <v>0</v>
      </c>
      <c r="E123" s="304">
        <f>IF(E5=0,0,E72*E73)</f>
        <v>0</v>
      </c>
      <c r="F123" s="228">
        <f>F72*F73</f>
        <v>0</v>
      </c>
      <c r="G123" s="228">
        <f>IF(G5=0,0,G72*G73)</f>
        <v>0</v>
      </c>
      <c r="S123" s="389">
        <f>VLOOKUP('Enrollment Estimates'!$E$2,INITIAL_EST,323,FALSE)</f>
        <v>0</v>
      </c>
      <c r="T123" s="389">
        <f t="shared" si="18"/>
        <v>0</v>
      </c>
      <c r="W123" s="557">
        <f>VLOOKUP('Enrollment Estimates'!$E$2,CASH,323,FALSE)</f>
        <v>0</v>
      </c>
      <c r="X123" s="560">
        <f t="shared" si="16"/>
        <v>0</v>
      </c>
    </row>
    <row r="124" spans="1:24" s="50" customFormat="1" ht="15" thickBot="1" x14ac:dyDescent="0.4">
      <c r="A124" s="257" t="s">
        <v>1631</v>
      </c>
      <c r="B124" s="439" t="s">
        <v>1599</v>
      </c>
      <c r="C124" s="242"/>
      <c r="D124" s="226">
        <f>SUM(D122:D123)</f>
        <v>0</v>
      </c>
      <c r="E124" s="226">
        <f>SUM(E122:E123)</f>
        <v>0</v>
      </c>
      <c r="F124" s="226">
        <f>SUM(F122:F123)</f>
        <v>0</v>
      </c>
      <c r="G124" s="226">
        <f>SUM(G122:G123)</f>
        <v>0</v>
      </c>
      <c r="S124" s="294">
        <f>VLOOKUP('Enrollment Estimates'!$E$2,INITIAL_EST,217,FALSE)</f>
        <v>0</v>
      </c>
      <c r="T124" s="294">
        <f t="shared" si="18"/>
        <v>0</v>
      </c>
      <c r="W124" s="556">
        <f>VLOOKUP('Enrollment Estimates'!$E$2,CASH,217,FALSE)</f>
        <v>0</v>
      </c>
      <c r="X124" s="560">
        <f t="shared" si="16"/>
        <v>0</v>
      </c>
    </row>
    <row r="125" spans="1:24" s="50" customFormat="1" ht="30" thickTop="1" thickBot="1" x14ac:dyDescent="0.4">
      <c r="A125" s="257" t="s">
        <v>1647</v>
      </c>
      <c r="B125" s="328" t="s">
        <v>1817</v>
      </c>
      <c r="C125" s="394"/>
      <c r="D125" s="226">
        <f>VLOOKUP('Enrollment Estimates'!$E$2,INITIAL_EST,336,FALSE)</f>
        <v>0</v>
      </c>
      <c r="E125" s="226">
        <f>D125</f>
        <v>0</v>
      </c>
      <c r="F125" s="397">
        <f>VLOOKUP('Enrollment Estimates'!$E$2,CASH,336,FALSE)</f>
        <v>0</v>
      </c>
      <c r="G125" s="397">
        <f>F125</f>
        <v>0</v>
      </c>
      <c r="S125" s="294"/>
      <c r="T125" s="294">
        <f t="shared" si="18"/>
        <v>0</v>
      </c>
      <c r="W125" s="93"/>
      <c r="X125" s="560">
        <f t="shared" si="16"/>
        <v>0</v>
      </c>
    </row>
    <row r="126" spans="1:24" s="38" customFormat="1" ht="16.5" thickTop="1" x14ac:dyDescent="0.4">
      <c r="A126" s="258"/>
      <c r="B126" s="518" t="s">
        <v>690</v>
      </c>
      <c r="C126" s="245"/>
      <c r="D126" s="308" t="s">
        <v>1804</v>
      </c>
      <c r="E126" s="308" t="s">
        <v>1804</v>
      </c>
      <c r="F126" s="308" t="s">
        <v>1804</v>
      </c>
      <c r="G126" s="403" t="s">
        <v>1804</v>
      </c>
      <c r="S126" s="378"/>
      <c r="T126" s="388"/>
      <c r="W126" s="544"/>
      <c r="X126" s="560"/>
    </row>
    <row r="127" spans="1:24" s="35" customFormat="1" x14ac:dyDescent="0.35">
      <c r="A127" s="258"/>
      <c r="B127" s="185" t="s">
        <v>685</v>
      </c>
      <c r="C127" s="243"/>
      <c r="D127" s="229"/>
      <c r="E127" s="229"/>
      <c r="F127" s="229"/>
      <c r="G127" s="229"/>
      <c r="S127" s="388"/>
      <c r="T127" s="388"/>
      <c r="W127" s="557"/>
      <c r="X127" s="560"/>
    </row>
    <row r="128" spans="1:24" s="35" customFormat="1" x14ac:dyDescent="0.35">
      <c r="A128" s="258"/>
      <c r="B128" s="185" t="s">
        <v>1665</v>
      </c>
      <c r="C128" s="243"/>
      <c r="D128" s="227">
        <f>IF($D$5=0,0,'Enrollment Estimates'!E73)</f>
        <v>0</v>
      </c>
      <c r="E128" s="227">
        <f>IF($E$5=0,0,'Enrollment Estimates'!E73)</f>
        <v>0</v>
      </c>
      <c r="F128" s="230">
        <f>VLOOKUP('Enrollment Estimates'!$E$2,CASH,170,FALSE)</f>
        <v>0</v>
      </c>
      <c r="G128" s="230">
        <f>VLOOKUP('Enrollment Estimates'!$E$2,CASH,170,FALSE)</f>
        <v>0</v>
      </c>
      <c r="S128" s="294">
        <f>VLOOKUP('Enrollment Estimates'!$E$2,INITIAL_EST,170,FALSE)</f>
        <v>0</v>
      </c>
      <c r="T128" s="294">
        <f t="shared" ref="T128:T134" si="19">D128-S128</f>
        <v>0</v>
      </c>
      <c r="W128" s="556">
        <f>VLOOKUP('Enrollment Estimates'!$E$2,CASH,170,FALSE)</f>
        <v>0</v>
      </c>
      <c r="X128" s="560">
        <f t="shared" si="16"/>
        <v>0</v>
      </c>
    </row>
    <row r="129" spans="1:24" s="35" customFormat="1" x14ac:dyDescent="0.35">
      <c r="A129" s="258"/>
      <c r="B129" s="185" t="s">
        <v>654</v>
      </c>
      <c r="C129" s="243"/>
      <c r="D129" s="227">
        <f>IF($D$5=0,0,'Enrollment Estimates'!E74)</f>
        <v>0</v>
      </c>
      <c r="E129" s="227">
        <f>IF($E$5=0,0,'Enrollment Estimates'!E74)</f>
        <v>0</v>
      </c>
      <c r="F129" s="230">
        <f>VLOOKUP('Enrollment Estimates'!$E$2,CASH,169,FALSE)</f>
        <v>0</v>
      </c>
      <c r="G129" s="230">
        <f>VLOOKUP('Enrollment Estimates'!$E$2,CASH,169,FALSE)</f>
        <v>0</v>
      </c>
      <c r="S129" s="294">
        <f>VLOOKUP('Enrollment Estimates'!$E$2,INITIAL_EST,169,FALSE)</f>
        <v>0</v>
      </c>
      <c r="T129" s="294">
        <f t="shared" si="19"/>
        <v>0</v>
      </c>
      <c r="W129" s="556">
        <f>VLOOKUP('Enrollment Estimates'!$E$2,CASH,169,FALSE)</f>
        <v>0</v>
      </c>
      <c r="X129" s="560">
        <f t="shared" si="16"/>
        <v>0</v>
      </c>
    </row>
    <row r="130" spans="1:24" s="35" customFormat="1" x14ac:dyDescent="0.35">
      <c r="A130" s="258"/>
      <c r="B130" s="185" t="s">
        <v>655</v>
      </c>
      <c r="C130" s="243"/>
      <c r="D130" s="227">
        <f>IF($D$5=0,0,'Enrollment Estimates'!E75)</f>
        <v>0</v>
      </c>
      <c r="E130" s="227">
        <f>IF($E$5=0,0,'Enrollment Estimates'!E75)</f>
        <v>0</v>
      </c>
      <c r="F130" s="230">
        <f>VLOOKUP('Enrollment Estimates'!$E$2,CASH,171,FALSE)</f>
        <v>0</v>
      </c>
      <c r="G130" s="230">
        <f>VLOOKUP('Enrollment Estimates'!$E$2,CASH,171,FALSE)</f>
        <v>0</v>
      </c>
      <c r="S130" s="294">
        <f>VLOOKUP('Enrollment Estimates'!$E$2,INITIAL_EST,171,FALSE)</f>
        <v>0</v>
      </c>
      <c r="T130" s="294">
        <f t="shared" si="19"/>
        <v>0</v>
      </c>
      <c r="W130" s="556">
        <f>VLOOKUP('Enrollment Estimates'!$E$2,CASH,171,FALSE)</f>
        <v>0</v>
      </c>
      <c r="X130" s="560">
        <f t="shared" si="16"/>
        <v>0</v>
      </c>
    </row>
    <row r="131" spans="1:24" s="35" customFormat="1" x14ac:dyDescent="0.35">
      <c r="A131" s="258"/>
      <c r="B131" s="185" t="s">
        <v>1666</v>
      </c>
      <c r="C131" s="243"/>
      <c r="D131" s="227">
        <f>IF($D$5=0,0,'Enrollment Estimates'!E76)</f>
        <v>0</v>
      </c>
      <c r="E131" s="227">
        <f>IF($E$5=0,0,'Enrollment Estimates'!E76)</f>
        <v>0</v>
      </c>
      <c r="F131" s="230">
        <f>VLOOKUP('Enrollment Estimates'!$E$2,CASH,174,FALSE)</f>
        <v>0</v>
      </c>
      <c r="G131" s="230">
        <f>VLOOKUP('Enrollment Estimates'!$E$2,CASH,174,FALSE)</f>
        <v>0</v>
      </c>
      <c r="S131" s="294">
        <f>VLOOKUP('Enrollment Estimates'!$E$2,INITIAL_EST,174,FALSE)</f>
        <v>0</v>
      </c>
      <c r="T131" s="294">
        <f t="shared" si="19"/>
        <v>0</v>
      </c>
      <c r="W131" s="556">
        <f>VLOOKUP('Enrollment Estimates'!$E$2,CASH,174,FALSE)</f>
        <v>0</v>
      </c>
      <c r="X131" s="560">
        <f t="shared" si="16"/>
        <v>0</v>
      </c>
    </row>
    <row r="132" spans="1:24" s="50" customFormat="1" ht="15" thickBot="1" x14ac:dyDescent="0.4">
      <c r="A132" s="257" t="s">
        <v>1632</v>
      </c>
      <c r="B132" s="439" t="s">
        <v>1667</v>
      </c>
      <c r="C132" s="242"/>
      <c r="D132" s="226">
        <f>SUM(D128:D131)</f>
        <v>0</v>
      </c>
      <c r="E132" s="226">
        <f t="shared" ref="E132:G132" si="20">SUM(E128:E131)</f>
        <v>0</v>
      </c>
      <c r="F132" s="226">
        <f t="shared" si="20"/>
        <v>0</v>
      </c>
      <c r="G132" s="226">
        <f t="shared" si="20"/>
        <v>0</v>
      </c>
      <c r="S132" s="294">
        <f>VLOOKUP('Enrollment Estimates'!$E$2,INITIAL_EST,172,FALSE)</f>
        <v>0</v>
      </c>
      <c r="T132" s="294">
        <f t="shared" si="19"/>
        <v>0</v>
      </c>
      <c r="W132" s="556">
        <f>VLOOKUP('Enrollment Estimates'!$E$2,CASH,172,FALSE)</f>
        <v>0</v>
      </c>
      <c r="X132" s="560">
        <f t="shared" si="16"/>
        <v>0</v>
      </c>
    </row>
    <row r="133" spans="1:24" s="50" customFormat="1" ht="15.5" thickTop="1" thickBot="1" x14ac:dyDescent="0.4">
      <c r="A133" s="257" t="s">
        <v>1633</v>
      </c>
      <c r="B133" s="439" t="s">
        <v>1668</v>
      </c>
      <c r="C133" s="242"/>
      <c r="D133" s="226">
        <f>VLOOKUP('Enrollment Estimates'!E2,INITIAL_EST,79,FALSE)</f>
        <v>0</v>
      </c>
      <c r="E133" s="226">
        <f>IF($E$5=0,0,'Enrollment Estimates'!E69)</f>
        <v>0</v>
      </c>
      <c r="F133" s="397">
        <f>VLOOKUP('Enrollment Estimates'!E2,CASH,79,FALSE)</f>
        <v>0</v>
      </c>
      <c r="G133" s="397">
        <f>VLOOKUP('Enrollment Estimates'!E2,CASH,79,FALSE)</f>
        <v>0</v>
      </c>
      <c r="S133" s="294">
        <f>VLOOKUP('Enrollment Estimates'!$E$2,INITIAL_EST,79,FALSE)</f>
        <v>0</v>
      </c>
      <c r="T133" s="294">
        <f t="shared" si="19"/>
        <v>0</v>
      </c>
      <c r="W133" s="556">
        <f>VLOOKUP('Enrollment Estimates'!$E$2,CASH,79,FALSE)</f>
        <v>0</v>
      </c>
      <c r="X133" s="560">
        <f t="shared" si="16"/>
        <v>0</v>
      </c>
    </row>
    <row r="134" spans="1:24" s="50" customFormat="1" ht="30" thickTop="1" thickBot="1" x14ac:dyDescent="0.4">
      <c r="A134" s="257" t="s">
        <v>1634</v>
      </c>
      <c r="B134" s="439" t="s">
        <v>1669</v>
      </c>
      <c r="C134" s="242"/>
      <c r="D134" s="226">
        <f>($C$67*D67)+($C$67*D66)</f>
        <v>0</v>
      </c>
      <c r="E134" s="226">
        <f>IF($E$5=0,0,($C$67*E67)+($C$66*E66))</f>
        <v>0</v>
      </c>
      <c r="F134" s="314">
        <f>IF($F$5=0,0,($C$67*(F67+F66)))</f>
        <v>0</v>
      </c>
      <c r="G134" s="314">
        <f>IF($G$5=0,0,($C$67*(G67+G66)))</f>
        <v>0</v>
      </c>
      <c r="S134" s="294">
        <f>VLOOKUP('Enrollment Estimates'!$E$2,INITIAL_EST,259,FALSE)</f>
        <v>0</v>
      </c>
      <c r="T134" s="294">
        <f t="shared" si="19"/>
        <v>0</v>
      </c>
      <c r="W134" s="556">
        <f>VLOOKUP('Enrollment Estimates'!$E$2,CASH,259,FALSE)</f>
        <v>0</v>
      </c>
      <c r="X134" s="560">
        <f t="shared" si="16"/>
        <v>0</v>
      </c>
    </row>
    <row r="135" spans="1:24" s="50" customFormat="1" ht="30" thickTop="1" thickBot="1" x14ac:dyDescent="0.4">
      <c r="A135" s="257" t="s">
        <v>1646</v>
      </c>
      <c r="B135" s="439" t="s">
        <v>1645</v>
      </c>
      <c r="C135" s="242"/>
      <c r="D135" s="313"/>
      <c r="E135" s="313"/>
      <c r="F135" s="423"/>
      <c r="G135" s="423"/>
      <c r="S135" s="294"/>
      <c r="T135" s="294"/>
      <c r="W135" s="556"/>
      <c r="X135" s="560"/>
    </row>
    <row r="136" spans="1:24" s="50" customFormat="1" ht="15.5" thickTop="1" thickBot="1" x14ac:dyDescent="0.4">
      <c r="A136" s="257" t="s">
        <v>1635</v>
      </c>
      <c r="B136" s="439" t="s">
        <v>732</v>
      </c>
      <c r="C136" s="242"/>
      <c r="D136" s="314">
        <f>VLOOKUP(A3,INITIAL_EST,218,FALSE)</f>
        <v>0</v>
      </c>
      <c r="E136" s="314">
        <f>IF($E$5=0,0,'Enrollment Estimates'!E70)</f>
        <v>0</v>
      </c>
      <c r="F136" s="398">
        <f>VLOOKUP(A3,CASH,218,FALSE)</f>
        <v>0</v>
      </c>
      <c r="G136" s="398">
        <f>VLOOKUP(A3,CASH,218,FALSE)</f>
        <v>0</v>
      </c>
      <c r="S136" s="294">
        <f>VLOOKUP('Enrollment Estimates'!$E$2,INITIAL_EST,218,FALSE)</f>
        <v>0</v>
      </c>
      <c r="T136" s="294">
        <f>D136-S136</f>
        <v>0</v>
      </c>
      <c r="W136" s="556">
        <f>VLOOKUP('Enrollment Estimates'!$E$2,CASH,218,FALSE)</f>
        <v>0</v>
      </c>
      <c r="X136" s="560">
        <f t="shared" si="16"/>
        <v>0</v>
      </c>
    </row>
    <row r="137" spans="1:24" s="50" customFormat="1" ht="15.5" thickTop="1" thickBot="1" x14ac:dyDescent="0.4">
      <c r="A137" s="257" t="s">
        <v>1622</v>
      </c>
      <c r="B137" s="439" t="s">
        <v>733</v>
      </c>
      <c r="C137" s="242"/>
      <c r="D137" s="314">
        <f>VLOOKUP(A3,INITIAL_EST,219,FALSE)</f>
        <v>0</v>
      </c>
      <c r="E137" s="314">
        <f>IF($E$5=0,0,'Enrollment Estimates'!E71)</f>
        <v>0</v>
      </c>
      <c r="F137" s="398">
        <f>VLOOKUP(A3,CASH,219,FALSE)</f>
        <v>0</v>
      </c>
      <c r="G137" s="398">
        <f>VLOOKUP(A3,CASH,219,FALSE)</f>
        <v>0</v>
      </c>
      <c r="S137" s="294">
        <f>VLOOKUP('Enrollment Estimates'!$E$2,INITIAL_EST,219,FALSE)</f>
        <v>0</v>
      </c>
      <c r="T137" s="294">
        <f>D137-S137</f>
        <v>0</v>
      </c>
      <c r="W137" s="556">
        <f>VLOOKUP('Enrollment Estimates'!$E$2,CASH,219,FALSE)</f>
        <v>0</v>
      </c>
      <c r="X137" s="560">
        <f t="shared" si="16"/>
        <v>0</v>
      </c>
    </row>
    <row r="138" spans="1:24" s="261" customFormat="1" ht="19.5" thickTop="1" thickBot="1" x14ac:dyDescent="0.5">
      <c r="A138" s="260" t="s">
        <v>1621</v>
      </c>
      <c r="B138" s="519" t="s">
        <v>1643</v>
      </c>
      <c r="C138" s="263"/>
      <c r="D138" s="306">
        <f>SUM(D86+D87+D95+D99+D104+D105+D109+D111+D116+D117+D119+D120+D124+D125+D132+D133+D134+D136+D137)</f>
        <v>0</v>
      </c>
      <c r="E138" s="306">
        <f>SUM(E86+E87+E95+E99+E104+E105+E109+E111+E116+E117+E119+E120+E124+E125+E132+E133+E134+E136+E137)</f>
        <v>0</v>
      </c>
      <c r="F138" s="306">
        <f>SUM(F86+F87+F95+F99+F104+F105+F109+F111+F116+F117+F119+F120+F124+F125+F132+F133+F134+F136+F137)</f>
        <v>0</v>
      </c>
      <c r="G138" s="306">
        <f>SUM(G86+G87+G95+G99+G104+G105+G109+G111+G116+G117+G119+G120+G124+G125+G132+G133+G134+G136+G137)</f>
        <v>0</v>
      </c>
      <c r="H138" s="270"/>
      <c r="I138" s="270"/>
      <c r="J138" s="270"/>
      <c r="K138" s="270"/>
      <c r="L138" s="270"/>
      <c r="M138" s="270"/>
      <c r="N138" s="270"/>
      <c r="O138" s="270"/>
      <c r="P138" s="270"/>
      <c r="Q138" s="270"/>
      <c r="R138" s="270"/>
      <c r="S138" s="295">
        <f>VLOOKUP('Enrollment Estimates'!$E$2,INITIAL_EST,157,FALSE)</f>
        <v>0</v>
      </c>
      <c r="T138" s="295">
        <f>D138-S138</f>
        <v>0</v>
      </c>
      <c r="W138" s="558">
        <f>VLOOKUP('Enrollment Estimates'!$E$2,CASH,157,FALSE)</f>
        <v>0</v>
      </c>
      <c r="X138" s="560">
        <f t="shared" si="16"/>
        <v>0</v>
      </c>
    </row>
    <row r="139" spans="1:24" s="38" customFormat="1" ht="16.5" thickTop="1" x14ac:dyDescent="0.4">
      <c r="A139" s="252"/>
      <c r="B139" s="520" t="s">
        <v>1673</v>
      </c>
      <c r="C139" s="246"/>
      <c r="D139" s="308" t="s">
        <v>1673</v>
      </c>
      <c r="E139" s="308" t="s">
        <v>1673</v>
      </c>
      <c r="F139" s="308" t="s">
        <v>1673</v>
      </c>
      <c r="G139" s="403" t="s">
        <v>1673</v>
      </c>
      <c r="S139" s="378"/>
      <c r="T139" s="388"/>
      <c r="W139" s="544"/>
      <c r="X139" s="560"/>
    </row>
    <row r="140" spans="1:24" s="37" customFormat="1" x14ac:dyDescent="0.35">
      <c r="A140" s="252"/>
      <c r="B140" s="185" t="s">
        <v>763</v>
      </c>
      <c r="C140" s="243"/>
      <c r="D140" s="228">
        <f>ROUND((D82*D9*D78*100),1)</f>
        <v>0</v>
      </c>
      <c r="E140" s="228">
        <f>ROUND((E82*E9*E78*100),1)</f>
        <v>0</v>
      </c>
      <c r="F140" s="228">
        <f>ROUND((F82*F9*F78*100),1)</f>
        <v>0</v>
      </c>
      <c r="G140" s="228">
        <f>ROUND((G82*G9*G78*100),1)</f>
        <v>0</v>
      </c>
      <c r="S140" s="294">
        <f>VLOOKUP('Enrollment Estimates'!$E$2,INITIAL_EST,160,FALSE)</f>
        <v>0</v>
      </c>
      <c r="T140" s="294">
        <f>D140-S140</f>
        <v>0</v>
      </c>
      <c r="W140" s="556">
        <f>VLOOKUP('Enrollment Estimates'!$E$2,CASH,160,FALSE)</f>
        <v>0</v>
      </c>
      <c r="X140" s="560">
        <f t="shared" si="16"/>
        <v>0</v>
      </c>
    </row>
    <row r="141" spans="1:24" s="37" customFormat="1" x14ac:dyDescent="0.35">
      <c r="A141" s="252"/>
      <c r="B141" s="185" t="s">
        <v>764</v>
      </c>
      <c r="C141" s="243"/>
      <c r="D141" s="228">
        <f>ROUND((D83*D9*D79*100),1)</f>
        <v>0</v>
      </c>
      <c r="E141" s="228">
        <f>ROUND((E83*E9*E79*100),1)</f>
        <v>0</v>
      </c>
      <c r="F141" s="228">
        <f>ROUND((F83*F9*F79*100),1)</f>
        <v>0</v>
      </c>
      <c r="G141" s="228">
        <f>ROUND((G83*G9*G79*100),1)</f>
        <v>0</v>
      </c>
      <c r="S141" s="294">
        <f>VLOOKUP('Enrollment Estimates'!$E$2,INITIAL_EST,161,FALSE)</f>
        <v>0</v>
      </c>
      <c r="T141" s="294">
        <f>D141-S141</f>
        <v>0</v>
      </c>
      <c r="W141" s="556">
        <f>VLOOKUP('Enrollment Estimates'!$E$2,CASH,161,FALSE)</f>
        <v>0</v>
      </c>
      <c r="X141" s="560">
        <f t="shared" si="16"/>
        <v>0</v>
      </c>
    </row>
    <row r="142" spans="1:24" s="71" customFormat="1" ht="19" thickBot="1" x14ac:dyDescent="0.5">
      <c r="A142" s="260" t="s">
        <v>1620</v>
      </c>
      <c r="B142" s="519" t="s">
        <v>1703</v>
      </c>
      <c r="C142" s="263"/>
      <c r="D142" s="264">
        <f>SUM(D140:D141)</f>
        <v>0</v>
      </c>
      <c r="E142" s="264">
        <f>SUM(E140:E141)</f>
        <v>0</v>
      </c>
      <c r="F142" s="264">
        <f>SUM(F140:F141)</f>
        <v>0</v>
      </c>
      <c r="G142" s="264">
        <f>SUM(G140:G141)</f>
        <v>0</v>
      </c>
      <c r="H142" s="75"/>
      <c r="I142" s="75"/>
      <c r="J142" s="75"/>
      <c r="K142" s="75"/>
      <c r="L142" s="75"/>
      <c r="M142" s="75"/>
      <c r="N142" s="75"/>
      <c r="O142" s="75"/>
      <c r="P142" s="75"/>
      <c r="Q142" s="75"/>
      <c r="R142" s="75"/>
      <c r="S142" s="295">
        <f>SUM(S140:S141)</f>
        <v>0</v>
      </c>
      <c r="T142" s="295">
        <f>D142-S142</f>
        <v>0</v>
      </c>
      <c r="W142" s="558">
        <f>SUM(W140:W141)</f>
        <v>0</v>
      </c>
      <c r="X142" s="560">
        <f t="shared" si="16"/>
        <v>0</v>
      </c>
    </row>
    <row r="143" spans="1:24" s="38" customFormat="1" ht="16.5" thickTop="1" x14ac:dyDescent="0.4">
      <c r="A143" s="252"/>
      <c r="B143" s="521" t="s">
        <v>1743</v>
      </c>
      <c r="C143" s="310"/>
      <c r="D143" s="305" t="s">
        <v>1805</v>
      </c>
      <c r="E143" s="305" t="s">
        <v>1805</v>
      </c>
      <c r="F143" s="305" t="s">
        <v>1805</v>
      </c>
      <c r="G143" s="305" t="s">
        <v>1805</v>
      </c>
      <c r="S143" s="378"/>
      <c r="T143" s="388"/>
      <c r="W143" s="544"/>
      <c r="X143" s="560"/>
    </row>
    <row r="144" spans="1:24" s="38" customFormat="1" x14ac:dyDescent="0.35">
      <c r="A144" s="252"/>
      <c r="B144" s="184" t="s">
        <v>1797</v>
      </c>
      <c r="C144" s="411"/>
      <c r="D144" s="231">
        <f>VLOOKUP($A$3,INITIAL_EST,228,FALSE)</f>
        <v>0</v>
      </c>
      <c r="E144" s="317"/>
      <c r="F144" s="317"/>
      <c r="G144" s="317"/>
      <c r="S144" s="378"/>
      <c r="T144" s="388"/>
      <c r="W144" s="544"/>
      <c r="X144" s="560"/>
    </row>
    <row r="145" spans="1:24" x14ac:dyDescent="0.35">
      <c r="A145" s="252"/>
      <c r="B145" s="184" t="s">
        <v>1637</v>
      </c>
      <c r="C145" s="412" t="str">
        <f>'Enrollment Estimates'!E64</f>
        <v>No</v>
      </c>
      <c r="D145" s="231">
        <f>IF($C$145="YES", IFERROR(ROUND((D5*D80*D81*100),1),0), 0)</f>
        <v>0</v>
      </c>
      <c r="E145" s="231">
        <f>IF(C145="YES", IFERROR(ROUND((E5*E80*E81*100),1),0), 0)</f>
        <v>0</v>
      </c>
      <c r="F145" s="231">
        <f>IF(C145="YES", IFERROR(ROUND((F5*F80*F81*100),1),0), 0)</f>
        <v>0</v>
      </c>
      <c r="G145" s="231">
        <f>IF(C145="YES", IFERROR(ROUND((G5*G80*G81*100),1),0), 0)</f>
        <v>0</v>
      </c>
      <c r="S145" s="294">
        <f>VLOOKUP('Enrollment Estimates'!$E$2,INITIAL_EST,211,FALSE)</f>
        <v>0</v>
      </c>
      <c r="T145" s="294">
        <f>D145-S145</f>
        <v>0</v>
      </c>
      <c r="W145" s="556">
        <f>VLOOKUP('Enrollment Estimates'!$E$2,CASH,211,FALSE)</f>
        <v>0</v>
      </c>
      <c r="X145" s="560">
        <f t="shared" si="16"/>
        <v>0</v>
      </c>
    </row>
    <row r="146" spans="1:24" ht="29" x14ac:dyDescent="0.35">
      <c r="A146" s="252"/>
      <c r="B146" s="522" t="s">
        <v>1670</v>
      </c>
      <c r="C146" s="391"/>
      <c r="D146" s="326">
        <f>VLOOKUP($A$3,INITIAL_EST,340,FALSE)</f>
        <v>0</v>
      </c>
      <c r="E146" s="227">
        <f>D146</f>
        <v>0</v>
      </c>
      <c r="F146" s="230">
        <f>VLOOKUP($A$3,CASH,340,FALSE)</f>
        <v>0</v>
      </c>
      <c r="G146" s="230">
        <f>VLOOKUP($A$3,CASH,340,FALSE)</f>
        <v>0</v>
      </c>
      <c r="S146" s="388"/>
      <c r="T146" s="388"/>
      <c r="W146" s="557">
        <f>VLOOKUP($A$3,CASH,340,FALSE)</f>
        <v>0</v>
      </c>
      <c r="X146" s="560">
        <f t="shared" si="16"/>
        <v>0</v>
      </c>
    </row>
    <row r="147" spans="1:24" ht="29" x14ac:dyDescent="0.35">
      <c r="A147" s="252"/>
      <c r="B147" s="522" t="s">
        <v>1671</v>
      </c>
      <c r="C147" s="391"/>
      <c r="D147" s="232">
        <f>VLOOKUP($A$3,INITIAL_EST,341,FALSE)</f>
        <v>0</v>
      </c>
      <c r="E147" s="227">
        <f t="shared" ref="E147:E149" si="21">D147</f>
        <v>0</v>
      </c>
      <c r="F147" s="230">
        <f>VLOOKUP($A$3,CASH,341,FALSE)</f>
        <v>0</v>
      </c>
      <c r="G147" s="230">
        <f>VLOOKUP($A$3,CASH,341,FALSE)</f>
        <v>0</v>
      </c>
      <c r="S147" s="294"/>
      <c r="T147" s="294">
        <f>D147-S147</f>
        <v>0</v>
      </c>
      <c r="W147" s="556">
        <f>VLOOKUP($A$3,CASH,341,FALSE)</f>
        <v>0</v>
      </c>
      <c r="X147" s="560">
        <f t="shared" si="16"/>
        <v>0</v>
      </c>
    </row>
    <row r="148" spans="1:24" s="35" customFormat="1" ht="29" x14ac:dyDescent="0.35">
      <c r="A148" s="258"/>
      <c r="B148" s="522" t="s">
        <v>1672</v>
      </c>
      <c r="C148" s="391"/>
      <c r="D148" s="232">
        <f>VLOOKUP($A$3,INITIAL_EST,342,FALSE)</f>
        <v>0</v>
      </c>
      <c r="E148" s="227">
        <f t="shared" si="21"/>
        <v>0</v>
      </c>
      <c r="F148" s="230">
        <f>VLOOKUP($A$3,CASH,342,FALSE)</f>
        <v>0</v>
      </c>
      <c r="G148" s="230">
        <f>VLOOKUP($A$3,CASH,342,FALSE)</f>
        <v>0</v>
      </c>
      <c r="S148" s="294"/>
      <c r="T148" s="294">
        <f>D148-S148</f>
        <v>0</v>
      </c>
      <c r="W148" s="556"/>
      <c r="X148" s="560">
        <f t="shared" si="16"/>
        <v>0</v>
      </c>
    </row>
    <row r="149" spans="1:24" s="35" customFormat="1" ht="29" x14ac:dyDescent="0.35">
      <c r="A149" s="258"/>
      <c r="B149" s="522" t="s">
        <v>1638</v>
      </c>
      <c r="C149" s="391"/>
      <c r="D149" s="232">
        <f>VLOOKUP($A$3,INITIAL_EST,343,FALSE)</f>
        <v>0</v>
      </c>
      <c r="E149" s="227">
        <f t="shared" si="21"/>
        <v>0</v>
      </c>
      <c r="F149" s="230">
        <f>VLOOKUP($A$3,CASH,343,FALSE)</f>
        <v>0</v>
      </c>
      <c r="G149" s="230">
        <f>VLOOKUP($A$3,CASH,343,FALSE)</f>
        <v>0</v>
      </c>
      <c r="S149" s="294"/>
      <c r="T149" s="294">
        <f>D149-S149</f>
        <v>0</v>
      </c>
      <c r="W149" s="556"/>
      <c r="X149" s="560">
        <f t="shared" si="16"/>
        <v>0</v>
      </c>
    </row>
    <row r="150" spans="1:24" s="261" customFormat="1" ht="19" thickBot="1" x14ac:dyDescent="0.5">
      <c r="A150" s="260" t="s">
        <v>1616</v>
      </c>
      <c r="B150" s="519" t="s">
        <v>1704</v>
      </c>
      <c r="C150" s="263"/>
      <c r="D150" s="264">
        <f>SUM(D143:D149)</f>
        <v>0</v>
      </c>
      <c r="E150" s="264">
        <f>SUM(E145:E149)</f>
        <v>0</v>
      </c>
      <c r="F150" s="264">
        <f>SUM(F145:F149)</f>
        <v>0</v>
      </c>
      <c r="G150" s="264">
        <f>SUM(G145:G149)</f>
        <v>0</v>
      </c>
      <c r="H150" s="270"/>
      <c r="I150" s="270"/>
      <c r="J150" s="270"/>
      <c r="K150" s="270"/>
      <c r="L150" s="270"/>
      <c r="M150" s="270"/>
      <c r="N150" s="270"/>
      <c r="O150" s="270"/>
      <c r="P150" s="270"/>
      <c r="Q150" s="270"/>
      <c r="R150" s="270"/>
      <c r="S150" s="295">
        <f>VLOOKUP('Enrollment Estimates'!$E$2,INITIAL_EST,85,FALSE)</f>
        <v>0</v>
      </c>
      <c r="T150" s="295">
        <f>D150-S150</f>
        <v>0</v>
      </c>
      <c r="W150" s="558">
        <f>VLOOKUP('Enrollment Estimates'!$E$2,CASH,85,FALSE)</f>
        <v>0</v>
      </c>
      <c r="X150" s="560">
        <f t="shared" si="16"/>
        <v>0</v>
      </c>
    </row>
    <row r="151" spans="1:24" s="261" customFormat="1" ht="33" thickTop="1" x14ac:dyDescent="0.45">
      <c r="A151" s="413"/>
      <c r="B151" s="521" t="s">
        <v>1806</v>
      </c>
      <c r="C151" s="310"/>
      <c r="D151" s="305" t="s">
        <v>1807</v>
      </c>
      <c r="E151" s="305" t="s">
        <v>1807</v>
      </c>
      <c r="F151" s="305" t="s">
        <v>1807</v>
      </c>
      <c r="G151" s="305" t="s">
        <v>1807</v>
      </c>
      <c r="H151" s="270"/>
      <c r="I151" s="270"/>
      <c r="J151" s="270"/>
      <c r="K151" s="270"/>
      <c r="L151" s="270"/>
      <c r="M151" s="270"/>
      <c r="N151" s="270"/>
      <c r="O151" s="270"/>
      <c r="P151" s="270"/>
      <c r="Q151" s="270"/>
      <c r="R151" s="270"/>
      <c r="S151" s="295"/>
      <c r="T151" s="295"/>
      <c r="W151" s="558"/>
      <c r="X151" s="560"/>
    </row>
    <row r="152" spans="1:24" ht="15" thickBot="1" x14ac:dyDescent="0.4">
      <c r="A152" s="414" t="s">
        <v>1617</v>
      </c>
      <c r="B152" s="523" t="s">
        <v>1640</v>
      </c>
      <c r="C152" s="416" t="s">
        <v>433</v>
      </c>
      <c r="D152" s="311">
        <f>D155-D153</f>
        <v>0</v>
      </c>
      <c r="E152" s="226">
        <f>E155-E153</f>
        <v>0</v>
      </c>
      <c r="F152" s="226">
        <f>(F155-F153-F154)</f>
        <v>0</v>
      </c>
      <c r="G152" s="226">
        <f>(G155-G153-G154)</f>
        <v>0</v>
      </c>
      <c r="S152" s="294">
        <f>VLOOKUP('Enrollment Estimates'!$E$2,INITIAL_EST,48,FALSE)</f>
        <v>0</v>
      </c>
      <c r="T152" s="294">
        <f>D152-S152</f>
        <v>0</v>
      </c>
      <c r="W152" s="556">
        <f>VLOOKUP('Enrollment Estimates'!$E$2,CASH,48,FALSE)</f>
        <v>0</v>
      </c>
      <c r="X152" s="560">
        <f t="shared" ref="X152:X155" si="22">W152-F152</f>
        <v>0</v>
      </c>
    </row>
    <row r="153" spans="1:24" ht="15.5" thickTop="1" thickBot="1" x14ac:dyDescent="0.4">
      <c r="A153" s="257" t="s">
        <v>1618</v>
      </c>
      <c r="B153" s="439" t="s">
        <v>1641</v>
      </c>
      <c r="C153" s="242" t="s">
        <v>432</v>
      </c>
      <c r="D153" s="226">
        <f>IF(D5=0,0,D74*D75)</f>
        <v>0</v>
      </c>
      <c r="E153" s="311">
        <f>IF(E5=0,0,E74*E75)</f>
        <v>0</v>
      </c>
      <c r="F153" s="311">
        <f>IF(F5=0,0,F74*F75)</f>
        <v>0</v>
      </c>
      <c r="G153" s="311">
        <f>IF(G5=0,0,G74*G75)</f>
        <v>0</v>
      </c>
      <c r="S153" s="294">
        <f>VLOOKUP('Enrollment Estimates'!$E$2,INITIAL_EST,17,FALSE)</f>
        <v>0</v>
      </c>
      <c r="T153" s="294">
        <f>D153-S153</f>
        <v>0</v>
      </c>
      <c r="W153" s="556">
        <f>VLOOKUP('Enrollment Estimates'!$E$2,CASH,17,FALSE)</f>
        <v>0</v>
      </c>
      <c r="X153" s="560">
        <f t="shared" si="22"/>
        <v>0</v>
      </c>
    </row>
    <row r="154" spans="1:24" ht="15.5" thickTop="1" thickBot="1" x14ac:dyDescent="0.4">
      <c r="A154" s="417" t="s">
        <v>1619</v>
      </c>
      <c r="B154" s="524" t="s">
        <v>1639</v>
      </c>
      <c r="C154" s="418"/>
      <c r="D154" s="314">
        <f>VLOOKUP('Enrollment Estimates'!$E$2,INITIAL_EST,338,FALSE)</f>
        <v>0</v>
      </c>
      <c r="E154" s="314">
        <f>D154</f>
        <v>0</v>
      </c>
      <c r="F154" s="419">
        <f>F146+F147</f>
        <v>0</v>
      </c>
      <c r="G154" s="314">
        <f>F154</f>
        <v>0</v>
      </c>
      <c r="S154" s="294"/>
      <c r="T154" s="294">
        <f>D154-S154</f>
        <v>0</v>
      </c>
      <c r="W154" s="556">
        <f>VLOOKUP('Enrollment Estimates'!$E$2,CASH,338,FALSE)</f>
        <v>0</v>
      </c>
      <c r="X154" s="560">
        <f t="shared" si="22"/>
        <v>0</v>
      </c>
    </row>
    <row r="155" spans="1:24" s="261" customFormat="1" ht="19.5" thickTop="1" thickBot="1" x14ac:dyDescent="0.5">
      <c r="A155" s="420" t="s">
        <v>1818</v>
      </c>
      <c r="B155" s="525" t="s">
        <v>1642</v>
      </c>
      <c r="C155" s="422"/>
      <c r="D155" s="300">
        <f>D138+D142+D150</f>
        <v>0</v>
      </c>
      <c r="E155" s="306">
        <f>E138+E142+E150</f>
        <v>0</v>
      </c>
      <c r="F155" s="306">
        <f>F138+F142+F150</f>
        <v>0</v>
      </c>
      <c r="G155" s="306">
        <f>G138+G142+G150</f>
        <v>0</v>
      </c>
      <c r="H155" s="270"/>
      <c r="I155" s="270"/>
      <c r="J155" s="270"/>
      <c r="K155" s="270"/>
      <c r="L155" s="270"/>
      <c r="M155" s="270"/>
      <c r="N155" s="270"/>
      <c r="O155" s="270"/>
      <c r="P155" s="270"/>
      <c r="Q155" s="270"/>
      <c r="R155" s="270"/>
      <c r="S155" s="295">
        <f>VLOOKUP('Enrollment Estimates'!$E$2,INITIAL_EST,167,FALSE)</f>
        <v>0</v>
      </c>
      <c r="T155" s="295">
        <f>D155-S155</f>
        <v>0</v>
      </c>
      <c r="W155" s="558">
        <f>VLOOKUP('Enrollment Estimates'!$E$2,CASH,167,FALSE)</f>
        <v>0</v>
      </c>
      <c r="X155" s="560">
        <f t="shared" si="22"/>
        <v>0</v>
      </c>
    </row>
  </sheetData>
  <sheetProtection algorithmName="SHA-512" hashValue="zRDqn0brMvBskqdWI/r3iVjY6+z2Hal4mU8uL37bF45wNPxPnmv7YPWomPRnxPMdRO/Ak3jpL9KSIfHJ8C3GbQ==" saltValue="I/00sI263Dcl+TrimHBTHA==" spinCount="100000" sheet="1" objects="1" scenarios="1"/>
  <phoneticPr fontId="6" type="noConversion"/>
  <hyperlinks>
    <hyperlink ref="B123" r:id="rId1" display=" 42.168 (a)(2) ($15,000 per eligible campus count)" xr:uid="{5F918EDC-4E35-48CB-86B6-164BB9AFEC76}"/>
  </hyperlinks>
  <pageMargins left="0.45" right="0.45" top="0.5" bottom="0.75" header="0.3" footer="0.3"/>
  <pageSetup scale="77" fitToHeight="0" orientation="landscape" horizontalDpi="360" verticalDpi="360" r:id="rId2"/>
  <headerFooter>
    <oddFooter>&amp;R&amp;P of &amp;N</oddFooter>
  </headerFooter>
  <ignoredErrors>
    <ignoredError sqref="E81:G81 D83 D78:D81 E76 E83 E82 G82 G83 E78 G78 E79 G79 E80 G80" unlockedFormula="1"/>
  </ignoredErrors>
  <legacyDrawing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O46"/>
  <sheetViews>
    <sheetView zoomScaleNormal="100" workbookViewId="0"/>
  </sheetViews>
  <sheetFormatPr defaultColWidth="14.81640625" defaultRowHeight="12.5" x14ac:dyDescent="0.25"/>
  <cols>
    <col min="1" max="1" width="45.08984375" style="3" customWidth="1"/>
    <col min="2" max="7" width="12.453125" style="3" customWidth="1"/>
    <col min="8" max="8" width="14.08984375" style="3" customWidth="1"/>
    <col min="9" max="9" width="34" style="3" customWidth="1"/>
    <col min="10" max="10" width="14.81640625" style="3" customWidth="1"/>
    <col min="11" max="13" width="14.81640625" style="3"/>
    <col min="14" max="14" width="14.81640625" style="3" customWidth="1"/>
    <col min="15" max="15" width="3.08984375" style="3" customWidth="1"/>
    <col min="16" max="17" width="14.81640625" style="3"/>
    <col min="18" max="18" width="1.26953125" style="3" customWidth="1"/>
    <col min="19" max="20" width="14.81640625" style="3"/>
    <col min="21" max="21" width="14.81640625" style="3" customWidth="1"/>
    <col min="22" max="40" width="14.81640625" style="3"/>
    <col min="41" max="41" width="15.453125" style="3" bestFit="1" customWidth="1"/>
    <col min="42" max="16384" width="14.81640625" style="3"/>
  </cols>
  <sheetData>
    <row r="1" spans="1:41" ht="18.5" x14ac:dyDescent="0.45">
      <c r="A1" s="68" t="s">
        <v>1835</v>
      </c>
      <c r="B1" s="68"/>
      <c r="C1" s="147"/>
      <c r="D1" s="147"/>
      <c r="E1" s="147"/>
      <c r="F1" s="147"/>
      <c r="G1" s="147"/>
      <c r="H1" s="147"/>
    </row>
    <row r="2" spans="1:41" s="2" customFormat="1" ht="13" x14ac:dyDescent="0.3">
      <c r="A2" s="12" t="s">
        <v>716</v>
      </c>
      <c r="B2" s="13">
        <v>1</v>
      </c>
      <c r="C2" s="13">
        <v>2</v>
      </c>
      <c r="D2" s="13">
        <v>3</v>
      </c>
      <c r="E2" s="13">
        <v>4</v>
      </c>
      <c r="F2" s="13">
        <v>5</v>
      </c>
      <c r="G2" s="13">
        <v>6</v>
      </c>
      <c r="H2" s="13" t="s">
        <v>717</v>
      </c>
      <c r="I2" s="14"/>
      <c r="J2" s="15"/>
      <c r="K2" s="11"/>
      <c r="L2" s="11"/>
      <c r="M2" s="11"/>
      <c r="N2" s="11"/>
      <c r="O2" s="11"/>
      <c r="P2" s="11"/>
      <c r="Q2" s="11"/>
      <c r="R2" s="11"/>
      <c r="AO2" s="16"/>
    </row>
    <row r="3" spans="1:41" s="2" customFormat="1" ht="13" x14ac:dyDescent="0.3">
      <c r="A3" s="132" t="s">
        <v>374</v>
      </c>
      <c r="B3" s="133"/>
      <c r="C3" s="133"/>
      <c r="D3" s="133"/>
      <c r="E3" s="133"/>
      <c r="F3" s="133"/>
      <c r="G3" s="133"/>
      <c r="H3" s="133"/>
      <c r="I3" s="29"/>
      <c r="J3" s="11"/>
      <c r="K3" s="11"/>
      <c r="L3" s="11"/>
      <c r="M3" s="11"/>
      <c r="N3" s="11"/>
      <c r="O3" s="11"/>
      <c r="P3" s="11"/>
      <c r="Q3" s="11"/>
      <c r="R3" s="11"/>
    </row>
    <row r="4" spans="1:41" x14ac:dyDescent="0.25">
      <c r="A4" s="6" t="s">
        <v>375</v>
      </c>
      <c r="B4" s="24">
        <v>0</v>
      </c>
      <c r="C4" s="24">
        <f t="shared" ref="C4:G5" si="0">B4</f>
        <v>0</v>
      </c>
      <c r="D4" s="24">
        <f t="shared" si="0"/>
        <v>0</v>
      </c>
      <c r="E4" s="24">
        <f t="shared" si="0"/>
        <v>0</v>
      </c>
      <c r="F4" s="24">
        <f t="shared" si="0"/>
        <v>0</v>
      </c>
      <c r="G4" s="24">
        <f t="shared" si="0"/>
        <v>0</v>
      </c>
      <c r="H4" s="7">
        <f>AVERAGE(B4:G4)</f>
        <v>0</v>
      </c>
      <c r="I4" s="8"/>
      <c r="J4" s="5"/>
      <c r="K4" s="5"/>
      <c r="L4" s="5"/>
      <c r="M4" s="5"/>
      <c r="N4" s="5"/>
      <c r="O4" s="5"/>
      <c r="P4" s="5"/>
      <c r="Q4" s="5"/>
      <c r="R4" s="5"/>
    </row>
    <row r="5" spans="1:41" x14ac:dyDescent="0.25">
      <c r="A5" s="6" t="s">
        <v>376</v>
      </c>
      <c r="B5" s="24">
        <v>0</v>
      </c>
      <c r="C5" s="24">
        <f t="shared" si="0"/>
        <v>0</v>
      </c>
      <c r="D5" s="24">
        <f>'Enrollment Estimates'!E1168</f>
        <v>0</v>
      </c>
      <c r="E5" s="24">
        <f t="shared" si="0"/>
        <v>0</v>
      </c>
      <c r="F5" s="24">
        <f t="shared" si="0"/>
        <v>0</v>
      </c>
      <c r="G5" s="24">
        <f t="shared" si="0"/>
        <v>0</v>
      </c>
      <c r="H5" s="7">
        <f t="shared" ref="H5:H24" si="1">AVERAGE(B5:G5)</f>
        <v>0</v>
      </c>
      <c r="I5" s="8"/>
      <c r="J5" s="5"/>
      <c r="K5" s="5"/>
      <c r="L5" s="5"/>
      <c r="M5" s="5"/>
      <c r="N5" s="5"/>
      <c r="O5" s="5"/>
      <c r="P5" s="5"/>
      <c r="Q5" s="5"/>
      <c r="R5" s="5"/>
    </row>
    <row r="6" spans="1:41" x14ac:dyDescent="0.25">
      <c r="A6" s="6" t="s">
        <v>377</v>
      </c>
      <c r="B6" s="24">
        <f>B4-B5</f>
        <v>0</v>
      </c>
      <c r="C6" s="24">
        <f t="shared" ref="C6:G6" si="2">C4-C5</f>
        <v>0</v>
      </c>
      <c r="D6" s="24">
        <f t="shared" si="2"/>
        <v>0</v>
      </c>
      <c r="E6" s="24">
        <f t="shared" si="2"/>
        <v>0</v>
      </c>
      <c r="F6" s="24">
        <f t="shared" si="2"/>
        <v>0</v>
      </c>
      <c r="G6" s="24">
        <f t="shared" si="2"/>
        <v>0</v>
      </c>
      <c r="H6" s="7">
        <f t="shared" si="1"/>
        <v>0</v>
      </c>
      <c r="I6" s="8"/>
      <c r="J6" s="5"/>
      <c r="K6" s="5"/>
      <c r="L6" s="5"/>
      <c r="M6" s="5"/>
      <c r="N6" s="5"/>
      <c r="O6" s="5"/>
      <c r="P6" s="5"/>
      <c r="Q6" s="5"/>
      <c r="R6" s="5"/>
    </row>
    <row r="7" spans="1:41" x14ac:dyDescent="0.25">
      <c r="A7" s="6" t="s">
        <v>378</v>
      </c>
      <c r="B7" s="24">
        <v>0</v>
      </c>
      <c r="C7" s="24">
        <f>B7</f>
        <v>0</v>
      </c>
      <c r="D7" s="24">
        <f>C7</f>
        <v>0</v>
      </c>
      <c r="E7" s="24">
        <f>D7</f>
        <v>0</v>
      </c>
      <c r="F7" s="24">
        <f>E7</f>
        <v>0</v>
      </c>
      <c r="G7" s="24">
        <f>F7</f>
        <v>0</v>
      </c>
      <c r="H7" s="7">
        <f t="shared" si="1"/>
        <v>0</v>
      </c>
      <c r="I7" s="8"/>
      <c r="J7" s="5"/>
      <c r="K7" s="5"/>
      <c r="L7" s="5"/>
      <c r="M7" s="5"/>
      <c r="N7" s="5"/>
      <c r="O7" s="5"/>
      <c r="P7" s="5"/>
      <c r="Q7" s="5"/>
      <c r="R7" s="5"/>
    </row>
    <row r="8" spans="1:41" x14ac:dyDescent="0.25">
      <c r="A8" s="6" t="s">
        <v>379</v>
      </c>
      <c r="B8" s="24">
        <f>B6-B7</f>
        <v>0</v>
      </c>
      <c r="C8" s="24">
        <f t="shared" ref="C8:G8" si="3">C6-C7</f>
        <v>0</v>
      </c>
      <c r="D8" s="24">
        <f t="shared" si="3"/>
        <v>0</v>
      </c>
      <c r="E8" s="24">
        <f t="shared" si="3"/>
        <v>0</v>
      </c>
      <c r="F8" s="24">
        <f t="shared" si="3"/>
        <v>0</v>
      </c>
      <c r="G8" s="24">
        <f t="shared" si="3"/>
        <v>0</v>
      </c>
      <c r="H8" s="7">
        <f t="shared" si="1"/>
        <v>0</v>
      </c>
      <c r="I8" s="8"/>
      <c r="J8" s="5"/>
      <c r="K8" s="5"/>
      <c r="L8" s="5"/>
      <c r="M8" s="5"/>
      <c r="N8" s="5"/>
      <c r="O8" s="5"/>
      <c r="P8" s="5"/>
      <c r="Q8" s="5"/>
      <c r="R8" s="5"/>
    </row>
    <row r="9" spans="1:41" s="2" customFormat="1" ht="13" x14ac:dyDescent="0.3">
      <c r="A9" s="17" t="s">
        <v>380</v>
      </c>
      <c r="B9" s="25">
        <v>0</v>
      </c>
      <c r="C9" s="25">
        <f>B9</f>
        <v>0</v>
      </c>
      <c r="D9" s="25">
        <f>C9</f>
        <v>0</v>
      </c>
      <c r="E9" s="25">
        <f>D9</f>
        <v>0</v>
      </c>
      <c r="F9" s="25">
        <f>E9</f>
        <v>0</v>
      </c>
      <c r="G9" s="25">
        <f>F9</f>
        <v>0</v>
      </c>
      <c r="H9" s="18">
        <f>AVERAGE(B9:G9)</f>
        <v>0</v>
      </c>
      <c r="I9" s="19"/>
      <c r="J9" s="11"/>
      <c r="K9" s="11"/>
      <c r="L9" s="11"/>
      <c r="M9" s="11"/>
      <c r="N9" s="11"/>
      <c r="O9" s="11"/>
      <c r="P9" s="11"/>
      <c r="Q9" s="11"/>
      <c r="R9" s="11"/>
    </row>
    <row r="10" spans="1:41" x14ac:dyDescent="0.25">
      <c r="A10" s="6" t="s">
        <v>720</v>
      </c>
      <c r="B10" s="24">
        <v>0</v>
      </c>
      <c r="C10" s="24">
        <f t="shared" ref="C10:G11" si="4">B10</f>
        <v>0</v>
      </c>
      <c r="D10" s="24">
        <f t="shared" si="4"/>
        <v>0</v>
      </c>
      <c r="E10" s="24">
        <f t="shared" si="4"/>
        <v>0</v>
      </c>
      <c r="F10" s="24">
        <f t="shared" si="4"/>
        <v>0</v>
      </c>
      <c r="G10" s="24">
        <f t="shared" si="4"/>
        <v>0</v>
      </c>
      <c r="H10" s="7">
        <f t="shared" si="1"/>
        <v>0</v>
      </c>
      <c r="I10" s="8"/>
      <c r="J10" s="5"/>
      <c r="K10" s="5"/>
      <c r="L10" s="5"/>
      <c r="M10" s="5"/>
      <c r="N10" s="5"/>
      <c r="O10" s="5"/>
      <c r="P10" s="5"/>
      <c r="Q10" s="5"/>
      <c r="R10" s="5"/>
    </row>
    <row r="11" spans="1:41" s="2" customFormat="1" ht="13" x14ac:dyDescent="0.3">
      <c r="A11" s="17" t="s">
        <v>721</v>
      </c>
      <c r="B11" s="26">
        <v>0</v>
      </c>
      <c r="C11" s="26">
        <f t="shared" si="4"/>
        <v>0</v>
      </c>
      <c r="D11" s="26">
        <f t="shared" si="4"/>
        <v>0</v>
      </c>
      <c r="E11" s="26">
        <f t="shared" si="4"/>
        <v>0</v>
      </c>
      <c r="F11" s="26">
        <f t="shared" si="4"/>
        <v>0</v>
      </c>
      <c r="G11" s="26">
        <f t="shared" si="4"/>
        <v>0</v>
      </c>
      <c r="H11" s="18">
        <f>AVERAGE(B11:G11)</f>
        <v>0</v>
      </c>
      <c r="I11" s="19"/>
      <c r="J11" s="11"/>
      <c r="K11" s="11"/>
      <c r="L11" s="11"/>
      <c r="M11" s="11"/>
      <c r="N11" s="11"/>
      <c r="O11" s="11"/>
      <c r="P11" s="11"/>
      <c r="Q11" s="11"/>
      <c r="R11" s="11"/>
    </row>
    <row r="12" spans="1:41" x14ac:dyDescent="0.25">
      <c r="A12" s="6" t="s">
        <v>759</v>
      </c>
      <c r="B12" s="24">
        <v>0</v>
      </c>
      <c r="C12" s="24">
        <f t="shared" ref="C12:C13" si="5">B12</f>
        <v>0</v>
      </c>
      <c r="D12" s="24">
        <f t="shared" ref="D12:D13" si="6">C12</f>
        <v>0</v>
      </c>
      <c r="E12" s="24">
        <f t="shared" ref="E12:E13" si="7">D12</f>
        <v>0</v>
      </c>
      <c r="F12" s="24">
        <f t="shared" ref="F12:F13" si="8">E12</f>
        <v>0</v>
      </c>
      <c r="G12" s="24">
        <f t="shared" ref="G12:G13" si="9">F12</f>
        <v>0</v>
      </c>
      <c r="H12" s="7">
        <f t="shared" si="1"/>
        <v>0</v>
      </c>
      <c r="I12" s="8"/>
      <c r="J12" s="5"/>
      <c r="K12" s="5"/>
      <c r="L12" s="5"/>
      <c r="M12" s="5"/>
      <c r="N12" s="5"/>
      <c r="O12" s="5"/>
      <c r="P12" s="5"/>
      <c r="Q12" s="5"/>
      <c r="R12" s="5"/>
    </row>
    <row r="13" spans="1:41" s="2" customFormat="1" ht="13" x14ac:dyDescent="0.3">
      <c r="A13" s="17" t="s">
        <v>761</v>
      </c>
      <c r="B13" s="26">
        <v>0</v>
      </c>
      <c r="C13" s="26">
        <f t="shared" si="5"/>
        <v>0</v>
      </c>
      <c r="D13" s="26">
        <f t="shared" si="6"/>
        <v>0</v>
      </c>
      <c r="E13" s="26">
        <f t="shared" si="7"/>
        <v>0</v>
      </c>
      <c r="F13" s="26">
        <f t="shared" si="8"/>
        <v>0</v>
      </c>
      <c r="G13" s="26">
        <f t="shared" si="9"/>
        <v>0</v>
      </c>
      <c r="H13" s="18">
        <f>AVERAGE(B13:G13)</f>
        <v>0</v>
      </c>
      <c r="I13" s="19"/>
      <c r="J13" s="11"/>
      <c r="K13" s="11"/>
      <c r="L13" s="11"/>
      <c r="M13" s="11"/>
      <c r="N13" s="11"/>
      <c r="O13" s="11"/>
      <c r="P13" s="11"/>
      <c r="Q13" s="11"/>
      <c r="R13" s="11"/>
    </row>
    <row r="14" spans="1:41" x14ac:dyDescent="0.25">
      <c r="A14" s="6" t="s">
        <v>762</v>
      </c>
      <c r="B14" s="24">
        <v>0</v>
      </c>
      <c r="C14" s="24">
        <f t="shared" ref="C14:C15" si="10">B14</f>
        <v>0</v>
      </c>
      <c r="D14" s="24">
        <f t="shared" ref="D14:D15" si="11">C14</f>
        <v>0</v>
      </c>
      <c r="E14" s="24">
        <f t="shared" ref="E14:E15" si="12">D14</f>
        <v>0</v>
      </c>
      <c r="F14" s="24">
        <f t="shared" ref="F14:F15" si="13">E14</f>
        <v>0</v>
      </c>
      <c r="G14" s="24">
        <f t="shared" ref="G14:G15" si="14">F14</f>
        <v>0</v>
      </c>
      <c r="H14" s="7">
        <f t="shared" si="1"/>
        <v>0</v>
      </c>
      <c r="I14" s="8"/>
      <c r="J14" s="5"/>
      <c r="K14" s="5"/>
      <c r="L14" s="5"/>
      <c r="M14" s="5"/>
      <c r="N14" s="5"/>
      <c r="O14" s="5"/>
      <c r="P14" s="5"/>
      <c r="Q14" s="5"/>
      <c r="R14" s="5"/>
    </row>
    <row r="15" spans="1:41" s="2" customFormat="1" ht="13" x14ac:dyDescent="0.3">
      <c r="A15" s="17" t="s">
        <v>760</v>
      </c>
      <c r="B15" s="26">
        <v>0</v>
      </c>
      <c r="C15" s="26">
        <f t="shared" si="10"/>
        <v>0</v>
      </c>
      <c r="D15" s="26">
        <f t="shared" si="11"/>
        <v>0</v>
      </c>
      <c r="E15" s="26">
        <f t="shared" si="12"/>
        <v>0</v>
      </c>
      <c r="F15" s="26">
        <f t="shared" si="13"/>
        <v>0</v>
      </c>
      <c r="G15" s="26">
        <f t="shared" si="14"/>
        <v>0</v>
      </c>
      <c r="H15" s="18">
        <f>AVERAGE(B15:G15)</f>
        <v>0</v>
      </c>
      <c r="I15" s="19"/>
      <c r="J15" s="11"/>
      <c r="K15" s="11"/>
      <c r="L15" s="11"/>
      <c r="M15" s="11"/>
      <c r="N15" s="11"/>
      <c r="O15" s="11"/>
      <c r="P15" s="11"/>
      <c r="Q15" s="11"/>
      <c r="R15" s="11"/>
    </row>
    <row r="16" spans="1:41" x14ac:dyDescent="0.25">
      <c r="A16" s="6" t="s">
        <v>718</v>
      </c>
      <c r="B16" s="24">
        <v>0</v>
      </c>
      <c r="C16" s="24">
        <f t="shared" ref="C16:C17" si="15">B16</f>
        <v>0</v>
      </c>
      <c r="D16" s="24">
        <f t="shared" ref="D16:D17" si="16">C16</f>
        <v>0</v>
      </c>
      <c r="E16" s="24">
        <f t="shared" ref="E16:E17" si="17">D16</f>
        <v>0</v>
      </c>
      <c r="F16" s="24">
        <f t="shared" ref="F16:F17" si="18">E16</f>
        <v>0</v>
      </c>
      <c r="G16" s="24">
        <f t="shared" ref="G16:G17" si="19">F16</f>
        <v>0</v>
      </c>
      <c r="H16" s="7">
        <f t="shared" si="1"/>
        <v>0</v>
      </c>
      <c r="I16" s="8"/>
      <c r="J16" s="5"/>
      <c r="K16" s="5"/>
      <c r="L16" s="5"/>
      <c r="M16" s="5"/>
      <c r="N16" s="5"/>
      <c r="O16" s="5"/>
      <c r="P16" s="5"/>
      <c r="Q16" s="5"/>
      <c r="R16" s="5"/>
    </row>
    <row r="17" spans="1:18" s="2" customFormat="1" ht="13" x14ac:dyDescent="0.3">
      <c r="A17" s="17" t="s">
        <v>719</v>
      </c>
      <c r="B17" s="26">
        <v>0</v>
      </c>
      <c r="C17" s="26">
        <f t="shared" si="15"/>
        <v>0</v>
      </c>
      <c r="D17" s="26">
        <f t="shared" si="16"/>
        <v>0</v>
      </c>
      <c r="E17" s="26">
        <f t="shared" si="17"/>
        <v>0</v>
      </c>
      <c r="F17" s="26">
        <f t="shared" si="18"/>
        <v>0</v>
      </c>
      <c r="G17" s="26">
        <f t="shared" si="19"/>
        <v>0</v>
      </c>
      <c r="H17" s="18">
        <f>AVERAGE(B17:G17)</f>
        <v>0</v>
      </c>
      <c r="I17" s="19"/>
      <c r="J17" s="11"/>
      <c r="K17" s="11"/>
      <c r="L17" s="11"/>
      <c r="M17" s="11"/>
      <c r="N17" s="11"/>
      <c r="O17" s="11"/>
      <c r="P17" s="11"/>
      <c r="Q17" s="11"/>
      <c r="R17" s="11"/>
    </row>
    <row r="18" spans="1:18" x14ac:dyDescent="0.25">
      <c r="A18" s="6" t="s">
        <v>579</v>
      </c>
      <c r="B18" s="24">
        <v>0</v>
      </c>
      <c r="C18" s="24">
        <f t="shared" ref="C18:C20" si="20">B18</f>
        <v>0</v>
      </c>
      <c r="D18" s="24">
        <f t="shared" ref="D18:D20" si="21">C18</f>
        <v>0</v>
      </c>
      <c r="E18" s="24">
        <f t="shared" ref="E18:E20" si="22">D18</f>
        <v>0</v>
      </c>
      <c r="F18" s="24">
        <f t="shared" ref="F18:F20" si="23">E18</f>
        <v>0</v>
      </c>
      <c r="G18" s="24">
        <f t="shared" ref="G18:G20" si="24">F18</f>
        <v>0</v>
      </c>
      <c r="H18" s="7">
        <f t="shared" si="1"/>
        <v>0</v>
      </c>
      <c r="I18" s="8"/>
      <c r="J18" s="5"/>
      <c r="K18" s="5"/>
      <c r="L18" s="5"/>
      <c r="M18" s="5"/>
      <c r="N18" s="5"/>
      <c r="O18" s="5"/>
      <c r="P18" s="5"/>
      <c r="Q18" s="5"/>
      <c r="R18" s="5"/>
    </row>
    <row r="19" spans="1:18" s="2" customFormat="1" ht="13" x14ac:dyDescent="0.3">
      <c r="A19" s="17" t="s">
        <v>580</v>
      </c>
      <c r="B19" s="26">
        <v>0</v>
      </c>
      <c r="C19" s="26">
        <f t="shared" si="20"/>
        <v>0</v>
      </c>
      <c r="D19" s="26">
        <f t="shared" si="21"/>
        <v>0</v>
      </c>
      <c r="E19" s="26">
        <f t="shared" si="22"/>
        <v>0</v>
      </c>
      <c r="F19" s="26">
        <f t="shared" si="23"/>
        <v>0</v>
      </c>
      <c r="G19" s="26">
        <f t="shared" si="24"/>
        <v>0</v>
      </c>
      <c r="H19" s="18">
        <f>AVERAGE(B19:G19)</f>
        <v>0</v>
      </c>
      <c r="I19" s="19"/>
      <c r="J19" s="11"/>
      <c r="K19" s="11"/>
      <c r="L19" s="11"/>
      <c r="M19" s="11"/>
      <c r="N19" s="11"/>
      <c r="O19" s="11"/>
      <c r="P19" s="11"/>
      <c r="Q19" s="11"/>
      <c r="R19" s="11"/>
    </row>
    <row r="20" spans="1:18" x14ac:dyDescent="0.25">
      <c r="A20" s="6" t="s">
        <v>581</v>
      </c>
      <c r="B20" s="27">
        <v>0</v>
      </c>
      <c r="C20" s="27">
        <f t="shared" si="20"/>
        <v>0</v>
      </c>
      <c r="D20" s="27">
        <f t="shared" si="21"/>
        <v>0</v>
      </c>
      <c r="E20" s="27">
        <f t="shared" si="22"/>
        <v>0</v>
      </c>
      <c r="F20" s="27">
        <f t="shared" si="23"/>
        <v>0</v>
      </c>
      <c r="G20" s="27">
        <f t="shared" si="24"/>
        <v>0</v>
      </c>
      <c r="H20" s="9">
        <f t="shared" si="1"/>
        <v>0</v>
      </c>
      <c r="I20" s="8"/>
      <c r="J20" s="5"/>
      <c r="K20" s="5"/>
      <c r="L20" s="5"/>
      <c r="M20" s="5"/>
      <c r="N20" s="5"/>
      <c r="O20" s="5"/>
      <c r="P20" s="5"/>
      <c r="Q20" s="5"/>
      <c r="R20" s="5"/>
    </row>
    <row r="21" spans="1:18" s="2" customFormat="1" ht="13" x14ac:dyDescent="0.3">
      <c r="A21" s="20" t="s">
        <v>582</v>
      </c>
      <c r="B21" s="21">
        <f>IF(B9*0.05&gt;B20,B20,B9*0.05)</f>
        <v>0</v>
      </c>
      <c r="C21" s="21">
        <f t="shared" ref="C21:G21" si="25">IF(C9*0.05&gt;C20,C20,C9*0.05)</f>
        <v>0</v>
      </c>
      <c r="D21" s="21">
        <f t="shared" si="25"/>
        <v>0</v>
      </c>
      <c r="E21" s="21">
        <f t="shared" si="25"/>
        <v>0</v>
      </c>
      <c r="F21" s="21">
        <f t="shared" si="25"/>
        <v>0</v>
      </c>
      <c r="G21" s="21">
        <f t="shared" si="25"/>
        <v>0</v>
      </c>
      <c r="H21" s="18">
        <f>AVERAGE(B21:G21)</f>
        <v>0</v>
      </c>
      <c r="I21" s="19"/>
      <c r="J21" s="11"/>
      <c r="K21" s="11"/>
      <c r="L21" s="11"/>
      <c r="M21" s="11"/>
      <c r="N21" s="11"/>
      <c r="O21" s="11"/>
      <c r="P21" s="11"/>
      <c r="Q21" s="11"/>
      <c r="R21" s="11"/>
    </row>
    <row r="22" spans="1:18" x14ac:dyDescent="0.25">
      <c r="A22" s="6" t="s">
        <v>381</v>
      </c>
      <c r="B22" s="24">
        <v>0</v>
      </c>
      <c r="C22" s="24">
        <f t="shared" ref="C22:G25" si="26">B22</f>
        <v>0</v>
      </c>
      <c r="D22" s="24">
        <f t="shared" si="26"/>
        <v>0</v>
      </c>
      <c r="E22" s="24">
        <f t="shared" si="26"/>
        <v>0</v>
      </c>
      <c r="F22" s="24">
        <f t="shared" si="26"/>
        <v>0</v>
      </c>
      <c r="G22" s="24">
        <f t="shared" si="26"/>
        <v>0</v>
      </c>
      <c r="H22" s="7">
        <f t="shared" si="1"/>
        <v>0</v>
      </c>
      <c r="I22" s="8"/>
      <c r="J22" s="5"/>
      <c r="K22" s="5"/>
      <c r="L22" s="5"/>
      <c r="M22" s="5"/>
      <c r="N22" s="5"/>
      <c r="O22" s="5"/>
      <c r="P22" s="5"/>
      <c r="Q22" s="5"/>
      <c r="R22" s="5"/>
    </row>
    <row r="23" spans="1:18" s="2" customFormat="1" ht="13" x14ac:dyDescent="0.3">
      <c r="A23" s="17" t="s">
        <v>382</v>
      </c>
      <c r="B23" s="26">
        <v>0</v>
      </c>
      <c r="C23" s="26">
        <f t="shared" si="26"/>
        <v>0</v>
      </c>
      <c r="D23" s="26">
        <f t="shared" si="26"/>
        <v>0</v>
      </c>
      <c r="E23" s="26">
        <f t="shared" si="26"/>
        <v>0</v>
      </c>
      <c r="F23" s="26">
        <f t="shared" si="26"/>
        <v>0</v>
      </c>
      <c r="G23" s="26">
        <f t="shared" si="26"/>
        <v>0</v>
      </c>
      <c r="H23" s="18">
        <f>AVERAGE(B23:G23)</f>
        <v>0</v>
      </c>
      <c r="I23" s="22"/>
      <c r="J23" s="11"/>
      <c r="K23" s="11"/>
      <c r="L23" s="11"/>
      <c r="M23" s="11"/>
      <c r="N23" s="11"/>
      <c r="O23" s="11"/>
      <c r="P23" s="11"/>
      <c r="Q23" s="11"/>
      <c r="R23" s="11"/>
    </row>
    <row r="24" spans="1:18" x14ac:dyDescent="0.25">
      <c r="A24" s="6" t="s">
        <v>383</v>
      </c>
      <c r="B24" s="24">
        <v>0</v>
      </c>
      <c r="C24" s="24">
        <f t="shared" si="26"/>
        <v>0</v>
      </c>
      <c r="D24" s="24">
        <f t="shared" si="26"/>
        <v>0</v>
      </c>
      <c r="E24" s="24">
        <f t="shared" si="26"/>
        <v>0</v>
      </c>
      <c r="F24" s="24">
        <f t="shared" si="26"/>
        <v>0</v>
      </c>
      <c r="G24" s="24">
        <f t="shared" si="26"/>
        <v>0</v>
      </c>
      <c r="H24" s="7">
        <f t="shared" si="1"/>
        <v>0</v>
      </c>
      <c r="I24" s="8"/>
      <c r="J24" s="5"/>
      <c r="K24" s="5"/>
      <c r="L24" s="5"/>
      <c r="M24" s="5"/>
      <c r="N24" s="5"/>
      <c r="O24" s="5"/>
      <c r="P24" s="5"/>
      <c r="Q24" s="5"/>
      <c r="R24" s="5"/>
    </row>
    <row r="25" spans="1:18" s="2" customFormat="1" ht="13" x14ac:dyDescent="0.3">
      <c r="A25" s="17" t="s">
        <v>384</v>
      </c>
      <c r="B25" s="26">
        <v>0</v>
      </c>
      <c r="C25" s="26">
        <f t="shared" si="26"/>
        <v>0</v>
      </c>
      <c r="D25" s="26">
        <f t="shared" si="26"/>
        <v>0</v>
      </c>
      <c r="E25" s="26">
        <f t="shared" si="26"/>
        <v>0</v>
      </c>
      <c r="F25" s="26">
        <f t="shared" si="26"/>
        <v>0</v>
      </c>
      <c r="G25" s="26">
        <f t="shared" si="26"/>
        <v>0</v>
      </c>
      <c r="H25" s="18">
        <f>AVERAGE(B25:G25)</f>
        <v>0</v>
      </c>
      <c r="I25" s="22"/>
      <c r="J25" s="11"/>
      <c r="K25" s="11"/>
      <c r="L25" s="11"/>
      <c r="M25" s="11"/>
      <c r="N25" s="11"/>
      <c r="O25" s="11"/>
      <c r="P25" s="11"/>
      <c r="Q25" s="11"/>
      <c r="R25" s="11"/>
    </row>
    <row r="26" spans="1:18" s="2" customFormat="1" ht="13" x14ac:dyDescent="0.3">
      <c r="A26" s="132" t="s">
        <v>531</v>
      </c>
      <c r="B26" s="133"/>
      <c r="C26" s="133"/>
      <c r="D26" s="133"/>
      <c r="E26" s="133"/>
      <c r="F26" s="133"/>
      <c r="G26" s="133"/>
      <c r="H26" s="133"/>
      <c r="I26" s="29"/>
      <c r="J26" s="11"/>
      <c r="K26" s="11"/>
      <c r="L26" s="11"/>
      <c r="M26" s="11"/>
      <c r="N26" s="11"/>
      <c r="O26" s="11"/>
      <c r="P26" s="11"/>
      <c r="Q26" s="11"/>
      <c r="R26" s="11"/>
    </row>
    <row r="27" spans="1:18" x14ac:dyDescent="0.25">
      <c r="A27" s="6" t="s">
        <v>576</v>
      </c>
      <c r="B27" s="28">
        <v>0</v>
      </c>
      <c r="C27" s="28">
        <f>B27</f>
        <v>0</v>
      </c>
      <c r="D27" s="28">
        <f>C27</f>
        <v>0</v>
      </c>
      <c r="E27" s="28">
        <f>D27</f>
        <v>0</v>
      </c>
      <c r="F27" s="28">
        <f>E27</f>
        <v>0</v>
      </c>
      <c r="G27" s="28">
        <f>F27</f>
        <v>0</v>
      </c>
      <c r="H27" s="9">
        <f>AVERAGE(B27:G27)</f>
        <v>0</v>
      </c>
      <c r="I27" s="10"/>
      <c r="J27" s="5"/>
      <c r="K27" s="5"/>
      <c r="L27" s="5"/>
      <c r="M27" s="5"/>
      <c r="N27" s="5"/>
      <c r="O27" s="5"/>
      <c r="P27" s="5"/>
      <c r="Q27" s="5"/>
      <c r="R27" s="5"/>
    </row>
    <row r="28" spans="1:18" x14ac:dyDescent="0.25">
      <c r="A28" s="6" t="s">
        <v>577</v>
      </c>
      <c r="B28" s="28">
        <v>0</v>
      </c>
      <c r="C28" s="28">
        <f t="shared" ref="C28:G29" si="27">B28</f>
        <v>0</v>
      </c>
      <c r="D28" s="28">
        <f t="shared" si="27"/>
        <v>0</v>
      </c>
      <c r="E28" s="28">
        <f t="shared" si="27"/>
        <v>0</v>
      </c>
      <c r="F28" s="28">
        <f t="shared" si="27"/>
        <v>0</v>
      </c>
      <c r="G28" s="28">
        <f t="shared" si="27"/>
        <v>0</v>
      </c>
      <c r="H28" s="9">
        <f t="shared" ref="H28:H29" si="28">AVERAGE(B28:G28)</f>
        <v>0</v>
      </c>
      <c r="I28" s="10"/>
      <c r="J28" s="5"/>
      <c r="K28" s="5"/>
      <c r="L28" s="5"/>
      <c r="M28" s="5"/>
      <c r="N28" s="5"/>
      <c r="O28" s="5"/>
      <c r="P28" s="5"/>
      <c r="Q28" s="5"/>
      <c r="R28" s="5"/>
    </row>
    <row r="29" spans="1:18" x14ac:dyDescent="0.25">
      <c r="A29" s="6" t="s">
        <v>578</v>
      </c>
      <c r="B29" s="28">
        <v>0</v>
      </c>
      <c r="C29" s="28">
        <f t="shared" si="27"/>
        <v>0</v>
      </c>
      <c r="D29" s="28">
        <f t="shared" si="27"/>
        <v>0</v>
      </c>
      <c r="E29" s="28">
        <f t="shared" si="27"/>
        <v>0</v>
      </c>
      <c r="F29" s="28">
        <f t="shared" si="27"/>
        <v>0</v>
      </c>
      <c r="G29" s="28">
        <f t="shared" si="27"/>
        <v>0</v>
      </c>
      <c r="H29" s="9">
        <f t="shared" si="28"/>
        <v>0</v>
      </c>
      <c r="I29" s="10"/>
      <c r="J29" s="5"/>
      <c r="K29" s="5"/>
      <c r="L29" s="5"/>
      <c r="M29" s="5"/>
      <c r="N29" s="5"/>
      <c r="O29" s="5"/>
      <c r="P29" s="5"/>
      <c r="Q29" s="5"/>
      <c r="R29" s="5"/>
    </row>
    <row r="30" spans="1:18" s="2" customFormat="1" ht="13" x14ac:dyDescent="0.3">
      <c r="A30" s="23" t="s">
        <v>385</v>
      </c>
      <c r="B30" s="18">
        <f t="shared" ref="B30:G30" si="29">SUM(B27:B29)</f>
        <v>0</v>
      </c>
      <c r="C30" s="18">
        <f t="shared" si="29"/>
        <v>0</v>
      </c>
      <c r="D30" s="18">
        <f t="shared" si="29"/>
        <v>0</v>
      </c>
      <c r="E30" s="18">
        <f t="shared" si="29"/>
        <v>0</v>
      </c>
      <c r="F30" s="18">
        <f t="shared" si="29"/>
        <v>0</v>
      </c>
      <c r="G30" s="18">
        <f t="shared" si="29"/>
        <v>0</v>
      </c>
      <c r="H30" s="18">
        <f>AVERAGE(B30:G30)</f>
        <v>0</v>
      </c>
      <c r="I30" s="22"/>
      <c r="J30" s="11"/>
      <c r="K30" s="11"/>
      <c r="L30" s="11"/>
      <c r="M30" s="11"/>
      <c r="N30" s="11"/>
      <c r="O30" s="11"/>
      <c r="P30" s="11"/>
      <c r="Q30" s="11"/>
      <c r="R30" s="11"/>
    </row>
    <row r="31" spans="1:18" s="2" customFormat="1" ht="13" x14ac:dyDescent="0.3">
      <c r="A31" s="132" t="s">
        <v>386</v>
      </c>
      <c r="B31" s="133"/>
      <c r="C31" s="133"/>
      <c r="D31" s="133"/>
      <c r="E31" s="133"/>
      <c r="F31" s="133"/>
      <c r="G31" s="133"/>
      <c r="H31" s="133"/>
      <c r="I31" s="29"/>
      <c r="J31" s="11"/>
      <c r="K31" s="11"/>
      <c r="L31" s="11"/>
      <c r="M31" s="11"/>
      <c r="N31" s="11"/>
      <c r="O31" s="11"/>
      <c r="P31" s="11"/>
      <c r="Q31" s="11"/>
      <c r="R31" s="11"/>
    </row>
    <row r="32" spans="1:18" x14ac:dyDescent="0.25">
      <c r="A32" s="6" t="s">
        <v>387</v>
      </c>
      <c r="B32" s="28">
        <v>0</v>
      </c>
      <c r="C32" s="28">
        <f>B32</f>
        <v>0</v>
      </c>
      <c r="D32" s="28">
        <f t="shared" ref="D32:G32" si="30">C32</f>
        <v>0</v>
      </c>
      <c r="E32" s="28">
        <f t="shared" si="30"/>
        <v>0</v>
      </c>
      <c r="F32" s="28">
        <f t="shared" si="30"/>
        <v>0</v>
      </c>
      <c r="G32" s="28">
        <f t="shared" si="30"/>
        <v>0</v>
      </c>
      <c r="H32" s="9">
        <f>AVERAGE(B32:G32)</f>
        <v>0</v>
      </c>
      <c r="I32" s="10"/>
      <c r="J32" s="5"/>
      <c r="K32" s="5"/>
      <c r="L32" s="5"/>
      <c r="M32" s="5"/>
      <c r="N32" s="5"/>
      <c r="O32" s="5"/>
      <c r="P32" s="5"/>
      <c r="Q32" s="5"/>
      <c r="R32" s="5"/>
    </row>
    <row r="33" spans="1:18" x14ac:dyDescent="0.25">
      <c r="A33" s="6" t="s">
        <v>388</v>
      </c>
      <c r="B33" s="28">
        <v>0</v>
      </c>
      <c r="C33" s="28">
        <f t="shared" ref="C33:G41" si="31">B33</f>
        <v>0</v>
      </c>
      <c r="D33" s="28">
        <f t="shared" si="31"/>
        <v>0</v>
      </c>
      <c r="E33" s="28">
        <f t="shared" si="31"/>
        <v>0</v>
      </c>
      <c r="F33" s="28">
        <f t="shared" si="31"/>
        <v>0</v>
      </c>
      <c r="G33" s="28">
        <f t="shared" si="31"/>
        <v>0</v>
      </c>
      <c r="H33" s="9">
        <f t="shared" ref="H33:H41" si="32">AVERAGE(B33:G33)</f>
        <v>0</v>
      </c>
      <c r="I33" s="10"/>
      <c r="J33" s="5"/>
      <c r="K33" s="5"/>
      <c r="L33" s="5"/>
      <c r="M33" s="5"/>
      <c r="N33" s="5"/>
      <c r="O33" s="5"/>
      <c r="P33" s="5"/>
      <c r="Q33" s="5"/>
      <c r="R33" s="5"/>
    </row>
    <row r="34" spans="1:18" x14ac:dyDescent="0.25">
      <c r="A34" s="6" t="s">
        <v>389</v>
      </c>
      <c r="B34" s="28">
        <v>0</v>
      </c>
      <c r="C34" s="28">
        <f t="shared" si="31"/>
        <v>0</v>
      </c>
      <c r="D34" s="28">
        <f t="shared" si="31"/>
        <v>0</v>
      </c>
      <c r="E34" s="28">
        <f t="shared" si="31"/>
        <v>0</v>
      </c>
      <c r="F34" s="28">
        <f t="shared" si="31"/>
        <v>0</v>
      </c>
      <c r="G34" s="28">
        <f t="shared" si="31"/>
        <v>0</v>
      </c>
      <c r="H34" s="9">
        <f t="shared" si="32"/>
        <v>0</v>
      </c>
      <c r="I34" s="10"/>
      <c r="J34" s="5"/>
      <c r="K34" s="5"/>
      <c r="L34" s="5"/>
      <c r="M34" s="5"/>
      <c r="N34" s="5"/>
      <c r="O34" s="5"/>
      <c r="P34" s="5"/>
      <c r="Q34" s="5"/>
      <c r="R34" s="5"/>
    </row>
    <row r="35" spans="1:18" x14ac:dyDescent="0.25">
      <c r="A35" s="6" t="s">
        <v>390</v>
      </c>
      <c r="B35" s="28">
        <v>0</v>
      </c>
      <c r="C35" s="28">
        <f t="shared" si="31"/>
        <v>0</v>
      </c>
      <c r="D35" s="28">
        <f t="shared" si="31"/>
        <v>0</v>
      </c>
      <c r="E35" s="28">
        <f t="shared" si="31"/>
        <v>0</v>
      </c>
      <c r="F35" s="28">
        <f t="shared" si="31"/>
        <v>0</v>
      </c>
      <c r="G35" s="28">
        <f t="shared" si="31"/>
        <v>0</v>
      </c>
      <c r="H35" s="9">
        <f t="shared" si="32"/>
        <v>0</v>
      </c>
      <c r="I35" s="10"/>
      <c r="J35" s="5"/>
      <c r="K35" s="5"/>
      <c r="L35" s="5"/>
      <c r="M35" s="5"/>
      <c r="N35" s="5"/>
      <c r="O35" s="5"/>
      <c r="P35" s="5"/>
      <c r="Q35" s="5"/>
      <c r="R35" s="5"/>
    </row>
    <row r="36" spans="1:18" x14ac:dyDescent="0.25">
      <c r="A36" s="6" t="s">
        <v>391</v>
      </c>
      <c r="B36" s="28">
        <v>0</v>
      </c>
      <c r="C36" s="28">
        <f t="shared" si="31"/>
        <v>0</v>
      </c>
      <c r="D36" s="28">
        <f t="shared" si="31"/>
        <v>0</v>
      </c>
      <c r="E36" s="28">
        <f t="shared" si="31"/>
        <v>0</v>
      </c>
      <c r="F36" s="28">
        <f t="shared" si="31"/>
        <v>0</v>
      </c>
      <c r="G36" s="28">
        <f t="shared" si="31"/>
        <v>0</v>
      </c>
      <c r="H36" s="9">
        <f t="shared" si="32"/>
        <v>0</v>
      </c>
      <c r="I36" s="10"/>
      <c r="J36" s="5"/>
      <c r="K36" s="5"/>
      <c r="L36" s="5"/>
      <c r="M36" s="5"/>
      <c r="N36" s="5"/>
      <c r="O36" s="5"/>
      <c r="P36" s="5"/>
      <c r="Q36" s="5"/>
      <c r="R36" s="5"/>
    </row>
    <row r="37" spans="1:18" x14ac:dyDescent="0.25">
      <c r="A37" s="6" t="s">
        <v>392</v>
      </c>
      <c r="B37" s="28">
        <v>0</v>
      </c>
      <c r="C37" s="28">
        <f t="shared" si="31"/>
        <v>0</v>
      </c>
      <c r="D37" s="28">
        <f t="shared" si="31"/>
        <v>0</v>
      </c>
      <c r="E37" s="28">
        <f t="shared" si="31"/>
        <v>0</v>
      </c>
      <c r="F37" s="28">
        <f t="shared" si="31"/>
        <v>0</v>
      </c>
      <c r="G37" s="28">
        <f t="shared" si="31"/>
        <v>0</v>
      </c>
      <c r="H37" s="9">
        <f t="shared" si="32"/>
        <v>0</v>
      </c>
      <c r="I37" s="10"/>
      <c r="J37" s="5"/>
      <c r="K37" s="5"/>
      <c r="L37" s="5"/>
      <c r="M37" s="5"/>
      <c r="N37" s="5"/>
      <c r="O37" s="5"/>
      <c r="P37" s="5"/>
      <c r="Q37" s="5"/>
      <c r="R37" s="5"/>
    </row>
    <row r="38" spans="1:18" x14ac:dyDescent="0.25">
      <c r="A38" s="6" t="s">
        <v>393</v>
      </c>
      <c r="B38" s="28">
        <v>0</v>
      </c>
      <c r="C38" s="28">
        <f t="shared" si="31"/>
        <v>0</v>
      </c>
      <c r="D38" s="28">
        <f t="shared" si="31"/>
        <v>0</v>
      </c>
      <c r="E38" s="28">
        <f t="shared" si="31"/>
        <v>0</v>
      </c>
      <c r="F38" s="28">
        <f t="shared" si="31"/>
        <v>0</v>
      </c>
      <c r="G38" s="28">
        <f t="shared" si="31"/>
        <v>0</v>
      </c>
      <c r="H38" s="9">
        <f t="shared" si="32"/>
        <v>0</v>
      </c>
      <c r="I38" s="10"/>
      <c r="J38" s="5"/>
      <c r="K38" s="5"/>
      <c r="L38" s="5"/>
      <c r="M38" s="5"/>
      <c r="N38" s="5"/>
      <c r="O38" s="5"/>
      <c r="P38" s="5"/>
      <c r="Q38" s="5"/>
      <c r="R38" s="5"/>
    </row>
    <row r="39" spans="1:18" x14ac:dyDescent="0.25">
      <c r="A39" s="6" t="s">
        <v>394</v>
      </c>
      <c r="B39" s="28">
        <v>0</v>
      </c>
      <c r="C39" s="28">
        <f t="shared" si="31"/>
        <v>0</v>
      </c>
      <c r="D39" s="28">
        <f t="shared" si="31"/>
        <v>0</v>
      </c>
      <c r="E39" s="28">
        <f t="shared" si="31"/>
        <v>0</v>
      </c>
      <c r="F39" s="28">
        <f t="shared" si="31"/>
        <v>0</v>
      </c>
      <c r="G39" s="28">
        <f t="shared" si="31"/>
        <v>0</v>
      </c>
      <c r="H39" s="9">
        <f t="shared" si="32"/>
        <v>0</v>
      </c>
      <c r="I39" s="10"/>
      <c r="J39" s="5"/>
      <c r="K39" s="5"/>
      <c r="L39" s="5"/>
      <c r="M39" s="5"/>
      <c r="N39" s="5"/>
      <c r="O39" s="5"/>
      <c r="P39" s="5"/>
      <c r="Q39" s="5"/>
      <c r="R39" s="5"/>
    </row>
    <row r="40" spans="1:18" x14ac:dyDescent="0.25">
      <c r="A40" s="6" t="s">
        <v>395</v>
      </c>
      <c r="B40" s="28">
        <v>0</v>
      </c>
      <c r="C40" s="28">
        <f t="shared" si="31"/>
        <v>0</v>
      </c>
      <c r="D40" s="28">
        <f t="shared" si="31"/>
        <v>0</v>
      </c>
      <c r="E40" s="28">
        <f t="shared" si="31"/>
        <v>0</v>
      </c>
      <c r="F40" s="28">
        <f t="shared" si="31"/>
        <v>0</v>
      </c>
      <c r="G40" s="28">
        <f t="shared" si="31"/>
        <v>0</v>
      </c>
      <c r="H40" s="9">
        <f t="shared" si="32"/>
        <v>0</v>
      </c>
      <c r="I40" s="10"/>
      <c r="J40" s="5"/>
      <c r="K40" s="5"/>
      <c r="L40" s="5"/>
      <c r="M40" s="5"/>
      <c r="N40" s="5"/>
      <c r="O40" s="5"/>
      <c r="P40" s="5"/>
      <c r="Q40" s="5"/>
      <c r="R40" s="5"/>
    </row>
    <row r="41" spans="1:18" x14ac:dyDescent="0.25">
      <c r="A41" s="6" t="s">
        <v>396</v>
      </c>
      <c r="B41" s="28">
        <v>0</v>
      </c>
      <c r="C41" s="28">
        <f t="shared" si="31"/>
        <v>0</v>
      </c>
      <c r="D41" s="28">
        <f t="shared" si="31"/>
        <v>0</v>
      </c>
      <c r="E41" s="28">
        <f t="shared" si="31"/>
        <v>0</v>
      </c>
      <c r="F41" s="28">
        <f t="shared" si="31"/>
        <v>0</v>
      </c>
      <c r="G41" s="28">
        <f t="shared" si="31"/>
        <v>0</v>
      </c>
      <c r="H41" s="9">
        <f t="shared" si="32"/>
        <v>0</v>
      </c>
      <c r="I41" s="10"/>
      <c r="J41" s="5"/>
      <c r="K41" s="5"/>
      <c r="L41" s="5"/>
      <c r="M41" s="5"/>
      <c r="N41" s="5"/>
      <c r="O41" s="5"/>
      <c r="P41" s="5"/>
      <c r="Q41" s="5"/>
      <c r="R41" s="5"/>
    </row>
    <row r="42" spans="1:18" s="2" customFormat="1" ht="13" x14ac:dyDescent="0.3">
      <c r="A42" s="20" t="s">
        <v>397</v>
      </c>
      <c r="B42" s="18">
        <f>SUM(B32:B41)</f>
        <v>0</v>
      </c>
      <c r="C42" s="18">
        <f t="shared" ref="C42:G42" si="33">SUM(C32:C41)</f>
        <v>0</v>
      </c>
      <c r="D42" s="18">
        <f t="shared" si="33"/>
        <v>0</v>
      </c>
      <c r="E42" s="18">
        <f t="shared" si="33"/>
        <v>0</v>
      </c>
      <c r="F42" s="18">
        <f t="shared" si="33"/>
        <v>0</v>
      </c>
      <c r="G42" s="18">
        <f t="shared" si="33"/>
        <v>0</v>
      </c>
      <c r="H42" s="18">
        <f>AVERAGE(B42:G42)</f>
        <v>0</v>
      </c>
      <c r="I42" s="22"/>
      <c r="J42" s="11"/>
      <c r="K42" s="11"/>
      <c r="L42" s="11"/>
      <c r="M42" s="11"/>
      <c r="N42" s="11"/>
      <c r="O42" s="11"/>
      <c r="P42" s="11"/>
      <c r="Q42" s="11"/>
      <c r="R42" s="11"/>
    </row>
    <row r="43" spans="1:18" s="2" customFormat="1" ht="13" x14ac:dyDescent="0.3">
      <c r="A43" s="20" t="s">
        <v>63</v>
      </c>
      <c r="B43" s="18">
        <f t="shared" ref="B43:G43" si="34">B9-B30-B42</f>
        <v>0</v>
      </c>
      <c r="C43" s="18">
        <f t="shared" si="34"/>
        <v>0</v>
      </c>
      <c r="D43" s="18">
        <f t="shared" si="34"/>
        <v>0</v>
      </c>
      <c r="E43" s="18">
        <f t="shared" si="34"/>
        <v>0</v>
      </c>
      <c r="F43" s="18">
        <f t="shared" si="34"/>
        <v>0</v>
      </c>
      <c r="G43" s="18">
        <f t="shared" si="34"/>
        <v>0</v>
      </c>
      <c r="H43" s="18">
        <f t="shared" ref="H43:H44" si="35">AVERAGE(B43:G43)</f>
        <v>0</v>
      </c>
      <c r="I43" s="22"/>
      <c r="J43" s="11"/>
      <c r="K43" s="11"/>
      <c r="L43" s="11"/>
      <c r="M43" s="11"/>
      <c r="N43" s="11"/>
      <c r="O43" s="11"/>
      <c r="P43" s="11"/>
      <c r="Q43" s="11"/>
      <c r="R43" s="11"/>
    </row>
    <row r="44" spans="1:18" ht="13" x14ac:dyDescent="0.25">
      <c r="A44" s="6" t="s">
        <v>398</v>
      </c>
      <c r="B44" s="28">
        <v>0</v>
      </c>
      <c r="C44" s="28">
        <f>B44</f>
        <v>0</v>
      </c>
      <c r="D44" s="28">
        <f t="shared" ref="D44:G44" si="36">C44</f>
        <v>0</v>
      </c>
      <c r="E44" s="28">
        <f t="shared" si="36"/>
        <v>0</v>
      </c>
      <c r="F44" s="28">
        <f t="shared" si="36"/>
        <v>0</v>
      </c>
      <c r="G44" s="28">
        <f t="shared" si="36"/>
        <v>0</v>
      </c>
      <c r="H44" s="18">
        <f t="shared" si="35"/>
        <v>0</v>
      </c>
      <c r="I44" s="10"/>
      <c r="J44" s="5"/>
      <c r="K44" s="5"/>
      <c r="L44" s="5"/>
      <c r="M44" s="5"/>
      <c r="N44" s="5"/>
      <c r="O44" s="5"/>
      <c r="P44" s="5"/>
      <c r="Q44" s="5"/>
      <c r="R44" s="5"/>
    </row>
    <row r="46" spans="1:18" x14ac:dyDescent="0.25">
      <c r="K46" s="4"/>
    </row>
  </sheetData>
  <sheetProtection algorithmName="SHA-512" hashValue="QyQMmyUEPbCh3Ms61aTpOrZZxAKKZpo3q7BUbnoGC8fOJJmJrNKO2B6m8wMjIIIBZUohAtJ9i8PAn0CXJkH0cA==" saltValue="xdaJEF0zwKNUBO6762yHkA==" spinCount="100000" sheet="1" objects="1" scenarios="1"/>
  <pageMargins left="0.7" right="0.7" top="0.75" bottom="0.75" header="0.3" footer="0.3"/>
  <pageSetup scale="90" fitToWidth="0" orientation="landscape" r:id="rId1"/>
  <headerFooter>
    <oddHeader xml:space="preserve">&amp;C&amp;"Arial,Bold"ADA Projection
</oddHead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pageSetUpPr fitToPage="1"/>
  </sheetPr>
  <dimension ref="A1:L36"/>
  <sheetViews>
    <sheetView zoomScaleNormal="100" workbookViewId="0">
      <selection sqref="A1:XFD1"/>
    </sheetView>
  </sheetViews>
  <sheetFormatPr defaultColWidth="8.81640625" defaultRowHeight="18.5" x14ac:dyDescent="0.45"/>
  <cols>
    <col min="1" max="1" width="66.81640625" style="67" bestFit="1" customWidth="1"/>
    <col min="2" max="3" width="20.81640625" style="67" bestFit="1" customWidth="1"/>
    <col min="4" max="4" width="6.08984375" style="70" customWidth="1"/>
    <col min="5" max="5" width="8.90625" style="70" bestFit="1" customWidth="1"/>
    <col min="6" max="6" width="10.453125" style="66" bestFit="1" customWidth="1"/>
    <col min="7" max="7" width="17.08984375" style="66" bestFit="1" customWidth="1"/>
    <col min="8" max="8" width="10.6328125" style="66" bestFit="1" customWidth="1"/>
    <col min="9" max="9" width="15.453125" style="70" bestFit="1" customWidth="1"/>
    <col min="10" max="10" width="17.08984375" style="66" bestFit="1" customWidth="1"/>
    <col min="11" max="11" width="10.6328125" style="66" bestFit="1" customWidth="1"/>
    <col min="12" max="12" width="15.453125" style="70" bestFit="1" customWidth="1"/>
    <col min="13" max="16384" width="8.81640625" style="70"/>
  </cols>
  <sheetData>
    <row r="1" spans="1:12" s="134" customFormat="1" ht="30" customHeight="1" x14ac:dyDescent="0.45">
      <c r="A1" s="395" t="s">
        <v>1836</v>
      </c>
      <c r="B1" s="213" t="s">
        <v>1691</v>
      </c>
      <c r="C1" s="214" t="s">
        <v>1692</v>
      </c>
      <c r="D1" s="138"/>
      <c r="E1" s="193"/>
      <c r="F1" s="194"/>
      <c r="G1" s="219" t="s">
        <v>1691</v>
      </c>
      <c r="H1" s="204"/>
      <c r="I1" s="205"/>
      <c r="J1" s="220" t="s">
        <v>1692</v>
      </c>
      <c r="K1" s="206"/>
      <c r="L1" s="207"/>
    </row>
    <row r="2" spans="1:12" s="135" customFormat="1" ht="30" customHeight="1" x14ac:dyDescent="0.4">
      <c r="A2" s="211" t="s">
        <v>1693</v>
      </c>
      <c r="B2" s="197">
        <v>0</v>
      </c>
      <c r="C2" s="197">
        <v>0</v>
      </c>
      <c r="D2" s="139"/>
      <c r="E2" s="91" t="s">
        <v>1690</v>
      </c>
      <c r="F2" s="91" t="s">
        <v>548</v>
      </c>
      <c r="G2" s="215" t="s">
        <v>712</v>
      </c>
      <c r="H2" s="215" t="s">
        <v>713</v>
      </c>
      <c r="I2" s="216" t="s">
        <v>714</v>
      </c>
      <c r="J2" s="217" t="s">
        <v>712</v>
      </c>
      <c r="K2" s="218" t="s">
        <v>713</v>
      </c>
      <c r="L2" s="218" t="s">
        <v>714</v>
      </c>
    </row>
    <row r="3" spans="1:12" s="135" customFormat="1" ht="30" customHeight="1" x14ac:dyDescent="0.4">
      <c r="A3" s="211" t="s">
        <v>1710</v>
      </c>
      <c r="B3" s="197">
        <v>0</v>
      </c>
      <c r="C3" s="197">
        <v>0</v>
      </c>
      <c r="D3" s="139"/>
      <c r="E3" s="91">
        <v>1</v>
      </c>
      <c r="F3" s="195" t="s">
        <v>93</v>
      </c>
      <c r="G3" s="195">
        <v>8.3000000000000007</v>
      </c>
      <c r="H3" s="91">
        <v>100</v>
      </c>
      <c r="I3" s="196">
        <v>8.3000000000000007</v>
      </c>
      <c r="J3" s="82">
        <v>22</v>
      </c>
      <c r="K3" s="91">
        <v>100</v>
      </c>
      <c r="L3" s="91">
        <v>22</v>
      </c>
    </row>
    <row r="4" spans="1:12" s="135" customFormat="1" ht="30" customHeight="1" x14ac:dyDescent="0.4">
      <c r="A4" s="212" t="s">
        <v>1711</v>
      </c>
      <c r="B4" s="198">
        <v>0</v>
      </c>
      <c r="C4" s="198">
        <v>0</v>
      </c>
      <c r="D4" s="140"/>
      <c r="E4" s="91">
        <v>2</v>
      </c>
      <c r="F4" s="195" t="s">
        <v>94</v>
      </c>
      <c r="G4" s="195">
        <v>8.3000000000000007</v>
      </c>
      <c r="H4" s="91">
        <v>91.7</v>
      </c>
      <c r="I4" s="196">
        <v>9.1</v>
      </c>
      <c r="J4" s="82">
        <v>18</v>
      </c>
      <c r="K4" s="91">
        <v>78</v>
      </c>
      <c r="L4" s="91">
        <v>23.1</v>
      </c>
    </row>
    <row r="5" spans="1:12" s="135" customFormat="1" ht="30" customHeight="1" x14ac:dyDescent="0.3">
      <c r="A5" s="208" t="s">
        <v>1697</v>
      </c>
      <c r="B5" s="203" t="str">
        <f>VLOOKUP(B6,E:L,2,FALSE)</f>
        <v>September</v>
      </c>
      <c r="C5" s="203" t="str">
        <f>VLOOKUP(C6,E:L,2,FALSE)</f>
        <v>September</v>
      </c>
      <c r="D5" s="143"/>
      <c r="E5" s="91">
        <v>3</v>
      </c>
      <c r="F5" s="195" t="s">
        <v>95</v>
      </c>
      <c r="G5" s="195">
        <v>8.4</v>
      </c>
      <c r="H5" s="91">
        <v>83.4</v>
      </c>
      <c r="I5" s="196">
        <v>10.1</v>
      </c>
      <c r="J5" s="82">
        <v>9.5</v>
      </c>
      <c r="K5" s="91">
        <v>60</v>
      </c>
      <c r="L5" s="91">
        <v>15.8</v>
      </c>
    </row>
    <row r="6" spans="1:12" s="135" customFormat="1" ht="30" customHeight="1" x14ac:dyDescent="0.4">
      <c r="A6" s="211" t="s">
        <v>1690</v>
      </c>
      <c r="B6" s="199">
        <v>1</v>
      </c>
      <c r="C6" s="199">
        <v>1</v>
      </c>
      <c r="D6" s="142"/>
      <c r="E6" s="91">
        <v>4</v>
      </c>
      <c r="F6" s="195" t="s">
        <v>96</v>
      </c>
      <c r="G6" s="195">
        <v>8.3000000000000007</v>
      </c>
      <c r="H6" s="91">
        <v>75</v>
      </c>
      <c r="I6" s="196">
        <v>11.1</v>
      </c>
      <c r="J6" s="82">
        <v>4</v>
      </c>
      <c r="K6" s="91">
        <v>50.5</v>
      </c>
      <c r="L6" s="91">
        <v>7.9</v>
      </c>
    </row>
    <row r="7" spans="1:12" s="135" customFormat="1" ht="30" customHeight="1" x14ac:dyDescent="0.4">
      <c r="A7" s="209" t="s">
        <v>1694</v>
      </c>
      <c r="B7" s="200">
        <f>B2+B3+B4</f>
        <v>0</v>
      </c>
      <c r="C7" s="200">
        <f>C2+C3+C4</f>
        <v>0</v>
      </c>
      <c r="D7" s="141"/>
      <c r="E7" s="91">
        <v>5</v>
      </c>
      <c r="F7" s="195" t="s">
        <v>97</v>
      </c>
      <c r="G7" s="195">
        <v>8.3000000000000007</v>
      </c>
      <c r="H7" s="91">
        <v>66.7</v>
      </c>
      <c r="I7" s="196">
        <v>12.4</v>
      </c>
      <c r="J7" s="82">
        <v>4</v>
      </c>
      <c r="K7" s="91">
        <v>46.5</v>
      </c>
      <c r="L7" s="91">
        <v>8.6</v>
      </c>
    </row>
    <row r="8" spans="1:12" s="135" customFormat="1" ht="30" customHeight="1" x14ac:dyDescent="0.4">
      <c r="A8" s="210" t="s">
        <v>1695</v>
      </c>
      <c r="B8" s="201">
        <f>VLOOKUP(B6,E:L,5,FALSE)/100</f>
        <v>8.3000000000000004E-2</v>
      </c>
      <c r="C8" s="201">
        <f>VLOOKUP(C6,E:L,8,FALSE)/100</f>
        <v>0.22</v>
      </c>
      <c r="D8" s="144"/>
      <c r="E8" s="91">
        <v>6</v>
      </c>
      <c r="F8" s="195" t="s">
        <v>98</v>
      </c>
      <c r="G8" s="195">
        <v>8.4</v>
      </c>
      <c r="H8" s="91">
        <v>58.4</v>
      </c>
      <c r="I8" s="196">
        <v>14.4</v>
      </c>
      <c r="J8" s="82">
        <v>4</v>
      </c>
      <c r="K8" s="91">
        <v>42.5</v>
      </c>
      <c r="L8" s="91">
        <v>9.4</v>
      </c>
    </row>
    <row r="9" spans="1:12" s="136" customFormat="1" ht="30" customHeight="1" x14ac:dyDescent="0.4">
      <c r="A9" s="209" t="s">
        <v>1696</v>
      </c>
      <c r="B9" s="202">
        <f>B7*B8</f>
        <v>0</v>
      </c>
      <c r="C9" s="202">
        <f>C7*C8</f>
        <v>0</v>
      </c>
      <c r="D9" s="145"/>
      <c r="E9" s="91">
        <v>7</v>
      </c>
      <c r="F9" s="195" t="s">
        <v>99</v>
      </c>
      <c r="G9" s="195">
        <v>8.3000000000000007</v>
      </c>
      <c r="H9" s="91">
        <v>50</v>
      </c>
      <c r="I9" s="196">
        <v>16.600000000000001</v>
      </c>
      <c r="J9" s="82">
        <v>4</v>
      </c>
      <c r="K9" s="91">
        <v>38.5</v>
      </c>
      <c r="L9" s="91">
        <v>10.4</v>
      </c>
    </row>
    <row r="10" spans="1:12" ht="30" customHeight="1" x14ac:dyDescent="0.35">
      <c r="A10" s="33" t="s">
        <v>1864</v>
      </c>
      <c r="B10" s="146"/>
      <c r="C10" s="146"/>
      <c r="D10" s="137"/>
      <c r="E10" s="91">
        <v>8</v>
      </c>
      <c r="F10" s="195" t="s">
        <v>100</v>
      </c>
      <c r="G10" s="195">
        <v>8.3000000000000007</v>
      </c>
      <c r="H10" s="91">
        <v>41.7</v>
      </c>
      <c r="I10" s="196">
        <v>19.899999999999999</v>
      </c>
      <c r="J10" s="82">
        <v>7.5</v>
      </c>
      <c r="K10" s="91">
        <v>34.5</v>
      </c>
      <c r="L10" s="91">
        <v>21.7</v>
      </c>
    </row>
    <row r="11" spans="1:12" x14ac:dyDescent="0.45">
      <c r="A11" s="190" t="s">
        <v>1705</v>
      </c>
      <c r="E11" s="91">
        <v>9</v>
      </c>
      <c r="F11" s="195" t="s">
        <v>101</v>
      </c>
      <c r="G11" s="195">
        <v>8.4</v>
      </c>
      <c r="H11" s="91">
        <v>33.4</v>
      </c>
      <c r="I11" s="196">
        <v>25.1</v>
      </c>
      <c r="J11" s="82">
        <v>5</v>
      </c>
      <c r="K11" s="91">
        <v>27</v>
      </c>
      <c r="L11" s="91">
        <v>18.5</v>
      </c>
    </row>
    <row r="12" spans="1:12" ht="14.5" x14ac:dyDescent="0.35">
      <c r="A12" s="33" t="s">
        <v>1706</v>
      </c>
      <c r="B12" s="70"/>
      <c r="C12" s="70"/>
      <c r="E12" s="91">
        <v>10</v>
      </c>
      <c r="F12" s="195" t="s">
        <v>102</v>
      </c>
      <c r="G12" s="195">
        <v>8.3000000000000007</v>
      </c>
      <c r="H12" s="91">
        <v>25</v>
      </c>
      <c r="I12" s="196">
        <v>33.200000000000003</v>
      </c>
      <c r="J12" s="82">
        <v>7</v>
      </c>
      <c r="K12" s="91">
        <v>22</v>
      </c>
      <c r="L12" s="91">
        <v>31.8</v>
      </c>
    </row>
    <row r="13" spans="1:12" ht="14.5" x14ac:dyDescent="0.35">
      <c r="A13" s="33" t="s">
        <v>1707</v>
      </c>
      <c r="B13" s="70"/>
      <c r="C13" s="70"/>
      <c r="E13" s="91">
        <v>11</v>
      </c>
      <c r="F13" s="195" t="s">
        <v>103</v>
      </c>
      <c r="G13" s="195">
        <v>8.3000000000000007</v>
      </c>
      <c r="H13" s="91">
        <v>16.7</v>
      </c>
      <c r="I13" s="196">
        <v>49.7</v>
      </c>
      <c r="J13" s="82">
        <v>7</v>
      </c>
      <c r="K13" s="91">
        <v>15</v>
      </c>
      <c r="L13" s="91">
        <v>46.7</v>
      </c>
    </row>
    <row r="14" spans="1:12" ht="14.5" x14ac:dyDescent="0.35">
      <c r="A14" s="33" t="s">
        <v>1708</v>
      </c>
      <c r="B14" s="70"/>
      <c r="C14" s="70"/>
      <c r="E14" s="91">
        <v>12</v>
      </c>
      <c r="F14" s="195" t="s">
        <v>104</v>
      </c>
      <c r="G14" s="195">
        <v>8.4</v>
      </c>
      <c r="H14" s="91">
        <v>8.4</v>
      </c>
      <c r="I14" s="196">
        <v>100</v>
      </c>
      <c r="J14" s="82">
        <v>8</v>
      </c>
      <c r="K14" s="91">
        <v>8</v>
      </c>
      <c r="L14" s="91">
        <v>100</v>
      </c>
    </row>
    <row r="15" spans="1:12" ht="14.5" x14ac:dyDescent="0.35">
      <c r="A15" s="33" t="s">
        <v>1709</v>
      </c>
      <c r="B15" s="70"/>
      <c r="C15" s="70"/>
      <c r="E15" s="191"/>
      <c r="F15" s="192"/>
      <c r="G15" s="192"/>
      <c r="H15" s="191"/>
      <c r="I15" s="191"/>
      <c r="J15" s="192"/>
      <c r="K15" s="191"/>
      <c r="L15" s="191"/>
    </row>
    <row r="16" spans="1:12" ht="10.25" customHeight="1" x14ac:dyDescent="0.45">
      <c r="B16" s="70"/>
      <c r="C16" s="70"/>
      <c r="F16" s="70"/>
      <c r="G16" s="70"/>
      <c r="H16" s="70"/>
      <c r="J16" s="70"/>
      <c r="K16" s="70"/>
    </row>
    <row r="17" spans="2:11" ht="10.25" customHeight="1" x14ac:dyDescent="0.45">
      <c r="B17" s="70"/>
      <c r="C17" s="70"/>
      <c r="F17" s="70"/>
      <c r="G17" s="70"/>
      <c r="H17" s="70"/>
      <c r="J17" s="70"/>
      <c r="K17" s="70"/>
    </row>
    <row r="18" spans="2:11" ht="10.25" customHeight="1" x14ac:dyDescent="0.45">
      <c r="B18" s="70"/>
      <c r="C18" s="70"/>
      <c r="F18" s="70"/>
      <c r="G18" s="70"/>
      <c r="H18" s="70"/>
      <c r="J18" s="70"/>
      <c r="K18" s="70"/>
    </row>
    <row r="19" spans="2:11" ht="10.25" customHeight="1" x14ac:dyDescent="0.45">
      <c r="B19" s="70"/>
      <c r="C19" s="70"/>
      <c r="F19" s="70"/>
      <c r="G19" s="70"/>
      <c r="H19" s="70"/>
      <c r="J19" s="70"/>
      <c r="K19" s="70"/>
    </row>
    <row r="20" spans="2:11" ht="10.25" customHeight="1" x14ac:dyDescent="0.45">
      <c r="B20" s="70"/>
      <c r="C20" s="70"/>
      <c r="F20" s="70"/>
      <c r="G20" s="70"/>
      <c r="H20" s="70"/>
    </row>
    <row r="21" spans="2:11" ht="10.25" customHeight="1" x14ac:dyDescent="0.45">
      <c r="B21" s="70"/>
      <c r="C21" s="70"/>
      <c r="F21" s="70"/>
      <c r="G21" s="70"/>
      <c r="H21" s="70"/>
    </row>
    <row r="22" spans="2:11" ht="10.25" customHeight="1" x14ac:dyDescent="0.45">
      <c r="B22" s="70"/>
      <c r="C22" s="70"/>
      <c r="F22" s="70"/>
      <c r="G22" s="70"/>
      <c r="H22" s="70"/>
      <c r="J22" s="70"/>
      <c r="K22" s="70"/>
    </row>
    <row r="23" spans="2:11" ht="10.25" customHeight="1" x14ac:dyDescent="0.45">
      <c r="B23" s="70"/>
      <c r="C23" s="70"/>
      <c r="F23" s="70"/>
      <c r="G23" s="70"/>
      <c r="H23" s="70"/>
      <c r="J23" s="70"/>
      <c r="K23" s="70"/>
    </row>
    <row r="24" spans="2:11" x14ac:dyDescent="0.45">
      <c r="B24" s="70"/>
      <c r="C24" s="70"/>
      <c r="F24" s="70"/>
      <c r="G24" s="70"/>
      <c r="H24" s="70"/>
      <c r="J24" s="70"/>
      <c r="K24" s="70"/>
    </row>
    <row r="25" spans="2:11" ht="10.25" customHeight="1" x14ac:dyDescent="0.45">
      <c r="B25" s="70"/>
      <c r="C25" s="70"/>
      <c r="F25" s="70"/>
      <c r="G25" s="70"/>
      <c r="H25" s="70"/>
      <c r="J25" s="70"/>
      <c r="K25" s="70"/>
    </row>
    <row r="26" spans="2:11" ht="10.25" customHeight="1" x14ac:dyDescent="0.45">
      <c r="F26" s="70"/>
      <c r="G26" s="70"/>
      <c r="H26" s="70"/>
      <c r="J26" s="70"/>
      <c r="K26" s="70"/>
    </row>
    <row r="27" spans="2:11" ht="10.25" customHeight="1" x14ac:dyDescent="0.45">
      <c r="F27" s="70"/>
      <c r="G27" s="70"/>
      <c r="H27" s="70"/>
      <c r="J27" s="70"/>
      <c r="K27" s="70"/>
    </row>
    <row r="28" spans="2:11" ht="10.25" customHeight="1" x14ac:dyDescent="0.45">
      <c r="F28" s="70"/>
      <c r="G28" s="70"/>
      <c r="H28" s="70"/>
      <c r="J28" s="70"/>
      <c r="K28" s="70"/>
    </row>
    <row r="29" spans="2:11" ht="10.25" customHeight="1" x14ac:dyDescent="0.45"/>
    <row r="30" spans="2:11" ht="10.25" customHeight="1" x14ac:dyDescent="0.45"/>
    <row r="31" spans="2:11" ht="10.25" customHeight="1" x14ac:dyDescent="0.45"/>
    <row r="32" spans="2:11" ht="10.25" customHeight="1" x14ac:dyDescent="0.45"/>
    <row r="33" ht="10.25" customHeight="1" x14ac:dyDescent="0.45"/>
    <row r="34" ht="10.25" customHeight="1" x14ac:dyDescent="0.45"/>
    <row r="35" ht="10.25" customHeight="1" x14ac:dyDescent="0.45"/>
    <row r="36" ht="10.25" customHeight="1" x14ac:dyDescent="0.45"/>
  </sheetData>
  <sheetProtection algorithmName="SHA-512" hashValue="EQUz6kJYJFPN71xy1fm5aR5JRkhPQm4n91w6yKpqUb7w+nILLKEDljG5jzQYjXQEGkVlbl4MXGOkjzQ1qhab2A==" saltValue="RPqAo2fmY5j9j0pKELTCoQ==" spinCount="100000" sheet="1" objects="1" scenarios="1"/>
  <phoneticPr fontId="6" type="noConversion"/>
  <dataValidations disablePrompts="1" count="3">
    <dataValidation type="whole" allowBlank="1" showInputMessage="1" showErrorMessage="1" error="Payment number must be 1 through 13._x000a_" sqref="B6:D6" xr:uid="{00000000-0002-0000-0400-000000000000}">
      <formula1>1</formula1>
      <formula2>13</formula2>
    </dataValidation>
    <dataValidation type="whole" operator="lessThanOrEqual" allowBlank="1" showInputMessage="1" showErrorMessage="1" error="Paid to Date amount must be entered as a negativve amount." sqref="B4:D4" xr:uid="{00000000-0002-0000-0400-000001000000}">
      <formula1>0</formula1>
    </dataValidation>
    <dataValidation allowBlank="1" showInputMessage="1" error="Payment number must be 1 through 13._x000a_" sqref="B5:D5" xr:uid="{9C5481B4-5FFC-40F4-8F01-D1F556D4A872}"/>
  </dataValidations>
  <hyperlinks>
    <hyperlink ref="A11" r:id="rId1" display="https://tealprod.tea.state.tx.us/fsp/Reports/ReportSelection.aspx" xr:uid="{ED49BEAC-020E-48F7-91E2-BF7D9318EAFF}"/>
  </hyperlinks>
  <pageMargins left="0.7" right="0.7" top="0.75" bottom="0.75" header="0.3" footer="0.3"/>
  <pageSetup scale="55" fitToHeight="0" orientation="landscape" r:id="rId2"/>
  <headerFooter>
    <oddHeader>&amp;C&amp;"Aptos,Bold"&amp;14Payment Calculator</oddHead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DD50B-DCF2-4B5C-839E-B92C41895878}">
  <sheetPr>
    <pageSetUpPr fitToPage="1"/>
  </sheetPr>
  <dimension ref="A1:T156"/>
  <sheetViews>
    <sheetView zoomScaleNormal="100" zoomScalePageLayoutView="85" workbookViewId="0">
      <pane ySplit="4" topLeftCell="A5" activePane="bottomLeft" state="frozen"/>
      <selection activeCell="B1" sqref="B1"/>
      <selection pane="bottomLeft" activeCell="D4" sqref="D4"/>
    </sheetView>
  </sheetViews>
  <sheetFormatPr defaultColWidth="8.7265625" defaultRowHeight="14.5" x14ac:dyDescent="0.35"/>
  <cols>
    <col min="1" max="1" width="8.453125" style="93" customWidth="1"/>
    <col min="2" max="2" width="68.36328125" style="33" customWidth="1"/>
    <col min="3" max="3" width="6.90625" style="39" hidden="1" customWidth="1"/>
    <col min="4" max="4" width="18.1796875" style="33" customWidth="1"/>
    <col min="5" max="5" width="19" style="33" customWidth="1"/>
    <col min="6" max="6" width="3.81640625" style="93" bestFit="1" customWidth="1"/>
    <col min="7" max="7" width="31.90625" style="33" bestFit="1" customWidth="1"/>
    <col min="8" max="14" width="8.7265625" style="33" customWidth="1"/>
    <col min="15" max="15" width="14.36328125" style="33" hidden="1" customWidth="1"/>
    <col min="16" max="16" width="9.81640625" style="33" hidden="1" customWidth="1"/>
    <col min="17" max="17" width="10.81640625" style="33" hidden="1" customWidth="1"/>
    <col min="18" max="18" width="10" style="33" hidden="1" customWidth="1"/>
    <col min="19" max="19" width="18.90625" style="33" hidden="1" customWidth="1"/>
    <col min="20" max="20" width="10" style="33" hidden="1" customWidth="1"/>
    <col min="21" max="22" width="8.7265625" style="33" customWidth="1"/>
    <col min="23" max="16384" width="8.7265625" style="33"/>
  </cols>
  <sheetData>
    <row r="1" spans="1:20" ht="21" x14ac:dyDescent="0.4">
      <c r="A1" s="396"/>
      <c r="B1" s="280" t="s">
        <v>1834</v>
      </c>
      <c r="C1" s="321"/>
      <c r="D1" s="281"/>
      <c r="E1" s="282"/>
      <c r="F1" s="400"/>
      <c r="G1" s="282"/>
    </row>
    <row r="2" spans="1:20" ht="16" x14ac:dyDescent="0.4">
      <c r="A2" s="319" t="s">
        <v>54</v>
      </c>
      <c r="B2" s="442"/>
      <c r="C2" s="322"/>
      <c r="D2" s="459"/>
      <c r="E2" s="284"/>
      <c r="F2" s="446"/>
      <c r="G2" s="284"/>
    </row>
    <row r="3" spans="1:20" s="269" customFormat="1" ht="16" x14ac:dyDescent="0.4">
      <c r="A3" s="320">
        <f>'Enrollment Estimates'!E2</f>
        <v>0</v>
      </c>
      <c r="B3" s="285" t="str">
        <f>VLOOKUP(A3,DATA!1:1048576,2,FALSE)</f>
        <v>CHARTER DISTRICT</v>
      </c>
      <c r="C3" s="286"/>
      <c r="D3" s="459"/>
      <c r="E3" s="288"/>
      <c r="F3" s="445"/>
      <c r="G3" s="288"/>
      <c r="H3" s="33"/>
      <c r="I3" s="33"/>
      <c r="J3" s="33"/>
      <c r="K3" s="33"/>
      <c r="L3" s="33"/>
      <c r="M3" s="33"/>
      <c r="N3" s="33"/>
      <c r="O3" s="33"/>
      <c r="P3" s="33"/>
      <c r="Q3" s="33"/>
      <c r="S3" s="33"/>
    </row>
    <row r="4" spans="1:20" ht="29" x14ac:dyDescent="0.35">
      <c r="A4" s="289" t="s">
        <v>1600</v>
      </c>
      <c r="B4" s="290" t="s">
        <v>1870</v>
      </c>
      <c r="C4" s="291"/>
      <c r="D4" s="460"/>
      <c r="E4" s="399" t="s">
        <v>1896</v>
      </c>
      <c r="F4" s="453"/>
      <c r="G4" s="399" t="s">
        <v>1895</v>
      </c>
      <c r="H4" s="325"/>
      <c r="I4" s="325"/>
      <c r="J4" s="325"/>
      <c r="K4" s="325"/>
      <c r="L4" s="325"/>
      <c r="M4" s="325"/>
      <c r="N4" s="325"/>
      <c r="O4" s="324"/>
      <c r="P4" s="324" t="s">
        <v>1863</v>
      </c>
      <c r="T4" s="33" t="s">
        <v>1873</v>
      </c>
    </row>
    <row r="5" spans="1:20" x14ac:dyDescent="0.35">
      <c r="A5" s="248" t="s">
        <v>1636</v>
      </c>
      <c r="B5" s="361" t="s">
        <v>508</v>
      </c>
      <c r="C5" s="235"/>
      <c r="D5" s="461">
        <f>VLOOKUP('Enrollment Estimates'!E$2,CASH,6,FALSE)</f>
        <v>0</v>
      </c>
      <c r="E5" s="41">
        <f>D5</f>
        <v>0</v>
      </c>
      <c r="F5" s="93" t="s">
        <v>1881</v>
      </c>
      <c r="G5" s="33" t="s">
        <v>380</v>
      </c>
      <c r="O5" s="378">
        <f>VLOOKUP('Enrollment Estimates'!$E$2,INITIAL_EST,6,FALSE)</f>
        <v>0</v>
      </c>
      <c r="P5" s="378"/>
      <c r="S5" s="427">
        <f>VLOOKUP('Enrollment Estimates'!E$2,CASH,6,FALSE)</f>
        <v>0</v>
      </c>
    </row>
    <row r="6" spans="1:20" s="50" customFormat="1" x14ac:dyDescent="0.35">
      <c r="A6" s="249" t="s">
        <v>1614</v>
      </c>
      <c r="B6" s="184" t="s">
        <v>666</v>
      </c>
      <c r="C6" s="235"/>
      <c r="D6" s="462">
        <f>D5-D7-D8</f>
        <v>0</v>
      </c>
      <c r="E6" s="51">
        <f>E5-E7-E8</f>
        <v>0</v>
      </c>
      <c r="F6" s="454"/>
      <c r="G6" s="447"/>
      <c r="O6" s="149">
        <f>O5-O7-O8</f>
        <v>0</v>
      </c>
      <c r="P6" s="149"/>
      <c r="S6" s="149">
        <f>S5-S7-S8</f>
        <v>0</v>
      </c>
    </row>
    <row r="7" spans="1:20" x14ac:dyDescent="0.35">
      <c r="A7" s="249" t="s">
        <v>1601</v>
      </c>
      <c r="B7" s="184" t="s">
        <v>1814</v>
      </c>
      <c r="C7" s="235"/>
      <c r="D7" s="462">
        <f>SUM(D12:D20)</f>
        <v>0</v>
      </c>
      <c r="E7" s="51">
        <f>SUM(E12:E20)</f>
        <v>0</v>
      </c>
      <c r="F7" s="455"/>
      <c r="G7" s="448"/>
      <c r="O7" s="149">
        <f>SUM(O12:O20)</f>
        <v>0</v>
      </c>
      <c r="P7" s="149"/>
      <c r="S7" s="149">
        <f>SUM(S12:S20)</f>
        <v>0</v>
      </c>
    </row>
    <row r="8" spans="1:20" x14ac:dyDescent="0.35">
      <c r="A8" s="249" t="s">
        <v>1602</v>
      </c>
      <c r="B8" s="184" t="s">
        <v>1815</v>
      </c>
      <c r="C8" s="235"/>
      <c r="D8" s="463">
        <f>SUM(D44:D46)</f>
        <v>0</v>
      </c>
      <c r="E8" s="40">
        <f>SUM(E44:E46)</f>
        <v>0</v>
      </c>
      <c r="F8" s="455"/>
      <c r="G8" s="448"/>
      <c r="O8" s="378">
        <f>SUM(O44:O46)</f>
        <v>0</v>
      </c>
      <c r="P8" s="378"/>
      <c r="S8" s="378">
        <f>SUM(S44:S46)</f>
        <v>0</v>
      </c>
    </row>
    <row r="9" spans="1:20" x14ac:dyDescent="0.35">
      <c r="A9" s="249" t="s">
        <v>1603</v>
      </c>
      <c r="B9" s="184" t="s">
        <v>676</v>
      </c>
      <c r="C9" s="235"/>
      <c r="D9" s="463">
        <f>(D138-D132-D133-D134-D136-D137-D94-D115)/D69</f>
        <v>0</v>
      </c>
      <c r="E9" s="40">
        <f>(E138-E132-E133-E134-E136-E137-E94-E115)/E69</f>
        <v>0</v>
      </c>
      <c r="F9" s="456"/>
      <c r="G9" s="449"/>
      <c r="O9" s="378">
        <f>(O138-O132-O133-O134-O136-O137-O94-O115)/O69</f>
        <v>0</v>
      </c>
      <c r="P9" s="378"/>
      <c r="S9" s="378">
        <f>(S138-S132-S133-S134-S136-S137-S94-S115)/S69</f>
        <v>0</v>
      </c>
    </row>
    <row r="10" spans="1:20" x14ac:dyDescent="0.35">
      <c r="A10" s="181" t="s">
        <v>1604</v>
      </c>
      <c r="B10" s="184" t="s">
        <v>1605</v>
      </c>
      <c r="C10" s="184"/>
      <c r="D10" s="464">
        <f>VLOOKUP('Enrollment Estimates'!E$2,CASH,337,FALSE)</f>
        <v>0</v>
      </c>
      <c r="E10" s="43">
        <f>D10</f>
        <v>0</v>
      </c>
      <c r="O10" s="378"/>
      <c r="P10" s="378"/>
      <c r="S10" s="428">
        <f>VLOOKUP('Enrollment Estimates'!E$2,CASH,337,FALSE)</f>
        <v>0</v>
      </c>
    </row>
    <row r="11" spans="1:20" ht="15" thickBot="1" x14ac:dyDescent="0.4">
      <c r="A11" s="312"/>
      <c r="B11" s="237" t="s">
        <v>670</v>
      </c>
      <c r="C11" s="170" t="s">
        <v>514</v>
      </c>
      <c r="D11" s="465" t="s">
        <v>1736</v>
      </c>
      <c r="E11" s="296" t="s">
        <v>1736</v>
      </c>
      <c r="F11" s="455"/>
      <c r="G11" s="448"/>
      <c r="O11" s="378"/>
      <c r="P11" s="378"/>
      <c r="S11" s="429" t="s">
        <v>1736</v>
      </c>
    </row>
    <row r="12" spans="1:20" ht="15" thickTop="1" x14ac:dyDescent="0.35">
      <c r="A12" s="250"/>
      <c r="B12" s="184" t="s">
        <v>617</v>
      </c>
      <c r="C12" s="171">
        <v>5</v>
      </c>
      <c r="D12" s="461">
        <f>VLOOKUP('Enrollment Estimates'!$E$2,CASH,130,FALSE)</f>
        <v>0</v>
      </c>
      <c r="E12" s="41">
        <f>D12</f>
        <v>0</v>
      </c>
      <c r="O12" s="378">
        <f>VLOOKUP('Enrollment Estimates'!$E$2,INITIAL_EST,130,FALSE)</f>
        <v>0</v>
      </c>
      <c r="P12" s="378"/>
      <c r="S12" s="427">
        <f>VLOOKUP('Enrollment Estimates'!$E$2,CASH,130,FALSE)</f>
        <v>0</v>
      </c>
    </row>
    <row r="13" spans="1:20" x14ac:dyDescent="0.35">
      <c r="A13" s="250"/>
      <c r="B13" s="185" t="s">
        <v>618</v>
      </c>
      <c r="C13" s="171">
        <v>3</v>
      </c>
      <c r="D13" s="461">
        <f>VLOOKUP('Enrollment Estimates'!$E$2,CASH,131,FALSE)</f>
        <v>0</v>
      </c>
      <c r="E13" s="41">
        <f t="shared" ref="E13:E20" si="0">D13</f>
        <v>0</v>
      </c>
      <c r="O13" s="378">
        <f>VLOOKUP('Enrollment Estimates'!$E$2,INITIAL_EST,131,FALSE)</f>
        <v>0</v>
      </c>
      <c r="P13" s="378"/>
      <c r="S13" s="427">
        <f>VLOOKUP('Enrollment Estimates'!$E$2,CASH,131,FALSE)</f>
        <v>0</v>
      </c>
    </row>
    <row r="14" spans="1:20" x14ac:dyDescent="0.35">
      <c r="A14" s="250"/>
      <c r="B14" s="185" t="s">
        <v>619</v>
      </c>
      <c r="C14" s="171">
        <v>5</v>
      </c>
      <c r="D14" s="461">
        <f>VLOOKUP('Enrollment Estimates'!E$2,CASH,143,FALSE)</f>
        <v>0</v>
      </c>
      <c r="E14" s="41">
        <f t="shared" si="0"/>
        <v>0</v>
      </c>
      <c r="G14" s="33" t="s">
        <v>1894</v>
      </c>
      <c r="O14" s="378">
        <f>VLOOKUP('Enrollment Estimates'!$E$2,INITIAL_EST,143,FALSE)</f>
        <v>0</v>
      </c>
      <c r="P14" s="378"/>
      <c r="S14" s="427">
        <f>VLOOKUP('Enrollment Estimates'!E$2,CASH,143,FALSE)</f>
        <v>0</v>
      </c>
    </row>
    <row r="15" spans="1:20" x14ac:dyDescent="0.35">
      <c r="A15" s="250"/>
      <c r="B15" s="185" t="s">
        <v>624</v>
      </c>
      <c r="C15" s="171">
        <v>3</v>
      </c>
      <c r="D15" s="461">
        <f>VLOOKUP('Enrollment Estimates'!E2,CASH,140,FALSE)</f>
        <v>0</v>
      </c>
      <c r="E15" s="41">
        <f t="shared" si="0"/>
        <v>0</v>
      </c>
      <c r="O15" s="378">
        <f>VLOOKUP('Enrollment Estimates'!$E$2,INITIAL_EST,140,FALSE)</f>
        <v>0</v>
      </c>
      <c r="P15" s="378"/>
      <c r="S15" s="427">
        <f>VLOOKUP('Enrollment Estimates'!E2,CASH,140,FALSE)</f>
        <v>0</v>
      </c>
    </row>
    <row r="16" spans="1:20" x14ac:dyDescent="0.35">
      <c r="A16" s="250"/>
      <c r="B16" s="185" t="s">
        <v>1657</v>
      </c>
      <c r="C16" s="171">
        <v>3</v>
      </c>
      <c r="D16" s="461">
        <f>VLOOKUP('Enrollment Estimates'!$E$2,CASH,142,FALSE)</f>
        <v>0</v>
      </c>
      <c r="E16" s="41">
        <f t="shared" si="0"/>
        <v>0</v>
      </c>
      <c r="O16" s="378">
        <f>VLOOKUP('Enrollment Estimates'!$E$2,INITIAL_EST,142,FALSE)</f>
        <v>0</v>
      </c>
      <c r="P16" s="378"/>
      <c r="S16" s="427">
        <f>VLOOKUP('Enrollment Estimates'!$E$2,CASH,142,FALSE)</f>
        <v>0</v>
      </c>
    </row>
    <row r="17" spans="1:20" x14ac:dyDescent="0.35">
      <c r="A17" s="250"/>
      <c r="B17" s="185" t="s">
        <v>626</v>
      </c>
      <c r="C17" s="171">
        <v>2.7</v>
      </c>
      <c r="D17" s="461">
        <f>VLOOKUP('Enrollment Estimates'!$E$2,CASH,136,FALSE)</f>
        <v>0</v>
      </c>
      <c r="E17" s="41">
        <f t="shared" si="0"/>
        <v>0</v>
      </c>
      <c r="O17" s="378">
        <f>VLOOKUP('Enrollment Estimates'!$E$2,INITIAL_EST,136,FALSE)</f>
        <v>0</v>
      </c>
      <c r="P17" s="378"/>
      <c r="S17" s="427">
        <f>VLOOKUP('Enrollment Estimates'!$E$2,CASH,136,FALSE)</f>
        <v>0</v>
      </c>
    </row>
    <row r="18" spans="1:20" x14ac:dyDescent="0.35">
      <c r="A18" s="250"/>
      <c r="B18" s="185" t="s">
        <v>1655</v>
      </c>
      <c r="C18" s="171">
        <v>2.2999999999999998</v>
      </c>
      <c r="D18" s="461">
        <f>VLOOKUP('Enrollment Estimates'!$E$2,CASH,147,FALSE)</f>
        <v>0</v>
      </c>
      <c r="E18" s="41">
        <f t="shared" si="0"/>
        <v>0</v>
      </c>
      <c r="O18" s="378">
        <f>VLOOKUP('Enrollment Estimates'!E$2,INITIAL_EST,147,FALSE)</f>
        <v>0</v>
      </c>
      <c r="P18" s="378"/>
      <c r="S18" s="427">
        <f>VLOOKUP('Enrollment Estimates'!$E$2,CASH,147,FALSE)</f>
        <v>0</v>
      </c>
    </row>
    <row r="19" spans="1:20" x14ac:dyDescent="0.35">
      <c r="A19" s="250"/>
      <c r="B19" s="185" t="s">
        <v>627</v>
      </c>
      <c r="C19" s="171">
        <v>2.8</v>
      </c>
      <c r="D19" s="461">
        <f>VLOOKUP('Enrollment Estimates'!$E$2,CASH,145,FALSE)</f>
        <v>0</v>
      </c>
      <c r="E19" s="41">
        <f t="shared" si="0"/>
        <v>0</v>
      </c>
      <c r="O19" s="378">
        <f>VLOOKUP('Enrollment Estimates'!E$2,INITIAL_EST,145,FALSE)</f>
        <v>0</v>
      </c>
      <c r="P19" s="378"/>
      <c r="S19" s="427">
        <f>VLOOKUP('Enrollment Estimates'!$E$2,CASH,145,FALSE)</f>
        <v>0</v>
      </c>
    </row>
    <row r="20" spans="1:20" x14ac:dyDescent="0.35">
      <c r="A20" s="250"/>
      <c r="B20" s="87" t="s">
        <v>1656</v>
      </c>
      <c r="C20" s="171">
        <v>4</v>
      </c>
      <c r="D20" s="461">
        <f>VLOOKUP('Enrollment Estimates'!$E$2,CASH,139,FALSE)</f>
        <v>0</v>
      </c>
      <c r="E20" s="41">
        <f t="shared" si="0"/>
        <v>0</v>
      </c>
      <c r="O20" s="378">
        <f>VLOOKUP('Enrollment Estimates'!E$2,INITIAL_EST,139,FALSE)</f>
        <v>0</v>
      </c>
      <c r="P20" s="378"/>
      <c r="S20" s="427">
        <f>VLOOKUP('Enrollment Estimates'!$E$2,CASH,139,FALSE)</f>
        <v>0</v>
      </c>
    </row>
    <row r="21" spans="1:20" s="149" customFormat="1" ht="15" thickBot="1" x14ac:dyDescent="0.4">
      <c r="A21" s="250"/>
      <c r="B21" s="251" t="s">
        <v>1658</v>
      </c>
      <c r="C21" s="170"/>
      <c r="D21" s="466">
        <f t="shared" ref="D21:E21" si="1">SUM(D12:D20)</f>
        <v>0</v>
      </c>
      <c r="E21" s="297">
        <f t="shared" si="1"/>
        <v>0</v>
      </c>
      <c r="F21" s="455"/>
      <c r="G21" s="448"/>
      <c r="O21" s="149">
        <f>SUM(O12:O20)</f>
        <v>0</v>
      </c>
      <c r="Q21" s="38"/>
      <c r="R21" s="38"/>
      <c r="S21" s="149">
        <f t="shared" ref="S21" si="2">SUM(S12:S20)</f>
        <v>0</v>
      </c>
      <c r="T21" s="93"/>
    </row>
    <row r="22" spans="1:20" ht="15.5" thickTop="1" thickBot="1" x14ac:dyDescent="0.4">
      <c r="A22" s="250"/>
      <c r="B22" s="251" t="s">
        <v>671</v>
      </c>
      <c r="C22" s="170" t="s">
        <v>514</v>
      </c>
      <c r="D22" s="466">
        <f>(D12*$C$25)+(D13*$C$26)+(D14*$C$27)+(D15*$C$28)+(D16*$C$29)+(D17*$C$31)+(D18*$C$32)</f>
        <v>0</v>
      </c>
      <c r="E22" s="297">
        <f>(E12*$C$25)+(E13*$C$26)+(E14*$C$27)+(E15*$C$28)+(E16*$C$29)+(E17*$C$31)+(E18*$C$32)</f>
        <v>0</v>
      </c>
      <c r="F22" s="455"/>
      <c r="G22" s="448"/>
      <c r="O22" s="149">
        <f>(O12*$C$25)+(O13*$C$26)+(O14*$C$27)+(O15*$C$28)+(O16*$C$29)+(O17*$C$31)+(O18*$C$32)</f>
        <v>0</v>
      </c>
      <c r="P22" s="149"/>
      <c r="S22" s="149">
        <f>(S12*$C$25)+(S13*$C$26)+(S14*$C$27)+(S15*$C$28)+(S16*$C$29)+(S17*$C$31)+(S18*$C$32)</f>
        <v>0</v>
      </c>
    </row>
    <row r="23" spans="1:20" ht="15" thickTop="1" x14ac:dyDescent="0.35">
      <c r="A23" s="250"/>
      <c r="B23" s="186" t="s">
        <v>1654</v>
      </c>
      <c r="C23" s="172">
        <v>1.1499999999999999</v>
      </c>
      <c r="D23" s="467">
        <f>VLOOKUP('Enrollment Estimates'!$E$2,CASH,132,FALSE)</f>
        <v>0</v>
      </c>
      <c r="E23" s="65">
        <f>D23</f>
        <v>0</v>
      </c>
      <c r="O23" s="378">
        <f>VLOOKUP('Enrollment Estimates'!$E$2,INITIAL_EST,132,FALSE)</f>
        <v>0</v>
      </c>
      <c r="P23" s="378"/>
      <c r="S23" s="427">
        <f>VLOOKUP('Enrollment Estimates'!$E$2,CASH,132,FALSE)</f>
        <v>0</v>
      </c>
    </row>
    <row r="24" spans="1:20" ht="15" thickBot="1" x14ac:dyDescent="0.4">
      <c r="A24" s="250"/>
      <c r="B24" s="251" t="s">
        <v>669</v>
      </c>
      <c r="C24" s="170" t="s">
        <v>514</v>
      </c>
      <c r="D24" s="468" t="s">
        <v>1737</v>
      </c>
      <c r="E24" s="298" t="s">
        <v>1737</v>
      </c>
      <c r="F24" s="456"/>
      <c r="G24" s="449"/>
      <c r="O24" s="293"/>
      <c r="P24" s="293"/>
      <c r="S24" s="149" t="s">
        <v>1737</v>
      </c>
    </row>
    <row r="25" spans="1:20" ht="15" thickTop="1" x14ac:dyDescent="0.35">
      <c r="A25" s="250"/>
      <c r="B25" s="185" t="s">
        <v>630</v>
      </c>
      <c r="C25" s="171">
        <v>5</v>
      </c>
      <c r="D25" s="461">
        <f>VLOOKUP('Enrollment Estimates'!$E$2,CASH,119,FALSE)</f>
        <v>0</v>
      </c>
      <c r="E25" s="41">
        <f>D25</f>
        <v>0</v>
      </c>
      <c r="O25" s="378">
        <f>VLOOKUP('Enrollment Estimates'!$E$2,INITIAL_EST,119,FALSE)</f>
        <v>0</v>
      </c>
      <c r="P25" s="378"/>
      <c r="S25" s="427">
        <f>VLOOKUP('Enrollment Estimates'!$E$2,CASH,119,FALSE)</f>
        <v>0</v>
      </c>
    </row>
    <row r="26" spans="1:20" x14ac:dyDescent="0.35">
      <c r="A26" s="250"/>
      <c r="B26" s="185" t="s">
        <v>659</v>
      </c>
      <c r="C26" s="171">
        <v>3</v>
      </c>
      <c r="D26" s="461">
        <f>VLOOKUP('Enrollment Estimates'!$E$2,CASH,120,FALSE)</f>
        <v>0</v>
      </c>
      <c r="E26" s="41">
        <f t="shared" ref="E26:E34" si="3">D26</f>
        <v>0</v>
      </c>
      <c r="O26" s="378">
        <f>VLOOKUP('Enrollment Estimates'!$E$2,INITIAL_EST,120,FALSE)</f>
        <v>0</v>
      </c>
      <c r="P26" s="378"/>
      <c r="S26" s="427">
        <f>VLOOKUP('Enrollment Estimates'!$E$2,CASH,120,FALSE)</f>
        <v>0</v>
      </c>
    </row>
    <row r="27" spans="1:20" x14ac:dyDescent="0.35">
      <c r="A27" s="250"/>
      <c r="B27" s="185" t="s">
        <v>632</v>
      </c>
      <c r="C27" s="171">
        <v>5</v>
      </c>
      <c r="D27" s="461">
        <f>VLOOKUP('Enrollment Estimates'!$E$2,CASH,126,FALSE)</f>
        <v>0</v>
      </c>
      <c r="E27" s="41">
        <f t="shared" si="3"/>
        <v>0</v>
      </c>
      <c r="O27" s="378">
        <f>VLOOKUP('Enrollment Estimates'!$E$2,INITIAL_EST,126,FALSE)</f>
        <v>0</v>
      </c>
      <c r="P27" s="378"/>
      <c r="S27" s="427">
        <f>VLOOKUP('Enrollment Estimates'!$E$2,CASH,126,FALSE)</f>
        <v>0</v>
      </c>
    </row>
    <row r="28" spans="1:20" x14ac:dyDescent="0.35">
      <c r="A28" s="252"/>
      <c r="B28" s="185" t="s">
        <v>633</v>
      </c>
      <c r="C28" s="171">
        <v>3</v>
      </c>
      <c r="D28" s="461">
        <f>VLOOKUP('Enrollment Estimates'!$E$2,CASH,123,FALSE)</f>
        <v>0</v>
      </c>
      <c r="E28" s="41">
        <f t="shared" si="3"/>
        <v>0</v>
      </c>
      <c r="O28" s="378">
        <f>VLOOKUP('Enrollment Estimates'!$E$2,INITIAL_EST,123,FALSE)</f>
        <v>0</v>
      </c>
      <c r="P28" s="378"/>
      <c r="S28" s="427">
        <f>VLOOKUP('Enrollment Estimates'!$E$2,CASH,123,FALSE)</f>
        <v>0</v>
      </c>
    </row>
    <row r="29" spans="1:20" x14ac:dyDescent="0.35">
      <c r="A29" s="252"/>
      <c r="B29" s="185" t="s">
        <v>634</v>
      </c>
      <c r="C29" s="171">
        <v>3</v>
      </c>
      <c r="D29" s="461">
        <f>VLOOKUP('Enrollment Estimates'!$E$2,CASH,124,FALSE)</f>
        <v>0</v>
      </c>
      <c r="E29" s="41">
        <f t="shared" si="3"/>
        <v>0</v>
      </c>
      <c r="O29" s="378">
        <f>VLOOKUP('Enrollment Estimates'!$E$2,INITIAL_EST,124,FALSE)</f>
        <v>0</v>
      </c>
      <c r="P29" s="378"/>
      <c r="S29" s="427">
        <f>VLOOKUP('Enrollment Estimates'!$E$2,CASH,124,FALSE)</f>
        <v>0</v>
      </c>
    </row>
    <row r="30" spans="1:20" x14ac:dyDescent="0.35">
      <c r="A30" s="252"/>
      <c r="B30" s="185" t="s">
        <v>635</v>
      </c>
      <c r="C30" s="171">
        <v>3</v>
      </c>
      <c r="D30" s="461">
        <f>VLOOKUP('Enrollment Estimates'!$E$2,CASH,125,FALSE)</f>
        <v>0</v>
      </c>
      <c r="E30" s="41">
        <f t="shared" si="3"/>
        <v>0</v>
      </c>
      <c r="O30" s="378">
        <f>VLOOKUP('Enrollment Estimates'!$E$2,INITIAL_EST,125,FALSE)</f>
        <v>0</v>
      </c>
      <c r="P30" s="378"/>
      <c r="S30" s="427">
        <f>VLOOKUP('Enrollment Estimates'!$E$2,CASH,125,FALSE)</f>
        <v>0</v>
      </c>
    </row>
    <row r="31" spans="1:20" x14ac:dyDescent="0.35">
      <c r="A31" s="252"/>
      <c r="B31" s="185" t="s">
        <v>660</v>
      </c>
      <c r="C31" s="171">
        <v>2.7</v>
      </c>
      <c r="D31" s="461">
        <f>VLOOKUP('Enrollment Estimates'!$E$2,CASH,121,FALSE)</f>
        <v>0</v>
      </c>
      <c r="E31" s="41">
        <f t="shared" si="3"/>
        <v>0</v>
      </c>
      <c r="O31" s="378">
        <f>VLOOKUP('Enrollment Estimates'!$E$2,INITIAL_EST,121,FALSE)</f>
        <v>0</v>
      </c>
      <c r="P31" s="378"/>
      <c r="S31" s="427">
        <f>VLOOKUP('Enrollment Estimates'!$E$2,CASH,121,FALSE)</f>
        <v>0</v>
      </c>
    </row>
    <row r="32" spans="1:20" x14ac:dyDescent="0.35">
      <c r="A32" s="252"/>
      <c r="B32" s="185" t="s">
        <v>637</v>
      </c>
      <c r="C32" s="171">
        <v>2.2999999999999998</v>
      </c>
      <c r="D32" s="461">
        <f>VLOOKUP('Enrollment Estimates'!$E$2,CASH,128,FALSE)</f>
        <v>0</v>
      </c>
      <c r="E32" s="41">
        <f t="shared" si="3"/>
        <v>0</v>
      </c>
      <c r="O32" s="378">
        <f>VLOOKUP('Enrollment Estimates'!$E$2,INITIAL_EST,128,FALSE)</f>
        <v>0</v>
      </c>
      <c r="P32" s="378"/>
      <c r="S32" s="427">
        <f>VLOOKUP('Enrollment Estimates'!$E$2,CASH,128,FALSE)</f>
        <v>0</v>
      </c>
    </row>
    <row r="33" spans="1:19" x14ac:dyDescent="0.35">
      <c r="A33" s="252"/>
      <c r="B33" s="185" t="s">
        <v>638</v>
      </c>
      <c r="C33" s="171">
        <v>2.8</v>
      </c>
      <c r="D33" s="461">
        <f>VLOOKUP('Enrollment Estimates'!$E$2,CASH,127,FALSE)</f>
        <v>0</v>
      </c>
      <c r="E33" s="41">
        <f t="shared" si="3"/>
        <v>0</v>
      </c>
      <c r="O33" s="378">
        <f>VLOOKUP('Enrollment Estimates'!$E$2,INITIAL_EST,127,FALSE)</f>
        <v>0</v>
      </c>
      <c r="P33" s="378"/>
      <c r="S33" s="427">
        <f>VLOOKUP('Enrollment Estimates'!$E$2,CASH,127,FALSE)</f>
        <v>0</v>
      </c>
    </row>
    <row r="34" spans="1:19" ht="15" thickBot="1" x14ac:dyDescent="0.4">
      <c r="A34" s="252"/>
      <c r="B34" s="185" t="s">
        <v>639</v>
      </c>
      <c r="C34" s="171">
        <v>4</v>
      </c>
      <c r="D34" s="461">
        <f>VLOOKUP('Enrollment Estimates'!$E$2,CASH,122,FALSE)</f>
        <v>0</v>
      </c>
      <c r="E34" s="41">
        <f t="shared" si="3"/>
        <v>0</v>
      </c>
      <c r="O34" s="378">
        <f>VLOOKUP('Enrollment Estimates'!$E$2,INITIAL_EST,122,FALSE)</f>
        <v>0</v>
      </c>
      <c r="P34" s="378"/>
      <c r="S34" s="427">
        <f>VLOOKUP('Enrollment Estimates'!$E$2,CASH,122,FALSE)</f>
        <v>0</v>
      </c>
    </row>
    <row r="35" spans="1:19" ht="15.5" thickTop="1" thickBot="1" x14ac:dyDescent="0.4">
      <c r="A35" s="252"/>
      <c r="B35" s="253" t="s">
        <v>664</v>
      </c>
      <c r="C35" s="236"/>
      <c r="D35" s="469">
        <f>SUM(D25:D34)</f>
        <v>0</v>
      </c>
      <c r="E35" s="58">
        <f>SUM(E25:E34)</f>
        <v>0</v>
      </c>
      <c r="F35" s="456"/>
      <c r="G35" s="449"/>
      <c r="O35" s="149">
        <f>SUM(O25:O34)</f>
        <v>0</v>
      </c>
      <c r="P35" s="149"/>
      <c r="S35" s="149">
        <f>SUM(S25:S34)</f>
        <v>0</v>
      </c>
    </row>
    <row r="36" spans="1:19" ht="15.5" thickTop="1" thickBot="1" x14ac:dyDescent="0.4">
      <c r="A36" s="252"/>
      <c r="B36" s="253" t="s">
        <v>665</v>
      </c>
      <c r="C36" s="236"/>
      <c r="D36" s="469">
        <f>(D25*$C$25)+(D26*$C$26)+(D27*$C$27)+(D28*$C$28)+(D29*$C$29)+(D30*$C$30)+(D31*$C$31)+(D32*$C$32)+(D33*$C$33)+(D34*$C$34)</f>
        <v>0</v>
      </c>
      <c r="E36" s="58">
        <f>(E25*$C$25)+(E26*$C$26)+(E27*$C$27)+(E28*$C$28)+(E29*$C$29)+(E30*$C$30)+(E31*$C$31)+(E32*$C$32)+(E33*$C$33)+(E34*$C$34)</f>
        <v>0</v>
      </c>
      <c r="F36" s="456"/>
      <c r="G36" s="449"/>
      <c r="O36" s="149">
        <f>(O25*$C$25)+(O26*$C$26)+(O27*$C$27)+(O28*$C$28)+(O29*$C$29)+(O30*$C$30)+(O31*$C$31)+(O32*$C$32)+(O33*$C$33)+(O34*$C$34)</f>
        <v>0</v>
      </c>
      <c r="P36" s="149"/>
      <c r="S36" s="149">
        <f>(S25*$C$25)+(S26*$C$26)+(S27*$C$27)+(S28*$C$28)+(S29*$C$29)+(S30*$C$30)+(S31*$C$31)+(S32*$C$32)+(S33*$C$33)+(S34*$C$34)</f>
        <v>0</v>
      </c>
    </row>
    <row r="37" spans="1:19" ht="15" thickTop="1" x14ac:dyDescent="0.35">
      <c r="A37" s="252"/>
      <c r="B37" s="189" t="s">
        <v>507</v>
      </c>
      <c r="C37" s="169" t="s">
        <v>514</v>
      </c>
      <c r="D37" s="470" t="s">
        <v>507</v>
      </c>
      <c r="E37" s="57" t="s">
        <v>507</v>
      </c>
      <c r="F37" s="456"/>
      <c r="G37" s="449"/>
      <c r="O37" s="378"/>
      <c r="P37" s="378"/>
      <c r="S37" s="378" t="s">
        <v>507</v>
      </c>
    </row>
    <row r="38" spans="1:19" ht="43.5" x14ac:dyDescent="0.35">
      <c r="A38" s="252"/>
      <c r="B38" s="185" t="s">
        <v>1739</v>
      </c>
      <c r="C38" s="173">
        <v>0.1</v>
      </c>
      <c r="D38" s="461">
        <f>VLOOKUP('Enrollment Estimates'!$E$2,CASH,21,FALSE)</f>
        <v>0</v>
      </c>
      <c r="E38" s="41">
        <f>D38</f>
        <v>0</v>
      </c>
      <c r="F38" s="382" t="s">
        <v>1892</v>
      </c>
      <c r="G38" s="443" t="s">
        <v>1882</v>
      </c>
      <c r="O38" s="378">
        <f>VLOOKUP('Enrollment Estimates'!$E$2,INITIAL_EST,21,FALSE)</f>
        <v>0</v>
      </c>
      <c r="P38" s="378"/>
      <c r="S38" s="427">
        <f>VLOOKUP('Enrollment Estimates'!$E$2,CASH,21,FALSE)</f>
        <v>0</v>
      </c>
    </row>
    <row r="39" spans="1:19" ht="58" x14ac:dyDescent="0.35">
      <c r="A39" s="252"/>
      <c r="B39" s="185" t="s">
        <v>1740</v>
      </c>
      <c r="C39" s="173">
        <v>0.15</v>
      </c>
      <c r="D39" s="461">
        <f>VLOOKUP('Enrollment Estimates'!$E$2,CASH,238,FALSE)</f>
        <v>0</v>
      </c>
      <c r="E39" s="41">
        <f t="shared" ref="E39:E40" si="4">D39</f>
        <v>0</v>
      </c>
      <c r="F39" s="382" t="s">
        <v>1893</v>
      </c>
      <c r="G39" s="444" t="s">
        <v>1883</v>
      </c>
      <c r="O39" s="378">
        <f>VLOOKUP('Enrollment Estimates'!$E$2,INITIAL_EST,238,FALSE)</f>
        <v>0</v>
      </c>
      <c r="P39" s="378"/>
      <c r="S39" s="427">
        <f>VLOOKUP('Enrollment Estimates'!$E$2,CASH,238,FALSE)</f>
        <v>0</v>
      </c>
    </row>
    <row r="40" spans="1:19" ht="15" thickBot="1" x14ac:dyDescent="0.4">
      <c r="A40" s="252"/>
      <c r="B40" s="292" t="s">
        <v>1741</v>
      </c>
      <c r="C40" s="173">
        <v>0.05</v>
      </c>
      <c r="D40" s="461">
        <f>VLOOKUP('Enrollment Estimates'!$E$2,CASH,239,FALSE)</f>
        <v>0</v>
      </c>
      <c r="E40" s="41">
        <f t="shared" si="4"/>
        <v>0</v>
      </c>
      <c r="F40" s="93" t="s">
        <v>1891</v>
      </c>
      <c r="G40" s="33" t="s">
        <v>1884</v>
      </c>
      <c r="O40" s="378">
        <f>VLOOKUP('Enrollment Estimates'!$E$2,INITIAL_EST,239,FALSE)</f>
        <v>0</v>
      </c>
      <c r="P40" s="378"/>
      <c r="S40" s="427">
        <f>VLOOKUP('Enrollment Estimates'!$E$2,CASH,239,FALSE)</f>
        <v>0</v>
      </c>
    </row>
    <row r="41" spans="1:19" ht="15.5" thickTop="1" thickBot="1" x14ac:dyDescent="0.4">
      <c r="A41" s="252"/>
      <c r="B41" s="251" t="s">
        <v>507</v>
      </c>
      <c r="C41" s="238"/>
      <c r="D41" s="469">
        <f>SUM(D38:D40)</f>
        <v>0</v>
      </c>
      <c r="E41" s="58">
        <f>SUM(E38:E40)</f>
        <v>0</v>
      </c>
      <c r="F41" s="456"/>
      <c r="G41" s="449"/>
      <c r="O41" s="37">
        <f>SUM(O38:O40)</f>
        <v>0</v>
      </c>
      <c r="P41" s="37"/>
      <c r="S41" s="149">
        <f>SUM(S38:S40)</f>
        <v>0</v>
      </c>
    </row>
    <row r="42" spans="1:19" ht="15.5" thickTop="1" thickBot="1" x14ac:dyDescent="0.4">
      <c r="A42" s="252"/>
      <c r="B42" s="254" t="s">
        <v>672</v>
      </c>
      <c r="C42" s="238"/>
      <c r="D42" s="471">
        <f t="shared" ref="D42:E42" si="5">(D38*$C$38)+(D39*$C$39)+(D40*$C$40)</f>
        <v>0</v>
      </c>
      <c r="E42" s="303">
        <f t="shared" si="5"/>
        <v>0</v>
      </c>
      <c r="F42" s="456"/>
      <c r="G42" s="449"/>
      <c r="O42" s="37">
        <f>(O38*$C$38)+(O39*$C$39)+(O40*$C$40)</f>
        <v>0</v>
      </c>
      <c r="P42" s="37"/>
      <c r="S42" s="37">
        <f t="shared" ref="S42" si="6">(S38*$C$38)+(S39*$C$39)+(S40*$C$40)</f>
        <v>0</v>
      </c>
    </row>
    <row r="43" spans="1:19" ht="15" thickTop="1" x14ac:dyDescent="0.35">
      <c r="A43" s="252"/>
      <c r="B43" s="188" t="s">
        <v>1659</v>
      </c>
      <c r="C43" s="171" t="s">
        <v>514</v>
      </c>
      <c r="D43" s="463" t="s">
        <v>1735</v>
      </c>
      <c r="E43" s="40" t="s">
        <v>1735</v>
      </c>
      <c r="O43" s="378"/>
      <c r="P43" s="378"/>
      <c r="S43" s="378" t="s">
        <v>1735</v>
      </c>
    </row>
    <row r="44" spans="1:19" x14ac:dyDescent="0.35">
      <c r="A44" s="252"/>
      <c r="B44" s="185" t="s">
        <v>663</v>
      </c>
      <c r="C44" s="174">
        <v>1.1000000000000001</v>
      </c>
      <c r="D44" s="461">
        <f>VLOOKUP('Enrollment Estimates'!$E$2,CASH,274,FALSE)</f>
        <v>0</v>
      </c>
      <c r="E44" s="41">
        <f>D44</f>
        <v>0</v>
      </c>
      <c r="F44" s="93" t="s">
        <v>1888</v>
      </c>
      <c r="G44" s="33" t="s">
        <v>1885</v>
      </c>
      <c r="O44" s="378">
        <f>VLOOKUP('Enrollment Estimates'!$E$2,INITIAL_EST,274,FALSE)</f>
        <v>0</v>
      </c>
      <c r="P44" s="378"/>
      <c r="S44" s="427">
        <f>VLOOKUP('Enrollment Estimates'!$E$2,CASH,274,FALSE)</f>
        <v>0</v>
      </c>
    </row>
    <row r="45" spans="1:19" x14ac:dyDescent="0.35">
      <c r="A45" s="252"/>
      <c r="B45" s="185" t="s">
        <v>661</v>
      </c>
      <c r="C45" s="174">
        <v>1.28</v>
      </c>
      <c r="D45" s="461">
        <f>VLOOKUP('Enrollment Estimates'!$E$2,CASH,275,FALSE)</f>
        <v>0</v>
      </c>
      <c r="E45" s="41">
        <f t="shared" ref="E45:E46" si="7">D45</f>
        <v>0</v>
      </c>
      <c r="F45" s="93" t="s">
        <v>1889</v>
      </c>
      <c r="G45" s="33" t="s">
        <v>1886</v>
      </c>
      <c r="O45" s="378">
        <f>VLOOKUP('Enrollment Estimates'!$E$2,INITIAL_EST,275,FALSE)</f>
        <v>0</v>
      </c>
      <c r="P45" s="378"/>
      <c r="S45" s="427">
        <f>VLOOKUP('Enrollment Estimates'!$E$2,CASH,275,FALSE)</f>
        <v>0</v>
      </c>
    </row>
    <row r="46" spans="1:19" ht="15" thickBot="1" x14ac:dyDescent="0.4">
      <c r="A46" s="252"/>
      <c r="B46" s="185" t="s">
        <v>662</v>
      </c>
      <c r="C46" s="174">
        <v>1.47</v>
      </c>
      <c r="D46" s="461">
        <f>VLOOKUP('Enrollment Estimates'!$E$2,CASH,276,FALSE)</f>
        <v>0</v>
      </c>
      <c r="E46" s="41">
        <f t="shared" si="7"/>
        <v>0</v>
      </c>
      <c r="F46" s="93" t="s">
        <v>1890</v>
      </c>
      <c r="G46" s="33" t="s">
        <v>1887</v>
      </c>
      <c r="O46" s="378">
        <f>VLOOKUP('Enrollment Estimates'!$E$2,INITIAL_EST,276,FALSE)</f>
        <v>0</v>
      </c>
      <c r="P46" s="378"/>
      <c r="S46" s="427">
        <f>VLOOKUP('Enrollment Estimates'!$E$2,CASH,276,FALSE)</f>
        <v>0</v>
      </c>
    </row>
    <row r="47" spans="1:19" ht="15.5" thickTop="1" thickBot="1" x14ac:dyDescent="0.4">
      <c r="A47" s="252"/>
      <c r="B47" s="255" t="s">
        <v>1659</v>
      </c>
      <c r="C47" s="239"/>
      <c r="D47" s="469">
        <f>(D44*$C$44)+(D45*$C$45)+(D46*$C$46)</f>
        <v>0</v>
      </c>
      <c r="E47" s="58">
        <f>(E44*$C$44)+(E45*$C$45)+(E46*$C$46)</f>
        <v>0</v>
      </c>
      <c r="F47" s="456"/>
      <c r="G47" s="449"/>
      <c r="O47" s="378">
        <f>(O44*$C$44)+(O45*$C$45)+(O46*$C$46)</f>
        <v>0</v>
      </c>
      <c r="P47" s="378"/>
      <c r="S47" s="149">
        <f>(S44*$C$44)+(S45*$C$45)+(S46*$C$46)</f>
        <v>0</v>
      </c>
    </row>
    <row r="48" spans="1:19" ht="15" thickTop="1" x14ac:dyDescent="0.35">
      <c r="A48" s="252"/>
      <c r="B48" s="186" t="s">
        <v>667</v>
      </c>
      <c r="C48" s="175">
        <v>50</v>
      </c>
      <c r="D48" s="472">
        <f>VLOOKUP('Enrollment Estimates'!$E$2,CASH,182,FALSE)</f>
        <v>0</v>
      </c>
      <c r="E48" s="56">
        <f>D48</f>
        <v>0</v>
      </c>
      <c r="O48" s="378">
        <f>VLOOKUP('Enrollment Estimates'!$E$2,INITIAL_EST,182,FALSE)</f>
        <v>0</v>
      </c>
      <c r="P48" s="378"/>
      <c r="S48" s="427">
        <f>VLOOKUP('Enrollment Estimates'!$E$2,CASH,182,FALSE)</f>
        <v>0</v>
      </c>
    </row>
    <row r="49" spans="1:19" x14ac:dyDescent="0.35">
      <c r="A49" s="252"/>
      <c r="B49" s="259" t="s">
        <v>673</v>
      </c>
      <c r="C49" s="171" t="s">
        <v>514</v>
      </c>
      <c r="D49" s="463" t="s">
        <v>673</v>
      </c>
      <c r="E49" s="40" t="s">
        <v>673</v>
      </c>
      <c r="F49" s="456"/>
      <c r="G49" s="449"/>
      <c r="O49" s="378"/>
      <c r="P49" s="378"/>
      <c r="S49" s="378" t="s">
        <v>673</v>
      </c>
    </row>
    <row r="50" spans="1:19" x14ac:dyDescent="0.35">
      <c r="A50" s="252"/>
      <c r="B50" s="185" t="s">
        <v>1649</v>
      </c>
      <c r="C50" s="173">
        <v>0.1</v>
      </c>
      <c r="D50" s="464">
        <f>VLOOKUP('Enrollment Estimates'!$E$2,CASH,296,FALSE)</f>
        <v>0</v>
      </c>
      <c r="E50" s="43">
        <f>D50</f>
        <v>0</v>
      </c>
      <c r="O50" s="379">
        <f>VLOOKUP('Enrollment Estimates'!$E$2,INITIAL_EST,296,FALSE)</f>
        <v>0</v>
      </c>
      <c r="P50" s="379"/>
      <c r="S50" s="428">
        <f>VLOOKUP('Enrollment Estimates'!$E$2,CASH,296,FALSE)</f>
        <v>0</v>
      </c>
    </row>
    <row r="51" spans="1:19" ht="15" thickBot="1" x14ac:dyDescent="0.4">
      <c r="A51" s="252"/>
      <c r="B51" s="186" t="s">
        <v>1650</v>
      </c>
      <c r="C51" s="172">
        <v>0.1</v>
      </c>
      <c r="D51" s="464">
        <f>VLOOKUP('Enrollment Estimates'!$E$2,CASH,295,FALSE)</f>
        <v>0</v>
      </c>
      <c r="E51" s="43">
        <f>D51</f>
        <v>0</v>
      </c>
      <c r="O51" s="379">
        <f>VLOOKUP('Enrollment Estimates'!$E$2,INITIAL_EST,295,FALSE)</f>
        <v>0</v>
      </c>
      <c r="P51" s="379"/>
      <c r="S51" s="428">
        <f>VLOOKUP('Enrollment Estimates'!$E$2,CASH,295,FALSE)</f>
        <v>0</v>
      </c>
    </row>
    <row r="52" spans="1:19" ht="15.5" thickTop="1" thickBot="1" x14ac:dyDescent="0.4">
      <c r="A52" s="252"/>
      <c r="B52" s="255" t="s">
        <v>673</v>
      </c>
      <c r="C52" s="240"/>
      <c r="D52" s="473">
        <f>SUM(D50:D51)</f>
        <v>0</v>
      </c>
      <c r="E52" s="62">
        <f>SUM(E50:E51)</f>
        <v>0</v>
      </c>
      <c r="F52" s="456"/>
      <c r="G52" s="449"/>
      <c r="O52" s="379">
        <f>SUM(O50:O51)</f>
        <v>0</v>
      </c>
      <c r="P52" s="379"/>
      <c r="S52" s="379">
        <f>SUM(S50:S51)</f>
        <v>0</v>
      </c>
    </row>
    <row r="53" spans="1:19" ht="15" thickTop="1" x14ac:dyDescent="0.35">
      <c r="A53" s="252"/>
      <c r="B53" s="184" t="s">
        <v>581</v>
      </c>
      <c r="C53" s="174">
        <v>7.0000000000000007E-2</v>
      </c>
      <c r="D53" s="464">
        <f>VLOOKUP('Enrollment Estimates'!$E$2,CASH,55,FALSE)</f>
        <v>0</v>
      </c>
      <c r="E53" s="43">
        <f>D53</f>
        <v>0</v>
      </c>
      <c r="O53" s="379">
        <f>VLOOKUP('Enrollment Estimates'!$E$2,INITIAL_EST,55,FALSE)</f>
        <v>0</v>
      </c>
      <c r="P53" s="379"/>
      <c r="S53" s="428">
        <f>VLOOKUP('Enrollment Estimates'!$E$2,INITIAL_EST,55,FALSE)</f>
        <v>0</v>
      </c>
    </row>
    <row r="54" spans="1:19" x14ac:dyDescent="0.35">
      <c r="A54" s="252"/>
      <c r="B54" s="185" t="s">
        <v>1661</v>
      </c>
      <c r="C54" s="173">
        <v>7.0000000000000007E-2</v>
      </c>
      <c r="D54" s="474">
        <f>IF(D5*0.05&gt;D53,D53,D5*0.05)</f>
        <v>0</v>
      </c>
      <c r="E54" s="42">
        <f>IF(E5*0.05&gt;E53,E53,E5*0.05)</f>
        <v>0</v>
      </c>
      <c r="O54" s="379">
        <f>IF(O5*0.05&gt;O53,O53,O5*0.05)</f>
        <v>0</v>
      </c>
      <c r="P54" s="379"/>
      <c r="S54" s="379">
        <f>IF(S5*0.05&gt;S53,S53,S5*0.05)</f>
        <v>0</v>
      </c>
    </row>
    <row r="55" spans="1:19" x14ac:dyDescent="0.35">
      <c r="A55" s="252"/>
      <c r="B55" s="185" t="s">
        <v>1660</v>
      </c>
      <c r="C55" s="171" t="s">
        <v>514</v>
      </c>
      <c r="D55" s="463" t="s">
        <v>1738</v>
      </c>
      <c r="E55" s="40" t="s">
        <v>1738</v>
      </c>
      <c r="F55" s="456"/>
      <c r="G55" s="449"/>
      <c r="O55" s="378"/>
      <c r="P55" s="378"/>
      <c r="S55" s="378" t="s">
        <v>1738</v>
      </c>
    </row>
    <row r="56" spans="1:19" x14ac:dyDescent="0.35">
      <c r="A56" s="252"/>
      <c r="B56" s="185" t="s">
        <v>506</v>
      </c>
      <c r="C56" s="176">
        <v>0.22500000000000001</v>
      </c>
      <c r="D56" s="475" t="e">
        <f>#REF!</f>
        <v>#REF!</v>
      </c>
      <c r="E56" s="45" t="e">
        <f>D56</f>
        <v>#REF!</v>
      </c>
      <c r="O56" s="379">
        <f>'Enrollment Estimates'!$E$58</f>
        <v>0</v>
      </c>
      <c r="P56" s="379"/>
      <c r="S56" s="430">
        <f>R56</f>
        <v>0</v>
      </c>
    </row>
    <row r="57" spans="1:19" x14ac:dyDescent="0.35">
      <c r="A57" s="252"/>
      <c r="B57" s="185" t="s">
        <v>545</v>
      </c>
      <c r="C57" s="176">
        <v>0.23749999999999999</v>
      </c>
      <c r="D57" s="475" t="e">
        <f>#REF!</f>
        <v>#REF!</v>
      </c>
      <c r="E57" s="45" t="e">
        <f t="shared" ref="E57:E60" si="8">D57</f>
        <v>#REF!</v>
      </c>
      <c r="O57" s="379">
        <f>'Enrollment Estimates'!$E$59</f>
        <v>0</v>
      </c>
      <c r="P57" s="379"/>
      <c r="S57" s="430">
        <f t="shared" ref="S57:S60" si="9">R57</f>
        <v>0</v>
      </c>
    </row>
    <row r="58" spans="1:19" x14ac:dyDescent="0.35">
      <c r="A58" s="252"/>
      <c r="B58" s="185" t="s">
        <v>546</v>
      </c>
      <c r="C58" s="176">
        <v>0.25</v>
      </c>
      <c r="D58" s="475" t="e">
        <f>#REF!</f>
        <v>#REF!</v>
      </c>
      <c r="E58" s="45" t="e">
        <f t="shared" si="8"/>
        <v>#REF!</v>
      </c>
      <c r="O58" s="379">
        <f>'Enrollment Estimates'!$E$60</f>
        <v>0</v>
      </c>
      <c r="P58" s="379"/>
      <c r="S58" s="430">
        <f t="shared" si="9"/>
        <v>0</v>
      </c>
    </row>
    <row r="59" spans="1:19" x14ac:dyDescent="0.35">
      <c r="A59" s="252"/>
      <c r="B59" s="185" t="s">
        <v>547</v>
      </c>
      <c r="C59" s="176">
        <v>0.26250000000000001</v>
      </c>
      <c r="D59" s="475" t="e">
        <f>#REF!</f>
        <v>#REF!</v>
      </c>
      <c r="E59" s="45" t="e">
        <f t="shared" si="8"/>
        <v>#REF!</v>
      </c>
      <c r="O59" s="379">
        <f>'Enrollment Estimates'!$E$61</f>
        <v>0</v>
      </c>
      <c r="P59" s="379"/>
      <c r="S59" s="430">
        <f t="shared" si="9"/>
        <v>0</v>
      </c>
    </row>
    <row r="60" spans="1:19" ht="15" thickBot="1" x14ac:dyDescent="0.4">
      <c r="A60" s="252"/>
      <c r="B60" s="186" t="s">
        <v>505</v>
      </c>
      <c r="C60" s="177">
        <v>0.27500000000000002</v>
      </c>
      <c r="D60" s="475" t="e">
        <f>#REF!</f>
        <v>#REF!</v>
      </c>
      <c r="E60" s="307" t="e">
        <f t="shared" si="8"/>
        <v>#REF!</v>
      </c>
      <c r="O60" s="379">
        <f>'Enrollment Estimates'!$E$62</f>
        <v>0</v>
      </c>
      <c r="P60" s="379"/>
      <c r="S60" s="430">
        <f t="shared" si="9"/>
        <v>0</v>
      </c>
    </row>
    <row r="61" spans="1:19" ht="15.5" thickTop="1" thickBot="1" x14ac:dyDescent="0.4">
      <c r="A61" s="256"/>
      <c r="B61" s="255" t="s">
        <v>674</v>
      </c>
      <c r="C61" s="240"/>
      <c r="D61" s="473" t="e">
        <f>SUM(D56:D60)</f>
        <v>#REF!</v>
      </c>
      <c r="E61" s="62" t="e">
        <f>SUM(E56:E60)</f>
        <v>#REF!</v>
      </c>
      <c r="F61" s="456"/>
      <c r="G61" s="449"/>
      <c r="O61" s="379">
        <f>SUM(O56:O60)</f>
        <v>0</v>
      </c>
      <c r="P61" s="379"/>
      <c r="S61" s="379">
        <f>SUM(S56:S60)</f>
        <v>0</v>
      </c>
    </row>
    <row r="62" spans="1:19" ht="15.5" thickTop="1" thickBot="1" x14ac:dyDescent="0.4">
      <c r="A62" s="256"/>
      <c r="B62" s="254" t="s">
        <v>675</v>
      </c>
      <c r="C62" s="240"/>
      <c r="D62" s="476">
        <f>IF(D5=0,0,$C$56*D56+$C$57*D57+$C$58*D58+$C$59*D59+$C$60*D60)</f>
        <v>0</v>
      </c>
      <c r="E62" s="59">
        <f>IF(E5=0,0,$C$56*E56+$C$57*E57+$C$58*E58+$C$59*E59+$C$60*E60)</f>
        <v>0</v>
      </c>
      <c r="F62" s="456"/>
      <c r="G62" s="449"/>
      <c r="O62" s="378" t="e">
        <f>$C$56*O56+$C$57*#REF!+$C$58*O58+$C$59*O59+$C$60*O60</f>
        <v>#REF!</v>
      </c>
      <c r="P62" s="378"/>
      <c r="S62" s="378">
        <f>IF(S5=0,0,$C$56*S56+$C$57*S57+$C$58*S58+$C$59*S59+$C$60*S60)</f>
        <v>0</v>
      </c>
    </row>
    <row r="63" spans="1:19" ht="15" thickTop="1" x14ac:dyDescent="0.35">
      <c r="A63" s="252"/>
      <c r="B63" s="184" t="s">
        <v>1662</v>
      </c>
      <c r="C63" s="178">
        <v>2.41</v>
      </c>
      <c r="D63" s="467">
        <f>VLOOKUP('Enrollment Estimates'!$E$2,CASH,93,FALSE)</f>
        <v>0</v>
      </c>
      <c r="E63" s="65">
        <f>D63</f>
        <v>0</v>
      </c>
      <c r="O63" s="378">
        <f>VLOOKUP('Enrollment Estimates'!$E$2,INITIAL_EST,93,FALSE)</f>
        <v>0</v>
      </c>
      <c r="P63" s="378"/>
      <c r="S63" s="427">
        <f>VLOOKUP('Enrollment Estimates'!$E$2,CASH,93,FALSE)</f>
        <v>0</v>
      </c>
    </row>
    <row r="64" spans="1:19" s="34" customFormat="1" ht="29" x14ac:dyDescent="0.35">
      <c r="A64" s="252"/>
      <c r="B64" s="185" t="s">
        <v>1742</v>
      </c>
      <c r="C64" s="179">
        <v>0.2</v>
      </c>
      <c r="D64" s="475">
        <f>VLOOKUP('Enrollment Estimates'!$E$2,CASH,237,FALSE)</f>
        <v>0</v>
      </c>
      <c r="E64" s="45">
        <f>D64</f>
        <v>0</v>
      </c>
      <c r="F64" s="382"/>
      <c r="O64" s="380">
        <f>VLOOKUP('Enrollment Estimates'!$E$2,INITIAL_EST,237,FALSE)</f>
        <v>0</v>
      </c>
      <c r="P64" s="380"/>
      <c r="S64" s="430">
        <f>VLOOKUP('Enrollment Estimates'!$E$2,CASH,237,FALSE)</f>
        <v>0</v>
      </c>
    </row>
    <row r="65" spans="1:19" x14ac:dyDescent="0.35">
      <c r="A65" s="252"/>
      <c r="B65" s="185" t="s">
        <v>1663</v>
      </c>
      <c r="C65" s="173">
        <v>0.1</v>
      </c>
      <c r="D65" s="477">
        <f>VLOOKUP('Enrollment Estimates'!$E$2,CASH,241,FALSE)</f>
        <v>0</v>
      </c>
      <c r="E65" s="46">
        <f>D65</f>
        <v>0</v>
      </c>
      <c r="O65" s="378">
        <f>VLOOKUP('Enrollment Estimates'!$E$2,INITIAL_EST,241,FALSE)</f>
        <v>0</v>
      </c>
      <c r="P65" s="378"/>
      <c r="S65" s="431">
        <f>VLOOKUP('Enrollment Estimates'!$E$2,CASH,241,FALSE)</f>
        <v>0</v>
      </c>
    </row>
    <row r="66" spans="1:19" s="34" customFormat="1" x14ac:dyDescent="0.35">
      <c r="A66" s="252"/>
      <c r="B66" s="185" t="s">
        <v>1839</v>
      </c>
      <c r="C66" s="180">
        <v>275</v>
      </c>
      <c r="D66" s="477">
        <f>VLOOKUP('Enrollment Estimates'!$E$2,CASH,242,FALSE)</f>
        <v>0</v>
      </c>
      <c r="E66" s="46">
        <f t="shared" ref="E66:E67" si="10">D66</f>
        <v>0</v>
      </c>
      <c r="F66" s="382"/>
      <c r="O66" s="381">
        <f>VLOOKUP('Enrollment Estimates'!$E$2,INITIAL_EST,242,FALSE)</f>
        <v>0</v>
      </c>
      <c r="P66" s="381"/>
      <c r="S66" s="431">
        <f>VLOOKUP('Enrollment Estimates'!$E$2,CASH,242,FALSE)</f>
        <v>0</v>
      </c>
    </row>
    <row r="67" spans="1:19" x14ac:dyDescent="0.35">
      <c r="A67" s="252"/>
      <c r="B67" s="186" t="s">
        <v>1664</v>
      </c>
      <c r="C67" s="180">
        <v>275</v>
      </c>
      <c r="D67" s="477">
        <f>VLOOKUP('Enrollment Estimates'!$E$2,CASH,244,FALSE)</f>
        <v>0</v>
      </c>
      <c r="E67" s="46">
        <f t="shared" si="10"/>
        <v>0</v>
      </c>
      <c r="O67" s="378">
        <f>VLOOKUP('Enrollment Estimates'!$E$2,INITIAL_EST,244,FALSE)</f>
        <v>0</v>
      </c>
      <c r="P67" s="378"/>
      <c r="S67" s="431">
        <f>VLOOKUP('Enrollment Estimates'!$E$2,CASH,244,FALSE)</f>
        <v>0</v>
      </c>
    </row>
    <row r="68" spans="1:19" s="38" customFormat="1" ht="16" x14ac:dyDescent="0.4">
      <c r="A68" s="252"/>
      <c r="B68" s="268" t="s">
        <v>668</v>
      </c>
      <c r="C68" s="241"/>
      <c r="D68" s="478" t="s">
        <v>668</v>
      </c>
      <c r="E68" s="402" t="s">
        <v>668</v>
      </c>
      <c r="F68" s="456"/>
      <c r="G68" s="449"/>
      <c r="O68" s="378"/>
      <c r="P68" s="378"/>
      <c r="S68" s="378" t="s">
        <v>668</v>
      </c>
    </row>
    <row r="69" spans="1:19" x14ac:dyDescent="0.35">
      <c r="A69" s="249" t="s">
        <v>1606</v>
      </c>
      <c r="B69" s="185" t="s">
        <v>510</v>
      </c>
      <c r="C69" s="247"/>
      <c r="D69" s="479">
        <f>VLOOKUP('Enrollment Estimates'!$E$2,CASH,4,FALSE)</f>
        <v>6160</v>
      </c>
      <c r="E69" s="357">
        <f>D69</f>
        <v>6160</v>
      </c>
      <c r="O69" s="294">
        <f>VLOOKUP('Enrollment Estimates'!$E$2,INITIAL_EST,4,FALSE)</f>
        <v>6160</v>
      </c>
      <c r="P69" s="294"/>
      <c r="S69" s="432">
        <f>VLOOKUP('Enrollment Estimates'!$E$2,CASH,4,FALSE)</f>
        <v>6160</v>
      </c>
    </row>
    <row r="70" spans="1:19" s="38" customFormat="1" x14ac:dyDescent="0.35">
      <c r="A70" s="249" t="s">
        <v>1607</v>
      </c>
      <c r="B70" s="185" t="s">
        <v>1610</v>
      </c>
      <c r="C70" s="247"/>
      <c r="D70" s="477">
        <f>VLOOKUP('Enrollment Estimates'!$E$2,CASH,321,FALSE)</f>
        <v>0</v>
      </c>
      <c r="E70" s="46">
        <f>D70</f>
        <v>0</v>
      </c>
      <c r="F70" s="93"/>
      <c r="O70" s="382"/>
      <c r="P70" s="382"/>
      <c r="S70" s="431">
        <f>VLOOKUP('Enrollment Estimates'!$E$2,CASH,321,FALSE)</f>
        <v>0</v>
      </c>
    </row>
    <row r="71" spans="1:19" x14ac:dyDescent="0.35">
      <c r="A71" s="252"/>
      <c r="B71" s="437" t="s">
        <v>1795</v>
      </c>
      <c r="C71" s="247"/>
      <c r="D71" s="479">
        <v>10</v>
      </c>
      <c r="E71" s="357">
        <f>D71</f>
        <v>10</v>
      </c>
      <c r="O71" s="383">
        <v>10</v>
      </c>
      <c r="P71" s="383"/>
      <c r="S71" s="432">
        <v>10</v>
      </c>
    </row>
    <row r="72" spans="1:19" s="50" customFormat="1" x14ac:dyDescent="0.35">
      <c r="A72" s="271"/>
      <c r="B72" s="437" t="s">
        <v>1796</v>
      </c>
      <c r="C72" s="438"/>
      <c r="D72" s="479">
        <v>15000</v>
      </c>
      <c r="E72" s="357">
        <v>15000</v>
      </c>
      <c r="F72" s="93"/>
      <c r="O72" s="294"/>
      <c r="P72" s="294"/>
      <c r="S72" s="432">
        <v>15000</v>
      </c>
    </row>
    <row r="73" spans="1:19" s="50" customFormat="1" x14ac:dyDescent="0.35">
      <c r="A73" s="271"/>
      <c r="B73" s="437" t="s">
        <v>1841</v>
      </c>
      <c r="C73" s="438"/>
      <c r="D73" s="475">
        <f>VLOOKUP('Enrollment Estimates'!$E$2,CASH,322,FALSE)</f>
        <v>0</v>
      </c>
      <c r="E73" s="45">
        <f>D73</f>
        <v>0</v>
      </c>
      <c r="F73" s="93"/>
      <c r="O73" s="294"/>
      <c r="P73" s="294"/>
      <c r="S73" s="430">
        <f>VLOOKUP('Enrollment Estimates'!$E$2,CASH,322,FALSE)</f>
        <v>0</v>
      </c>
    </row>
    <row r="74" spans="1:19" x14ac:dyDescent="0.35">
      <c r="A74" s="249" t="s">
        <v>1608</v>
      </c>
      <c r="B74" s="185" t="s">
        <v>544</v>
      </c>
      <c r="C74" s="247"/>
      <c r="D74" s="480">
        <f>VLOOKUP('Enrollment Estimates'!$E$2,CASH,15,FALSE)</f>
        <v>0</v>
      </c>
      <c r="E74" s="405">
        <f>D74</f>
        <v>0</v>
      </c>
      <c r="O74" s="384">
        <f>VLOOKUP('Enrollment Estimates'!$E$2,INITIAL_EST,15,FALSE)</f>
        <v>0</v>
      </c>
      <c r="P74" s="384"/>
      <c r="S74" s="384">
        <f>VLOOKUP('Enrollment Estimates'!$E$2,CASH,15,FALSE)</f>
        <v>0</v>
      </c>
    </row>
    <row r="75" spans="1:19" x14ac:dyDescent="0.35">
      <c r="A75" s="249" t="s">
        <v>1609</v>
      </c>
      <c r="B75" s="185" t="s">
        <v>509</v>
      </c>
      <c r="C75" s="247"/>
      <c r="D75" s="481">
        <f>VLOOKUP('Enrollment Estimates'!$E$2,CASH,18,FALSE)</f>
        <v>622.19600000000003</v>
      </c>
      <c r="E75" s="406">
        <f>D75</f>
        <v>622.19600000000003</v>
      </c>
      <c r="O75" s="385">
        <f>VLOOKUP('Enrollment Estimates'!$E$2,INITIAL_EST,18,FALSE)</f>
        <v>622.19600000000003</v>
      </c>
      <c r="P75" s="385"/>
      <c r="S75" s="433">
        <f>VLOOKUP('Enrollment Estimates'!$E$2,CASH,18,FALSE)</f>
        <v>622.19600000000003</v>
      </c>
    </row>
    <row r="76" spans="1:19" x14ac:dyDescent="0.35">
      <c r="A76" s="252"/>
      <c r="B76" s="185" t="s">
        <v>1840</v>
      </c>
      <c r="C76" s="247"/>
      <c r="D76" s="479">
        <f>D77-D69</f>
        <v>1101</v>
      </c>
      <c r="E76" s="357">
        <f>D76</f>
        <v>1101</v>
      </c>
      <c r="O76" s="294">
        <f>O77-O69</f>
        <v>1101</v>
      </c>
      <c r="P76" s="294"/>
      <c r="S76" s="432">
        <f>S77-S69</f>
        <v>1101</v>
      </c>
    </row>
    <row r="77" spans="1:19" x14ac:dyDescent="0.35">
      <c r="A77" s="252"/>
      <c r="B77" s="185" t="s">
        <v>592</v>
      </c>
      <c r="C77" s="247"/>
      <c r="D77" s="479">
        <f>VLOOKUP('Enrollment Estimates'!$E$2,CASH,290,FALSE)</f>
        <v>7261</v>
      </c>
      <c r="E77" s="357">
        <f>D77</f>
        <v>7261</v>
      </c>
      <c r="O77" s="294">
        <f>VLOOKUP('Enrollment Estimates'!$E$2,INITIAL_EST,290,FALSE)</f>
        <v>7261</v>
      </c>
      <c r="P77" s="294"/>
      <c r="S77" s="432">
        <f>VLOOKUP('Enrollment Estimates'!$E$2,CASH,290,FALSE)</f>
        <v>7261</v>
      </c>
    </row>
    <row r="78" spans="1:19" x14ac:dyDescent="0.35">
      <c r="A78" s="252"/>
      <c r="B78" s="185" t="s">
        <v>1809</v>
      </c>
      <c r="C78" s="247"/>
      <c r="D78" s="482">
        <f>VLOOKUP('Enrollment Estimates'!$E$2,CASH,162,FALSE)</f>
        <v>6.6668999999999992E-2</v>
      </c>
      <c r="E78" s="409">
        <f t="shared" ref="E78:E83" si="11">D78</f>
        <v>6.6668999999999992E-2</v>
      </c>
      <c r="O78" s="386">
        <f>VLOOKUP('Enrollment Estimates'!$E$2,INITIAL_EST,162,FALSE)</f>
        <v>7.0223999999999995E-2</v>
      </c>
      <c r="P78" s="386"/>
      <c r="S78" s="434">
        <f>VLOOKUP('Enrollment Estimates'!$E$2,CASH,162,FALSE)</f>
        <v>6.6668999999999992E-2</v>
      </c>
    </row>
    <row r="79" spans="1:19" x14ac:dyDescent="0.35">
      <c r="A79" s="252"/>
      <c r="B79" s="185" t="s">
        <v>1810</v>
      </c>
      <c r="C79" s="247"/>
      <c r="D79" s="482">
        <f>VLOOKUP('Enrollment Estimates'!$E$2,CASH,163,FALSE)</f>
        <v>3.0164999999999997E-2</v>
      </c>
      <c r="E79" s="409">
        <f t="shared" si="11"/>
        <v>3.0164999999999997E-2</v>
      </c>
      <c r="O79" s="386">
        <f>VLOOKUP('Enrollment Estimates'!$E$2,INITIAL_EST,163,FALSE)</f>
        <v>3.0397999999999998E-2</v>
      </c>
      <c r="P79" s="386"/>
      <c r="S79" s="434">
        <f>VLOOKUP('Enrollment Estimates'!$E$2,CASH,163,FALSE)</f>
        <v>3.0164999999999997E-2</v>
      </c>
    </row>
    <row r="80" spans="1:19" x14ac:dyDescent="0.35">
      <c r="A80" s="252"/>
      <c r="B80" s="185" t="s">
        <v>1811</v>
      </c>
      <c r="C80" s="247"/>
      <c r="D80" s="483">
        <f>VLOOKUP('Enrollment Estimates'!$E$2,CASH,210,FALSE)</f>
        <v>4.0135999999999998E-2</v>
      </c>
      <c r="E80" s="410">
        <f t="shared" si="11"/>
        <v>4.0135999999999998E-2</v>
      </c>
      <c r="O80" s="386">
        <f>VLOOKUP('Enrollment Estimates'!$E$2,INITIAL_EST,210,FALSE)</f>
        <v>4.0135999999999998E-2</v>
      </c>
      <c r="P80" s="386"/>
      <c r="S80" s="435">
        <f>VLOOKUP('Enrollment Estimates'!$E$2,CASH,210,FALSE)</f>
        <v>4.0135999999999998E-2</v>
      </c>
    </row>
    <row r="81" spans="1:20" x14ac:dyDescent="0.35">
      <c r="A81" s="252"/>
      <c r="B81" s="185" t="s">
        <v>511</v>
      </c>
      <c r="C81" s="247"/>
      <c r="D81" s="479" t="e">
        <f>#REF!</f>
        <v>#REF!</v>
      </c>
      <c r="E81" s="357" t="e">
        <f t="shared" si="11"/>
        <v>#REF!</v>
      </c>
      <c r="O81" s="383">
        <v>40</v>
      </c>
      <c r="P81" s="383"/>
      <c r="S81" s="432">
        <f t="shared" ref="S81" si="12">Q81</f>
        <v>0</v>
      </c>
    </row>
    <row r="82" spans="1:20" x14ac:dyDescent="0.35">
      <c r="A82" s="252"/>
      <c r="B82" s="185" t="s">
        <v>512</v>
      </c>
      <c r="C82" s="247"/>
      <c r="D82" s="484">
        <v>129.52000000000001</v>
      </c>
      <c r="E82" s="358">
        <f t="shared" si="11"/>
        <v>129.52000000000001</v>
      </c>
      <c r="O82" s="383">
        <v>129.52000000000001</v>
      </c>
      <c r="P82" s="383"/>
      <c r="S82" s="436">
        <v>129.52000000000001</v>
      </c>
    </row>
    <row r="83" spans="1:20" x14ac:dyDescent="0.35">
      <c r="A83" s="252"/>
      <c r="B83" s="185" t="s">
        <v>513</v>
      </c>
      <c r="C83" s="247"/>
      <c r="D83" s="484">
        <v>49.28</v>
      </c>
      <c r="E83" s="358">
        <f t="shared" si="11"/>
        <v>49.28</v>
      </c>
      <c r="O83" s="383">
        <v>49.28</v>
      </c>
      <c r="P83" s="383"/>
      <c r="S83" s="436">
        <v>49.28</v>
      </c>
    </row>
    <row r="84" spans="1:20" ht="16" x14ac:dyDescent="0.4">
      <c r="A84" s="252"/>
      <c r="B84" s="266" t="s">
        <v>1644</v>
      </c>
      <c r="C84" s="63"/>
      <c r="D84" s="485"/>
      <c r="E84" s="183"/>
      <c r="F84" s="457"/>
      <c r="G84" s="450"/>
      <c r="O84" s="387"/>
      <c r="P84" s="387"/>
      <c r="S84" s="387"/>
    </row>
    <row r="85" spans="1:20" s="38" customFormat="1" ht="16" x14ac:dyDescent="0.4">
      <c r="A85" s="252"/>
      <c r="B85" s="267" t="s">
        <v>686</v>
      </c>
      <c r="C85" s="64"/>
      <c r="D85" s="267" t="s">
        <v>1804</v>
      </c>
      <c r="E85" s="403" t="s">
        <v>1804</v>
      </c>
      <c r="F85" s="457"/>
      <c r="G85" s="450"/>
      <c r="O85" s="387" t="s">
        <v>1700</v>
      </c>
      <c r="P85" s="387" t="s">
        <v>1699</v>
      </c>
      <c r="S85" s="37" t="s">
        <v>1874</v>
      </c>
      <c r="T85" s="387" t="s">
        <v>1699</v>
      </c>
    </row>
    <row r="86" spans="1:20" s="50" customFormat="1" ht="15" thickBot="1" x14ac:dyDescent="0.4">
      <c r="A86" s="257" t="s">
        <v>1611</v>
      </c>
      <c r="B86" s="187" t="s">
        <v>522</v>
      </c>
      <c r="C86" s="242"/>
      <c r="D86" s="486">
        <f>D6*D69</f>
        <v>0</v>
      </c>
      <c r="E86" s="226">
        <f>E6*E69</f>
        <v>0</v>
      </c>
      <c r="F86" s="457"/>
      <c r="G86" s="450"/>
      <c r="O86" s="294">
        <f>VLOOKUP('Enrollment Estimates'!$E$2,INITIAL_EST,105,FALSE)</f>
        <v>0</v>
      </c>
      <c r="P86" s="425" t="e">
        <f>#REF!-O86</f>
        <v>#REF!</v>
      </c>
      <c r="S86" s="294">
        <f>VLOOKUP('Enrollment Estimates'!$E$2,CASH,105,FALSE)</f>
        <v>0</v>
      </c>
      <c r="T86" s="426">
        <f>S86-D86</f>
        <v>0</v>
      </c>
    </row>
    <row r="87" spans="1:20" s="50" customFormat="1" ht="15.5" thickTop="1" thickBot="1" x14ac:dyDescent="0.4">
      <c r="A87" s="257" t="s">
        <v>1612</v>
      </c>
      <c r="B87" s="187" t="s">
        <v>516</v>
      </c>
      <c r="C87" s="242"/>
      <c r="D87" s="486">
        <f>D76*D6</f>
        <v>0</v>
      </c>
      <c r="E87" s="226">
        <f>E76*E6</f>
        <v>0</v>
      </c>
      <c r="F87" s="457"/>
      <c r="G87" s="450"/>
      <c r="O87" s="294">
        <f>VLOOKUP('Enrollment Estimates'!$E$2,INITIAL_EST,213,FALSE)</f>
        <v>0</v>
      </c>
      <c r="P87" s="294" t="e">
        <f>#REF!-O87</f>
        <v>#REF!</v>
      </c>
      <c r="S87" s="294">
        <f>VLOOKUP('Enrollment Estimates'!$E$2,CASH,213,FALSE)</f>
        <v>0</v>
      </c>
      <c r="T87" s="426">
        <f>S87-D87</f>
        <v>0</v>
      </c>
    </row>
    <row r="88" spans="1:20" s="52" customFormat="1" ht="15" thickTop="1" x14ac:dyDescent="0.35">
      <c r="A88" s="252"/>
      <c r="B88" s="184" t="s">
        <v>683</v>
      </c>
      <c r="C88" s="194"/>
      <c r="D88" s="487"/>
      <c r="E88" s="229"/>
      <c r="F88" s="457"/>
      <c r="G88" s="451"/>
      <c r="O88" s="388"/>
      <c r="P88" s="388"/>
      <c r="S88" s="388"/>
      <c r="T88" s="426"/>
    </row>
    <row r="89" spans="1:20" s="35" customFormat="1" x14ac:dyDescent="0.35">
      <c r="A89" s="252"/>
      <c r="B89" s="185" t="s">
        <v>678</v>
      </c>
      <c r="C89" s="243"/>
      <c r="D89" s="488">
        <f>D22*D69</f>
        <v>0</v>
      </c>
      <c r="E89" s="228">
        <f>E22*E69</f>
        <v>0</v>
      </c>
      <c r="F89" s="457"/>
      <c r="G89" s="451"/>
      <c r="O89" s="294">
        <f>VLOOKUP('Enrollment Estimates'!$E$2,INITIAL_EST,137,FALSE)</f>
        <v>0</v>
      </c>
      <c r="P89" s="294" t="e">
        <f>#REF!-O89</f>
        <v>#REF!</v>
      </c>
      <c r="S89" s="294">
        <f>VLOOKUP('Enrollment Estimates'!$E$2,CASH,137,FALSE)</f>
        <v>0</v>
      </c>
      <c r="T89" s="426">
        <f t="shared" ref="T89:T95" si="13">S89-D89</f>
        <v>0</v>
      </c>
    </row>
    <row r="90" spans="1:20" s="35" customFormat="1" x14ac:dyDescent="0.35">
      <c r="A90" s="252"/>
      <c r="B90" s="185" t="s">
        <v>679</v>
      </c>
      <c r="C90" s="243"/>
      <c r="D90" s="488">
        <f>D23*$C$23*D69</f>
        <v>0</v>
      </c>
      <c r="E90" s="228">
        <f>E23*$C$23*E69</f>
        <v>0</v>
      </c>
      <c r="F90" s="458"/>
      <c r="G90" s="452"/>
      <c r="O90" s="294">
        <f>VLOOKUP('Enrollment Estimates'!$E$2,INITIAL_EST,133,FALSE)</f>
        <v>0</v>
      </c>
      <c r="P90" s="294" t="e">
        <f>#REF!-O90</f>
        <v>#REF!</v>
      </c>
      <c r="S90" s="294">
        <f>VLOOKUP('Enrollment Estimates'!$E$2,CASH,133,FALSE)</f>
        <v>0</v>
      </c>
      <c r="T90" s="426">
        <f t="shared" si="13"/>
        <v>0</v>
      </c>
    </row>
    <row r="91" spans="1:20" s="35" customFormat="1" x14ac:dyDescent="0.35">
      <c r="A91" s="252"/>
      <c r="B91" s="185" t="s">
        <v>680</v>
      </c>
      <c r="C91" s="243"/>
      <c r="D91" s="488">
        <f>D20*$C$20*D69</f>
        <v>0</v>
      </c>
      <c r="E91" s="228">
        <f>E20*$C$20*E69</f>
        <v>0</v>
      </c>
      <c r="F91" s="458"/>
      <c r="G91" s="452"/>
      <c r="O91" s="294">
        <f>VLOOKUP('Enrollment Estimates'!$E$2,INITIAL_EST,138,FALSE)</f>
        <v>0</v>
      </c>
      <c r="P91" s="294" t="e">
        <f>#REF!-O91</f>
        <v>#REF!</v>
      </c>
      <c r="S91" s="294">
        <f>VLOOKUP('Enrollment Estimates'!$E$2,CASH,138,FALSE)</f>
        <v>0</v>
      </c>
      <c r="T91" s="426">
        <f t="shared" si="13"/>
        <v>0</v>
      </c>
    </row>
    <row r="92" spans="1:20" s="35" customFormat="1" x14ac:dyDescent="0.35">
      <c r="A92" s="258"/>
      <c r="B92" s="185" t="s">
        <v>681</v>
      </c>
      <c r="C92" s="243"/>
      <c r="D92" s="488">
        <f>D19*$C$19*D69</f>
        <v>0</v>
      </c>
      <c r="E92" s="228">
        <f>E19*$C$19*E69</f>
        <v>0</v>
      </c>
      <c r="F92" s="458"/>
      <c r="G92" s="452"/>
      <c r="O92" s="294">
        <f>VLOOKUP('Enrollment Estimates'!$E$2,INITIAL_EST,144,FALSE)</f>
        <v>0</v>
      </c>
      <c r="P92" s="294" t="e">
        <f>#REF!-O92</f>
        <v>#REF!</v>
      </c>
      <c r="S92" s="294">
        <f>VLOOKUP('Enrollment Estimates'!$E$2,CASH,144,FALSE)</f>
        <v>0</v>
      </c>
      <c r="T92" s="426">
        <f t="shared" si="13"/>
        <v>0</v>
      </c>
    </row>
    <row r="93" spans="1:20" s="35" customFormat="1" x14ac:dyDescent="0.35">
      <c r="A93" s="258"/>
      <c r="B93" s="185" t="s">
        <v>677</v>
      </c>
      <c r="C93" s="243"/>
      <c r="D93" s="488">
        <f>D36*D69*0.75</f>
        <v>0</v>
      </c>
      <c r="E93" s="228">
        <f>E36*E69*0.75</f>
        <v>0</v>
      </c>
      <c r="F93" s="458"/>
      <c r="G93" s="452"/>
      <c r="O93" s="294">
        <f>VLOOKUP('Enrollment Estimates'!$E$2,INITIAL_EST,118,FALSE)</f>
        <v>0</v>
      </c>
      <c r="P93" s="294" t="e">
        <f>#REF!-O93</f>
        <v>#REF!</v>
      </c>
      <c r="S93" s="294">
        <f>VLOOKUP('Enrollment Estimates'!$E$2,CASH,118,FALSE)</f>
        <v>0</v>
      </c>
      <c r="T93" s="426">
        <f t="shared" si="13"/>
        <v>0</v>
      </c>
    </row>
    <row r="94" spans="1:20" x14ac:dyDescent="0.35">
      <c r="A94" s="252"/>
      <c r="B94" s="185" t="s">
        <v>682</v>
      </c>
      <c r="C94" s="243"/>
      <c r="D94" s="489">
        <f>-VLOOKUP($A$3,CASH,117,FALSE)</f>
        <v>0</v>
      </c>
      <c r="E94" s="234">
        <f>D94</f>
        <v>0</v>
      </c>
      <c r="O94" s="294">
        <f>-VLOOKUP($A$3,INITIAL_EST,117,FALSE)</f>
        <v>0</v>
      </c>
      <c r="P94" s="294" t="e">
        <f>#REF!-O94</f>
        <v>#REF!</v>
      </c>
      <c r="S94" s="294">
        <f>-VLOOKUP($A$3,CASH,117,FALSE)</f>
        <v>0</v>
      </c>
      <c r="T94" s="426">
        <f t="shared" si="13"/>
        <v>0</v>
      </c>
    </row>
    <row r="95" spans="1:20" s="36" customFormat="1" ht="15" thickBot="1" x14ac:dyDescent="0.4">
      <c r="A95" s="257" t="s">
        <v>1615</v>
      </c>
      <c r="B95" s="187" t="s">
        <v>523</v>
      </c>
      <c r="C95" s="242"/>
      <c r="D95" s="486">
        <f>SUM(D89:D94)</f>
        <v>0</v>
      </c>
      <c r="E95" s="226">
        <f>SUM(E89:E94)</f>
        <v>0</v>
      </c>
      <c r="F95" s="457"/>
      <c r="G95" s="450"/>
      <c r="O95" s="294">
        <f>VLOOKUP('Enrollment Estimates'!$E$2,INITIAL_EST,116,FALSE)</f>
        <v>0</v>
      </c>
      <c r="P95" s="294" t="e">
        <f>#REF!-O95</f>
        <v>#REF!</v>
      </c>
      <c r="S95" s="294">
        <f>VLOOKUP('Enrollment Estimates'!$E$2,CASH,116,FALSE)</f>
        <v>0</v>
      </c>
      <c r="T95" s="426">
        <f t="shared" si="13"/>
        <v>0</v>
      </c>
    </row>
    <row r="96" spans="1:20" s="52" customFormat="1" ht="15" thickTop="1" x14ac:dyDescent="0.35">
      <c r="A96" s="258"/>
      <c r="B96" s="184" t="s">
        <v>684</v>
      </c>
      <c r="C96" s="194"/>
      <c r="D96" s="487"/>
      <c r="E96" s="229"/>
      <c r="F96" s="457"/>
      <c r="G96" s="450"/>
      <c r="O96" s="388"/>
      <c r="P96" s="388"/>
      <c r="S96" s="388"/>
      <c r="T96" s="426"/>
    </row>
    <row r="97" spans="1:20" s="36" customFormat="1" x14ac:dyDescent="0.35">
      <c r="A97" s="252"/>
      <c r="B97" s="185" t="s">
        <v>1651</v>
      </c>
      <c r="C97" s="194"/>
      <c r="D97" s="488">
        <f>D69*$C$50*D50</f>
        <v>0</v>
      </c>
      <c r="E97" s="228">
        <f>E69*$C$50*E50</f>
        <v>0</v>
      </c>
      <c r="F97" s="457"/>
      <c r="G97" s="450"/>
      <c r="O97" s="294">
        <f>VLOOKUP('Enrollment Estimates'!$E$2,INITIAL_EST,298,FALSE)</f>
        <v>0</v>
      </c>
      <c r="P97" s="294" t="e">
        <f>#REF!-O97</f>
        <v>#REF!</v>
      </c>
      <c r="S97" s="294">
        <f>VLOOKUP('Enrollment Estimates'!$E$2,CASH,298,FALSE)</f>
        <v>0</v>
      </c>
      <c r="T97" s="426">
        <f t="shared" ref="T97:T105" si="14">S97-D97</f>
        <v>0</v>
      </c>
    </row>
    <row r="98" spans="1:20" s="36" customFormat="1" x14ac:dyDescent="0.35">
      <c r="A98" s="252"/>
      <c r="B98" s="185" t="s">
        <v>1652</v>
      </c>
      <c r="C98" s="194"/>
      <c r="D98" s="488">
        <f>D69*$C$51*D51</f>
        <v>0</v>
      </c>
      <c r="E98" s="228">
        <f>E69*$C$51*E51</f>
        <v>0</v>
      </c>
      <c r="F98" s="457"/>
      <c r="G98" s="450"/>
      <c r="O98" s="294">
        <f>VLOOKUP('Enrollment Estimates'!$E$2,INITIAL_EST,297,FALSE)</f>
        <v>0</v>
      </c>
      <c r="P98" s="294" t="e">
        <f>#REF!-O98</f>
        <v>#REF!</v>
      </c>
      <c r="S98" s="294">
        <f>VLOOKUP('Enrollment Estimates'!$E$2,CASH,297,FALSE)</f>
        <v>0</v>
      </c>
      <c r="T98" s="426">
        <f t="shared" si="14"/>
        <v>0</v>
      </c>
    </row>
    <row r="99" spans="1:20" s="36" customFormat="1" ht="15" thickBot="1" x14ac:dyDescent="0.4">
      <c r="A99" s="257" t="s">
        <v>1623</v>
      </c>
      <c r="B99" s="187" t="s">
        <v>1816</v>
      </c>
      <c r="C99" s="242"/>
      <c r="D99" s="486">
        <f t="shared" ref="D99:E99" si="15">SUM(D97:D98)</f>
        <v>0</v>
      </c>
      <c r="E99" s="226">
        <f t="shared" si="15"/>
        <v>0</v>
      </c>
      <c r="F99" s="457"/>
      <c r="G99" s="450"/>
      <c r="O99" s="294">
        <f>VLOOKUP('Enrollment Estimates'!$E$2,INITIAL_EST,214,FALSE)</f>
        <v>0</v>
      </c>
      <c r="P99" s="294" t="e">
        <f>#REF!-O99</f>
        <v>#REF!</v>
      </c>
      <c r="S99" s="294">
        <f>VLOOKUP('Enrollment Estimates'!$E$2,CASH,214,FALSE)</f>
        <v>0</v>
      </c>
      <c r="T99" s="426">
        <f t="shared" si="14"/>
        <v>0</v>
      </c>
    </row>
    <row r="100" spans="1:20" s="53" customFormat="1" ht="15" thickTop="1" x14ac:dyDescent="0.35">
      <c r="A100" s="258"/>
      <c r="B100" s="185" t="s">
        <v>688</v>
      </c>
      <c r="C100" s="194"/>
      <c r="D100" s="490"/>
      <c r="E100" s="317"/>
      <c r="F100" s="457"/>
      <c r="G100" s="450"/>
      <c r="O100" s="388"/>
      <c r="P100" s="388"/>
      <c r="S100" s="388"/>
      <c r="T100" s="426">
        <f t="shared" si="14"/>
        <v>0</v>
      </c>
    </row>
    <row r="101" spans="1:20" s="35" customFormat="1" x14ac:dyDescent="0.35">
      <c r="A101" s="258"/>
      <c r="B101" s="185" t="s">
        <v>1653</v>
      </c>
      <c r="C101" s="243"/>
      <c r="D101" s="488">
        <f>D62*D69</f>
        <v>0</v>
      </c>
      <c r="E101" s="228">
        <f>E62*E69</f>
        <v>0</v>
      </c>
      <c r="F101" s="457"/>
      <c r="G101" s="450"/>
      <c r="O101" s="294">
        <f>VLOOKUP('Enrollment Estimates'!$E$2,INITIAL_EST,108,FALSE)</f>
        <v>0</v>
      </c>
      <c r="P101" s="294" t="e">
        <f>#REF!-O101</f>
        <v>#REF!</v>
      </c>
      <c r="S101" s="294">
        <f>VLOOKUP('Enrollment Estimates'!$E$2,CASH,108,FALSE)</f>
        <v>0</v>
      </c>
      <c r="T101" s="426">
        <f t="shared" si="14"/>
        <v>0</v>
      </c>
    </row>
    <row r="102" spans="1:20" s="35" customFormat="1" x14ac:dyDescent="0.35">
      <c r="A102" s="258"/>
      <c r="B102" s="185" t="s">
        <v>737</v>
      </c>
      <c r="C102" s="243"/>
      <c r="D102" s="488">
        <f>D63*$C$63*D69</f>
        <v>0</v>
      </c>
      <c r="E102" s="228">
        <f>E63*$C$63*E69</f>
        <v>0</v>
      </c>
      <c r="F102" s="457"/>
      <c r="G102" s="450"/>
      <c r="O102" s="294">
        <f>VLOOKUP('Enrollment Estimates'!$E$2,INITIAL_EST,112,FALSE)</f>
        <v>0</v>
      </c>
      <c r="P102" s="294" t="e">
        <f>#REF!-O102</f>
        <v>#REF!</v>
      </c>
      <c r="S102" s="294">
        <f>VLOOKUP('Enrollment Estimates'!$E$2,CASH,112,FALSE)</f>
        <v>0</v>
      </c>
      <c r="T102" s="426">
        <f t="shared" si="14"/>
        <v>0</v>
      </c>
    </row>
    <row r="103" spans="1:20" s="35" customFormat="1" x14ac:dyDescent="0.35">
      <c r="A103" s="258"/>
      <c r="B103" s="185" t="s">
        <v>747</v>
      </c>
      <c r="C103" s="243"/>
      <c r="D103" s="488">
        <f>D69*D64*$C$64</f>
        <v>0</v>
      </c>
      <c r="E103" s="228">
        <f>E69*E64*$C$64</f>
        <v>0</v>
      </c>
      <c r="F103" s="457"/>
      <c r="G103" s="450"/>
      <c r="O103" s="294">
        <f>VLOOKUP('Enrollment Estimates'!$E$2,INITIAL_EST,260,FALSE)</f>
        <v>0</v>
      </c>
      <c r="P103" s="294" t="e">
        <f>#REF!-O103</f>
        <v>#REF!</v>
      </c>
      <c r="S103" s="294">
        <f>VLOOKUP('Enrollment Estimates'!$E$2,CASH,260,FALSE)</f>
        <v>0</v>
      </c>
      <c r="T103" s="426">
        <f t="shared" si="14"/>
        <v>0</v>
      </c>
    </row>
    <row r="104" spans="1:20" s="50" customFormat="1" ht="15" thickBot="1" x14ac:dyDescent="0.4">
      <c r="A104" s="257" t="s">
        <v>1624</v>
      </c>
      <c r="B104" s="187" t="s">
        <v>524</v>
      </c>
      <c r="C104" s="242"/>
      <c r="D104" s="486">
        <f>SUM(D101:D103)</f>
        <v>0</v>
      </c>
      <c r="E104" s="226">
        <f>SUM(E101:E103)</f>
        <v>0</v>
      </c>
      <c r="F104" s="457"/>
      <c r="G104" s="450"/>
      <c r="O104" s="294">
        <f>VLOOKUP('Enrollment Estimates'!$E$2,INITIAL_EST,109,FALSE)</f>
        <v>0</v>
      </c>
      <c r="P104" s="294" t="e">
        <f>#REF!-O104</f>
        <v>#REF!</v>
      </c>
      <c r="S104" s="294">
        <f>VLOOKUP('Enrollment Estimates'!$E$2,CASH,109,FALSE)</f>
        <v>0</v>
      </c>
      <c r="T104" s="426">
        <f t="shared" si="14"/>
        <v>0</v>
      </c>
    </row>
    <row r="105" spans="1:20" s="50" customFormat="1" ht="15.5" thickTop="1" thickBot="1" x14ac:dyDescent="0.4">
      <c r="A105" s="257" t="s">
        <v>1613</v>
      </c>
      <c r="B105" s="187" t="s">
        <v>525</v>
      </c>
      <c r="C105" s="242"/>
      <c r="D105" s="491">
        <f>D42*D69</f>
        <v>0</v>
      </c>
      <c r="E105" s="314">
        <f>E42*E69</f>
        <v>0</v>
      </c>
      <c r="F105" s="457"/>
      <c r="G105" s="450"/>
      <c r="O105" s="294">
        <f>VLOOKUP('Enrollment Estimates'!$E$2,INITIAL_EST,23,FALSE)</f>
        <v>0</v>
      </c>
      <c r="P105" s="294" t="e">
        <f>#REF!-O105</f>
        <v>#REF!</v>
      </c>
      <c r="S105" s="294">
        <f>VLOOKUP('Enrollment Estimates'!$E$2,CASH,23,FALSE)</f>
        <v>0</v>
      </c>
      <c r="T105" s="426">
        <f t="shared" si="14"/>
        <v>0</v>
      </c>
    </row>
    <row r="106" spans="1:20" s="35" customFormat="1" ht="15" thickTop="1" x14ac:dyDescent="0.35">
      <c r="A106" s="258"/>
      <c r="B106" s="188" t="s">
        <v>689</v>
      </c>
      <c r="C106" s="243"/>
      <c r="D106" s="490"/>
      <c r="E106" s="317"/>
      <c r="F106" s="457"/>
      <c r="G106" s="450"/>
      <c r="O106" s="388"/>
      <c r="P106" s="388"/>
      <c r="S106" s="388"/>
      <c r="T106" s="426"/>
    </row>
    <row r="107" spans="1:20" s="35" customFormat="1" x14ac:dyDescent="0.35">
      <c r="A107" s="258"/>
      <c r="B107" s="188" t="s">
        <v>519</v>
      </c>
      <c r="C107" s="243"/>
      <c r="D107" s="488">
        <f>D47*D77</f>
        <v>0</v>
      </c>
      <c r="E107" s="228">
        <f>E47*E77</f>
        <v>0</v>
      </c>
      <c r="F107" s="457"/>
      <c r="G107" s="450"/>
      <c r="O107" s="294">
        <f>VLOOKUP('Enrollment Estimates'!$E$2,INITIAL_EST,183,FALSE)</f>
        <v>0</v>
      </c>
      <c r="P107" s="294" t="e">
        <f>#REF!-O107</f>
        <v>#REF!</v>
      </c>
      <c r="S107" s="294">
        <f>VLOOKUP('Enrollment Estimates'!$E$2,CASH,183,FALSE)</f>
        <v>0</v>
      </c>
      <c r="T107" s="426">
        <f>S107-D107</f>
        <v>0</v>
      </c>
    </row>
    <row r="108" spans="1:20" s="35" customFormat="1" x14ac:dyDescent="0.35">
      <c r="A108" s="258"/>
      <c r="B108" s="188" t="s">
        <v>520</v>
      </c>
      <c r="C108" s="243"/>
      <c r="D108" s="488">
        <f>D48*$C$48</f>
        <v>0</v>
      </c>
      <c r="E108" s="228">
        <f>E48*$C$48</f>
        <v>0</v>
      </c>
      <c r="F108" s="457"/>
      <c r="G108" s="450"/>
      <c r="O108" s="294">
        <f>VLOOKUP('Enrollment Estimates'!$E$2,INITIAL_EST,181,FALSE)</f>
        <v>0</v>
      </c>
      <c r="P108" s="294" t="e">
        <f>#REF!-O108</f>
        <v>#REF!</v>
      </c>
      <c r="S108" s="294">
        <f>VLOOKUP('Enrollment Estimates'!$E$2,CASH,181,FALSE)</f>
        <v>0</v>
      </c>
      <c r="T108" s="426">
        <f>S108-D108</f>
        <v>0</v>
      </c>
    </row>
    <row r="109" spans="1:20" s="50" customFormat="1" ht="15" thickBot="1" x14ac:dyDescent="0.4">
      <c r="A109" s="257" t="s">
        <v>1625</v>
      </c>
      <c r="B109" s="187" t="s">
        <v>526</v>
      </c>
      <c r="C109" s="242"/>
      <c r="D109" s="486">
        <f>SUM(D107:D108)</f>
        <v>0</v>
      </c>
      <c r="E109" s="226">
        <f>SUM(E107:E108)</f>
        <v>0</v>
      </c>
      <c r="F109" s="457"/>
      <c r="G109" s="450"/>
      <c r="O109" s="294">
        <f>VLOOKUP('Enrollment Estimates'!$E$2,INITIAL_EST,184,FALSE)</f>
        <v>0</v>
      </c>
      <c r="P109" s="294" t="e">
        <f>#REF!-O109</f>
        <v>#REF!</v>
      </c>
      <c r="S109" s="294">
        <f>VLOOKUP('Enrollment Estimates'!$E$2,CASH,184,FALSE)</f>
        <v>0</v>
      </c>
      <c r="T109" s="426">
        <f>S109-D109</f>
        <v>0</v>
      </c>
    </row>
    <row r="110" spans="1:20" s="50" customFormat="1" ht="15.5" thickTop="1" thickBot="1" x14ac:dyDescent="0.4">
      <c r="A110" s="257" t="s">
        <v>1648</v>
      </c>
      <c r="B110" s="187" t="s">
        <v>1734</v>
      </c>
      <c r="C110" s="242"/>
      <c r="D110" s="492"/>
      <c r="E110" s="316"/>
      <c r="F110" s="457"/>
      <c r="G110" s="450"/>
      <c r="O110" s="294"/>
      <c r="P110" s="294"/>
      <c r="S110" s="294"/>
      <c r="T110" s="426"/>
    </row>
    <row r="111" spans="1:20" s="50" customFormat="1" ht="15.5" thickTop="1" thickBot="1" x14ac:dyDescent="0.4">
      <c r="A111" s="257" t="s">
        <v>1626</v>
      </c>
      <c r="B111" s="187" t="s">
        <v>527</v>
      </c>
      <c r="C111" s="242"/>
      <c r="D111" s="491">
        <f>$C$65*D65*D69</f>
        <v>0</v>
      </c>
      <c r="E111" s="314">
        <f>$C$65*E65*E69</f>
        <v>0</v>
      </c>
      <c r="F111" s="457"/>
      <c r="G111" s="450"/>
      <c r="O111" s="294">
        <f>VLOOKUP('Enrollment Estimates'!$E$2,INITIAL_EST,215,FALSE)</f>
        <v>0</v>
      </c>
      <c r="P111" s="294" t="e">
        <f>#REF!-O111</f>
        <v>#REF!</v>
      </c>
      <c r="S111" s="294">
        <f>VLOOKUP('Enrollment Estimates'!$E$2,CASH,215,FALSE)</f>
        <v>0</v>
      </c>
      <c r="T111" s="426">
        <f>S111-D111</f>
        <v>0</v>
      </c>
    </row>
    <row r="112" spans="1:20" s="35" customFormat="1" ht="15" thickTop="1" x14ac:dyDescent="0.35">
      <c r="A112" s="258"/>
      <c r="B112" s="188" t="s">
        <v>687</v>
      </c>
      <c r="C112" s="243"/>
      <c r="D112" s="493"/>
      <c r="E112" s="401"/>
      <c r="F112" s="457"/>
      <c r="G112" s="450"/>
      <c r="O112" s="388"/>
      <c r="P112" s="388"/>
      <c r="S112" s="388"/>
      <c r="T112" s="426"/>
    </row>
    <row r="113" spans="1:20" s="36" customFormat="1" x14ac:dyDescent="0.35">
      <c r="A113" s="252"/>
      <c r="B113" s="188" t="s">
        <v>594</v>
      </c>
      <c r="C113" s="243"/>
      <c r="D113" s="488">
        <f>D54*$C$54*D69</f>
        <v>0</v>
      </c>
      <c r="E113" s="228">
        <f>E54*$C$54*E69</f>
        <v>0</v>
      </c>
      <c r="F113" s="457"/>
      <c r="G113" s="450"/>
      <c r="O113" s="294">
        <f>VLOOKUP('Enrollment Estimates'!$E$2,INITIAL_EST,280,FALSE)</f>
        <v>0</v>
      </c>
      <c r="P113" s="294" t="e">
        <f>#REF!-O113</f>
        <v>#REF!</v>
      </c>
      <c r="S113" s="294">
        <f>VLOOKUP('Enrollment Estimates'!$E$2,CASH,280,FALSE)</f>
        <v>0</v>
      </c>
      <c r="T113" s="426">
        <f>S113-D113</f>
        <v>0</v>
      </c>
    </row>
    <row r="114" spans="1:20" s="36" customFormat="1" x14ac:dyDescent="0.35">
      <c r="A114" s="252"/>
      <c r="B114" s="188" t="s">
        <v>753</v>
      </c>
      <c r="C114" s="243"/>
      <c r="D114" s="494">
        <f>VLOOKUP('Enrollment Estimates'!$E$2,CASH,53,FALSE)</f>
        <v>0</v>
      </c>
      <c r="E114" s="230">
        <f>D114</f>
        <v>0</v>
      </c>
      <c r="F114" s="457"/>
      <c r="G114" s="450"/>
      <c r="O114" s="294">
        <f>VLOOKUP('Enrollment Estimates'!$E$2,INITIAL_EST,53,FALSE)</f>
        <v>0</v>
      </c>
      <c r="P114" s="294" t="e">
        <f>#REF!-O114</f>
        <v>#REF!</v>
      </c>
      <c r="S114" s="294">
        <f>VLOOKUP('Enrollment Estimates'!$E$2,CASH,53,FALSE)</f>
        <v>0</v>
      </c>
      <c r="T114" s="426">
        <f>S114-D114</f>
        <v>0</v>
      </c>
    </row>
    <row r="115" spans="1:20" s="36" customFormat="1" x14ac:dyDescent="0.35">
      <c r="A115" s="252"/>
      <c r="B115" s="188" t="s">
        <v>593</v>
      </c>
      <c r="C115" s="243"/>
      <c r="D115" s="489">
        <f>-VLOOKUP('Enrollment Estimates'!$E$2,CASH,56,FALSE)</f>
        <v>0</v>
      </c>
      <c r="E115" s="234">
        <f>D115</f>
        <v>0</v>
      </c>
      <c r="F115" s="457"/>
      <c r="G115" s="450"/>
      <c r="O115" s="294">
        <f>-VLOOKUP('Enrollment Estimates'!$E$2,INITIAL_EST,56,FALSE)</f>
        <v>0</v>
      </c>
      <c r="P115" s="294" t="e">
        <f>#REF!-O115</f>
        <v>#REF!</v>
      </c>
      <c r="S115" s="294">
        <f>-VLOOKUP('Enrollment Estimates'!$E$2,CASH,56,FALSE)</f>
        <v>0</v>
      </c>
      <c r="T115" s="426">
        <f>S115-D115</f>
        <v>0</v>
      </c>
    </row>
    <row r="116" spans="1:20" s="36" customFormat="1" ht="15" thickBot="1" x14ac:dyDescent="0.4">
      <c r="A116" s="257" t="s">
        <v>1627</v>
      </c>
      <c r="B116" s="187" t="s">
        <v>691</v>
      </c>
      <c r="C116" s="242"/>
      <c r="D116" s="488">
        <f>D114+D115</f>
        <v>0</v>
      </c>
      <c r="E116" s="228">
        <f>E114+E115</f>
        <v>0</v>
      </c>
      <c r="F116" s="457"/>
      <c r="G116" s="450"/>
      <c r="O116" s="294">
        <f>VLOOKUP('Enrollment Estimates'!$E$2,INITIAL_EST,54,FALSE)</f>
        <v>0</v>
      </c>
      <c r="P116" s="294" t="e">
        <f>#REF!-O116</f>
        <v>#REF!</v>
      </c>
      <c r="S116" s="294">
        <f>VLOOKUP('Enrollment Estimates'!$E$2,CASH,54,FALSE)</f>
        <v>0</v>
      </c>
      <c r="T116" s="426">
        <f>S116-D116</f>
        <v>0</v>
      </c>
    </row>
    <row r="117" spans="1:20" s="50" customFormat="1" ht="15.5" thickTop="1" thickBot="1" x14ac:dyDescent="0.4">
      <c r="A117" s="257" t="s">
        <v>1628</v>
      </c>
      <c r="B117" s="187" t="s">
        <v>528</v>
      </c>
      <c r="C117" s="242"/>
      <c r="D117" s="489">
        <f>VLOOKUP('Enrollment Estimates'!$E$2,CASH,220,FALSE)</f>
        <v>0</v>
      </c>
      <c r="E117" s="234">
        <f>VLOOKUP('Enrollment Estimates'!$E$2,CASH,220,FALSE)</f>
        <v>0</v>
      </c>
      <c r="F117" s="457"/>
      <c r="G117" s="450"/>
      <c r="O117" s="294">
        <f>VLOOKUP('Enrollment Estimates'!$E$2,INITIAL_EST,220,FALSE)</f>
        <v>0</v>
      </c>
      <c r="P117" s="294" t="e">
        <f>#REF!-O117</f>
        <v>#REF!</v>
      </c>
      <c r="S117" s="294">
        <f>VLOOKUP('Enrollment Estimates'!$E$2,CASH,220,FALSE)</f>
        <v>0</v>
      </c>
      <c r="T117" s="426">
        <f>S117-D117</f>
        <v>0</v>
      </c>
    </row>
    <row r="118" spans="1:20" s="50" customFormat="1" ht="15.5" thickTop="1" thickBot="1" x14ac:dyDescent="0.4">
      <c r="A118" s="257" t="s">
        <v>1701</v>
      </c>
      <c r="B118" s="187" t="s">
        <v>1702</v>
      </c>
      <c r="C118" s="315"/>
      <c r="D118" s="492"/>
      <c r="E118" s="316"/>
      <c r="F118" s="457"/>
      <c r="G118" s="450"/>
      <c r="O118" s="294"/>
      <c r="P118" s="294"/>
      <c r="S118" s="294"/>
      <c r="T118" s="426"/>
    </row>
    <row r="119" spans="1:20" s="50" customFormat="1" ht="15.5" thickTop="1" thickBot="1" x14ac:dyDescent="0.4">
      <c r="A119" s="257" t="s">
        <v>1629</v>
      </c>
      <c r="B119" s="187" t="s">
        <v>517</v>
      </c>
      <c r="C119" s="242"/>
      <c r="D119" s="489">
        <f>VLOOKUP('Enrollment Estimates'!$E$2,CASH,221,FALSE)</f>
        <v>0</v>
      </c>
      <c r="E119" s="234">
        <f>VLOOKUP('Enrollment Estimates'!$E$2,CASH,221,FALSE)</f>
        <v>0</v>
      </c>
      <c r="F119" s="457"/>
      <c r="G119" s="450"/>
      <c r="O119" s="294">
        <f>VLOOKUP('Enrollment Estimates'!$E$2,INITIAL_EST,221,FALSE)</f>
        <v>0</v>
      </c>
      <c r="P119" s="294" t="e">
        <f>#REF!-O119</f>
        <v>#REF!</v>
      </c>
      <c r="S119" s="294">
        <f>VLOOKUP('Enrollment Estimates'!$E$2,CASH,221,FALSE)</f>
        <v>0</v>
      </c>
      <c r="T119" s="426">
        <f>S119-D119</f>
        <v>0</v>
      </c>
    </row>
    <row r="120" spans="1:20" s="50" customFormat="1" ht="15.5" thickTop="1" thickBot="1" x14ac:dyDescent="0.4">
      <c r="A120" s="257" t="s">
        <v>1630</v>
      </c>
      <c r="B120" s="187" t="s">
        <v>518</v>
      </c>
      <c r="C120" s="242"/>
      <c r="D120" s="489">
        <f>VLOOKUP('Enrollment Estimates'!$E$2,CASH,222,FALSE)</f>
        <v>0</v>
      </c>
      <c r="E120" s="234">
        <f>VLOOKUP('Enrollment Estimates'!$E$2,CASH,222,FALSE)</f>
        <v>0</v>
      </c>
      <c r="F120" s="457"/>
      <c r="G120" s="450"/>
      <c r="O120" s="294">
        <f>VLOOKUP('Enrollment Estimates'!$E$2,INITIAL_EST,222,FALSE)</f>
        <v>0</v>
      </c>
      <c r="P120" s="294" t="e">
        <f>#REF!-O120</f>
        <v>#REF!</v>
      </c>
      <c r="S120" s="294">
        <f>VLOOKUP('Enrollment Estimates'!$E$2,CASH,222,FALSE)</f>
        <v>0</v>
      </c>
      <c r="T120" s="426">
        <f>S120-D120</f>
        <v>0</v>
      </c>
    </row>
    <row r="121" spans="1:20" s="35" customFormat="1" ht="15" thickTop="1" x14ac:dyDescent="0.35">
      <c r="A121" s="258"/>
      <c r="B121" s="188" t="s">
        <v>1598</v>
      </c>
      <c r="C121" s="243"/>
      <c r="D121" s="490"/>
      <c r="E121" s="317"/>
      <c r="F121" s="457"/>
      <c r="G121" s="450"/>
      <c r="O121" s="388"/>
      <c r="P121" s="388" t="e">
        <f>#REF!-O121</f>
        <v>#REF!</v>
      </c>
      <c r="S121" s="388"/>
      <c r="T121" s="426"/>
    </row>
    <row r="122" spans="1:20" s="50" customFormat="1" x14ac:dyDescent="0.35">
      <c r="A122" s="252"/>
      <c r="B122" s="188" t="s">
        <v>1838</v>
      </c>
      <c r="C122" s="244"/>
      <c r="D122" s="488">
        <f>D71*D70</f>
        <v>0</v>
      </c>
      <c r="E122" s="228">
        <f>IF(E5=0,0,E71*E70)</f>
        <v>0</v>
      </c>
      <c r="F122" s="457"/>
      <c r="G122" s="450"/>
      <c r="O122" s="389">
        <f>VLOOKUP('Enrollment Estimates'!$E$2,INITIAL_EST,324,FALSE)</f>
        <v>0</v>
      </c>
      <c r="P122" s="294" t="e">
        <f>#REF!-O122</f>
        <v>#REF!</v>
      </c>
      <c r="S122" s="389">
        <f>VLOOKUP('Enrollment Estimates'!$E$2,CASH,324,FALSE)</f>
        <v>0</v>
      </c>
      <c r="T122" s="426">
        <f>S122-D122</f>
        <v>0</v>
      </c>
    </row>
    <row r="123" spans="1:20" s="50" customFormat="1" x14ac:dyDescent="0.35">
      <c r="A123" s="252"/>
      <c r="B123" s="188" t="s">
        <v>1794</v>
      </c>
      <c r="C123" s="244"/>
      <c r="D123" s="488">
        <f>D72*D73</f>
        <v>0</v>
      </c>
      <c r="E123" s="228">
        <f>IF(E5=0,0,E72*E73)</f>
        <v>0</v>
      </c>
      <c r="F123" s="457"/>
      <c r="G123" s="450"/>
      <c r="O123" s="389">
        <f>VLOOKUP('Enrollment Estimates'!$E$2,INITIAL_EST,323,FALSE)</f>
        <v>0</v>
      </c>
      <c r="P123" s="389" t="e">
        <f>#REF!-O123</f>
        <v>#REF!</v>
      </c>
      <c r="S123" s="389">
        <f>VLOOKUP('Enrollment Estimates'!$E$2,CASH,323,FALSE)</f>
        <v>0</v>
      </c>
      <c r="T123" s="426">
        <f>S123-D123</f>
        <v>0</v>
      </c>
    </row>
    <row r="124" spans="1:20" s="50" customFormat="1" ht="15" thickBot="1" x14ac:dyDescent="0.4">
      <c r="A124" s="257" t="s">
        <v>1631</v>
      </c>
      <c r="B124" s="187" t="s">
        <v>1599</v>
      </c>
      <c r="C124" s="242"/>
      <c r="D124" s="486">
        <f>SUM(D122:D123)</f>
        <v>0</v>
      </c>
      <c r="E124" s="226">
        <f>SUM(E122:E123)</f>
        <v>0</v>
      </c>
      <c r="F124" s="457"/>
      <c r="G124" s="450"/>
      <c r="O124" s="294">
        <f>VLOOKUP('Enrollment Estimates'!$E$2,INITIAL_EST,217,FALSE)</f>
        <v>0</v>
      </c>
      <c r="P124" s="294" t="e">
        <f>#REF!-O124</f>
        <v>#REF!</v>
      </c>
      <c r="S124" s="294">
        <f>VLOOKUP('Enrollment Estimates'!$E$2,CASH,217,FALSE)</f>
        <v>0</v>
      </c>
      <c r="T124" s="426">
        <f>S124-D124</f>
        <v>0</v>
      </c>
    </row>
    <row r="125" spans="1:20" s="50" customFormat="1" ht="30" thickTop="1" thickBot="1" x14ac:dyDescent="0.4">
      <c r="A125" s="257" t="s">
        <v>1647</v>
      </c>
      <c r="B125" s="439" t="s">
        <v>1817</v>
      </c>
      <c r="C125" s="242"/>
      <c r="D125" s="495">
        <f>VLOOKUP('Enrollment Estimates'!$E$2,CASH,336,FALSE)</f>
        <v>0</v>
      </c>
      <c r="E125" s="397">
        <f>D125</f>
        <v>0</v>
      </c>
      <c r="F125" s="457"/>
      <c r="G125" s="450"/>
      <c r="O125" s="294"/>
      <c r="P125" s="294" t="e">
        <f>#REF!-O125</f>
        <v>#REF!</v>
      </c>
      <c r="T125" s="426">
        <f>S125-D125</f>
        <v>0</v>
      </c>
    </row>
    <row r="126" spans="1:20" s="38" customFormat="1" ht="16.5" thickTop="1" x14ac:dyDescent="0.4">
      <c r="A126" s="258"/>
      <c r="B126" s="265" t="s">
        <v>690</v>
      </c>
      <c r="C126" s="245"/>
      <c r="D126" s="267" t="s">
        <v>1804</v>
      </c>
      <c r="E126" s="403" t="s">
        <v>1804</v>
      </c>
      <c r="F126" s="457"/>
      <c r="G126" s="450"/>
      <c r="O126" s="378"/>
      <c r="P126" s="388"/>
      <c r="S126" s="378"/>
      <c r="T126" s="426"/>
    </row>
    <row r="127" spans="1:20" s="35" customFormat="1" x14ac:dyDescent="0.35">
      <c r="A127" s="258"/>
      <c r="B127" s="188" t="s">
        <v>685</v>
      </c>
      <c r="C127" s="243"/>
      <c r="D127" s="487"/>
      <c r="E127" s="229"/>
      <c r="F127" s="457"/>
      <c r="G127" s="450"/>
      <c r="O127" s="388"/>
      <c r="P127" s="388"/>
      <c r="S127" s="388"/>
      <c r="T127" s="426"/>
    </row>
    <row r="128" spans="1:20" s="35" customFormat="1" x14ac:dyDescent="0.35">
      <c r="A128" s="258"/>
      <c r="B128" s="188" t="s">
        <v>1665</v>
      </c>
      <c r="C128" s="243"/>
      <c r="D128" s="494">
        <f>VLOOKUP('Enrollment Estimates'!$E$2,CASH,170,FALSE)</f>
        <v>0</v>
      </c>
      <c r="E128" s="230">
        <f>VLOOKUP('Enrollment Estimates'!$E$2,CASH,170,FALSE)</f>
        <v>0</v>
      </c>
      <c r="F128" s="457"/>
      <c r="G128" s="450"/>
      <c r="O128" s="294">
        <f>VLOOKUP('Enrollment Estimates'!$E$2,INITIAL_EST,170,FALSE)</f>
        <v>0</v>
      </c>
      <c r="P128" s="294" t="e">
        <f>#REF!-O128</f>
        <v>#REF!</v>
      </c>
      <c r="S128" s="294">
        <f>VLOOKUP('Enrollment Estimates'!$E$2,CASH,170,FALSE)</f>
        <v>0</v>
      </c>
      <c r="T128" s="426">
        <f t="shared" ref="T128:T134" si="16">S128-D128</f>
        <v>0</v>
      </c>
    </row>
    <row r="129" spans="1:20" s="35" customFormat="1" x14ac:dyDescent="0.35">
      <c r="A129" s="258"/>
      <c r="B129" s="188" t="s">
        <v>654</v>
      </c>
      <c r="C129" s="243"/>
      <c r="D129" s="494">
        <f>VLOOKUP('Enrollment Estimates'!$E$2,CASH,169,FALSE)</f>
        <v>0</v>
      </c>
      <c r="E129" s="230">
        <f>VLOOKUP('Enrollment Estimates'!$E$2,CASH,169,FALSE)</f>
        <v>0</v>
      </c>
      <c r="F129" s="457"/>
      <c r="G129" s="450"/>
      <c r="O129" s="294">
        <f>VLOOKUP('Enrollment Estimates'!$E$2,INITIAL_EST,169,FALSE)</f>
        <v>0</v>
      </c>
      <c r="P129" s="294" t="e">
        <f>#REF!-O129</f>
        <v>#REF!</v>
      </c>
      <c r="S129" s="294">
        <f>VLOOKUP('Enrollment Estimates'!$E$2,CASH,169,FALSE)</f>
        <v>0</v>
      </c>
      <c r="T129" s="426">
        <f t="shared" si="16"/>
        <v>0</v>
      </c>
    </row>
    <row r="130" spans="1:20" s="35" customFormat="1" x14ac:dyDescent="0.35">
      <c r="A130" s="258"/>
      <c r="B130" s="188" t="s">
        <v>655</v>
      </c>
      <c r="C130" s="243"/>
      <c r="D130" s="494">
        <f>VLOOKUP('Enrollment Estimates'!$E$2,CASH,171,FALSE)</f>
        <v>0</v>
      </c>
      <c r="E130" s="230">
        <f>VLOOKUP('Enrollment Estimates'!$E$2,CASH,171,FALSE)</f>
        <v>0</v>
      </c>
      <c r="F130" s="457"/>
      <c r="G130" s="450"/>
      <c r="O130" s="294">
        <f>VLOOKUP('Enrollment Estimates'!$E$2,INITIAL_EST,171,FALSE)</f>
        <v>0</v>
      </c>
      <c r="P130" s="294" t="e">
        <f>#REF!-O130</f>
        <v>#REF!</v>
      </c>
      <c r="S130" s="294">
        <f>VLOOKUP('Enrollment Estimates'!$E$2,CASH,171,FALSE)</f>
        <v>0</v>
      </c>
      <c r="T130" s="426">
        <f t="shared" si="16"/>
        <v>0</v>
      </c>
    </row>
    <row r="131" spans="1:20" s="35" customFormat="1" x14ac:dyDescent="0.35">
      <c r="A131" s="258"/>
      <c r="B131" s="188" t="s">
        <v>1666</v>
      </c>
      <c r="C131" s="243"/>
      <c r="D131" s="494">
        <f>VLOOKUP('Enrollment Estimates'!$E$2,CASH,174,FALSE)</f>
        <v>0</v>
      </c>
      <c r="E131" s="230">
        <f>VLOOKUP('Enrollment Estimates'!$E$2,CASH,174,FALSE)</f>
        <v>0</v>
      </c>
      <c r="F131" s="457"/>
      <c r="G131" s="450"/>
      <c r="O131" s="294">
        <f>VLOOKUP('Enrollment Estimates'!$E$2,INITIAL_EST,174,FALSE)</f>
        <v>0</v>
      </c>
      <c r="P131" s="294" t="e">
        <f>#REF!-O131</f>
        <v>#REF!</v>
      </c>
      <c r="S131" s="294">
        <f>VLOOKUP('Enrollment Estimates'!$E$2,CASH,174,FALSE)</f>
        <v>0</v>
      </c>
      <c r="T131" s="426">
        <f t="shared" si="16"/>
        <v>0</v>
      </c>
    </row>
    <row r="132" spans="1:20" s="50" customFormat="1" ht="15" thickBot="1" x14ac:dyDescent="0.4">
      <c r="A132" s="257" t="s">
        <v>1632</v>
      </c>
      <c r="B132" s="187" t="s">
        <v>1667</v>
      </c>
      <c r="C132" s="242"/>
      <c r="D132" s="486">
        <f t="shared" ref="D132:E132" si="17">SUM(D128:D131)</f>
        <v>0</v>
      </c>
      <c r="E132" s="226">
        <f t="shared" si="17"/>
        <v>0</v>
      </c>
      <c r="F132" s="457"/>
      <c r="G132" s="450"/>
      <c r="O132" s="294">
        <f>VLOOKUP('Enrollment Estimates'!$E$2,INITIAL_EST,172,FALSE)</f>
        <v>0</v>
      </c>
      <c r="P132" s="294" t="e">
        <f>#REF!-O132</f>
        <v>#REF!</v>
      </c>
      <c r="S132" s="294">
        <f>VLOOKUP('Enrollment Estimates'!$E$2,CASH,172,FALSE)</f>
        <v>0</v>
      </c>
      <c r="T132" s="426">
        <f t="shared" si="16"/>
        <v>0</v>
      </c>
    </row>
    <row r="133" spans="1:20" s="50" customFormat="1" ht="15.5" thickTop="1" thickBot="1" x14ac:dyDescent="0.4">
      <c r="A133" s="257" t="s">
        <v>1633</v>
      </c>
      <c r="B133" s="187" t="s">
        <v>1668</v>
      </c>
      <c r="C133" s="242"/>
      <c r="D133" s="495">
        <f>VLOOKUP('Enrollment Estimates'!E2,CASH,79,FALSE)</f>
        <v>0</v>
      </c>
      <c r="E133" s="397">
        <f>VLOOKUP('Enrollment Estimates'!E2,CASH,79,FALSE)</f>
        <v>0</v>
      </c>
      <c r="F133" s="457"/>
      <c r="G133" s="450"/>
      <c r="O133" s="294">
        <f>VLOOKUP('Enrollment Estimates'!$E$2,INITIAL_EST,79,FALSE)</f>
        <v>0</v>
      </c>
      <c r="P133" s="294" t="e">
        <f>#REF!-O133</f>
        <v>#REF!</v>
      </c>
      <c r="S133" s="294">
        <f>VLOOKUP('Enrollment Estimates'!$E$2,CASH,79,FALSE)</f>
        <v>0</v>
      </c>
      <c r="T133" s="426">
        <f t="shared" si="16"/>
        <v>0</v>
      </c>
    </row>
    <row r="134" spans="1:20" s="50" customFormat="1" ht="15.5" thickTop="1" thickBot="1" x14ac:dyDescent="0.4">
      <c r="A134" s="257" t="s">
        <v>1634</v>
      </c>
      <c r="B134" s="187" t="s">
        <v>1669</v>
      </c>
      <c r="C134" s="242"/>
      <c r="D134" s="491">
        <f>IF($D$5=0,0,($C$67*(D67+D66)))</f>
        <v>0</v>
      </c>
      <c r="E134" s="314">
        <f>IF($E$5=0,0,($C$67*(E67+E66)))</f>
        <v>0</v>
      </c>
      <c r="F134" s="457"/>
      <c r="G134" s="450"/>
      <c r="O134" s="294">
        <f>VLOOKUP('Enrollment Estimates'!$E$2,INITIAL_EST,259,FALSE)</f>
        <v>0</v>
      </c>
      <c r="P134" s="294" t="e">
        <f>#REF!-O134</f>
        <v>#REF!</v>
      </c>
      <c r="S134" s="294">
        <f>VLOOKUP('Enrollment Estimates'!$E$2,CASH,259,FALSE)</f>
        <v>0</v>
      </c>
      <c r="T134" s="426">
        <f t="shared" si="16"/>
        <v>0</v>
      </c>
    </row>
    <row r="135" spans="1:20" s="50" customFormat="1" ht="15.5" thickTop="1" thickBot="1" x14ac:dyDescent="0.4">
      <c r="A135" s="257" t="s">
        <v>1646</v>
      </c>
      <c r="B135" s="187" t="s">
        <v>1645</v>
      </c>
      <c r="C135" s="242"/>
      <c r="D135" s="496"/>
      <c r="E135" s="423"/>
      <c r="F135" s="457"/>
      <c r="G135" s="450"/>
      <c r="O135" s="294"/>
      <c r="P135" s="294"/>
      <c r="S135" s="294"/>
      <c r="T135" s="426"/>
    </row>
    <row r="136" spans="1:20" s="50" customFormat="1" ht="15.5" thickTop="1" thickBot="1" x14ac:dyDescent="0.4">
      <c r="A136" s="257" t="s">
        <v>1635</v>
      </c>
      <c r="B136" s="187" t="s">
        <v>732</v>
      </c>
      <c r="C136" s="242"/>
      <c r="D136" s="497">
        <f>VLOOKUP(A3,CASH,218,FALSE)</f>
        <v>0</v>
      </c>
      <c r="E136" s="398">
        <f>VLOOKUP(A3,CASH,218,FALSE)</f>
        <v>0</v>
      </c>
      <c r="F136" s="457"/>
      <c r="G136" s="450"/>
      <c r="O136" s="294">
        <f>VLOOKUP('Enrollment Estimates'!$E$2,INITIAL_EST,218,FALSE)</f>
        <v>0</v>
      </c>
      <c r="P136" s="294" t="e">
        <f>#REF!-O136</f>
        <v>#REF!</v>
      </c>
      <c r="S136" s="294">
        <f>VLOOKUP('Enrollment Estimates'!$E$2,CASH,218,FALSE)</f>
        <v>0</v>
      </c>
      <c r="T136" s="426">
        <f>S136-D136</f>
        <v>0</v>
      </c>
    </row>
    <row r="137" spans="1:20" s="50" customFormat="1" ht="15.5" thickTop="1" thickBot="1" x14ac:dyDescent="0.4">
      <c r="A137" s="257" t="s">
        <v>1622</v>
      </c>
      <c r="B137" s="187" t="s">
        <v>733</v>
      </c>
      <c r="C137" s="242"/>
      <c r="D137" s="497">
        <f>VLOOKUP(A3,CASH,219,FALSE)</f>
        <v>0</v>
      </c>
      <c r="E137" s="398">
        <f>VLOOKUP(A3,CASH,219,FALSE)</f>
        <v>0</v>
      </c>
      <c r="F137" s="457"/>
      <c r="G137" s="450"/>
      <c r="O137" s="294">
        <f>VLOOKUP('Enrollment Estimates'!$E$2,INITIAL_EST,219,FALSE)</f>
        <v>0</v>
      </c>
      <c r="P137" s="294" t="e">
        <f>#REF!-O137</f>
        <v>#REF!</v>
      </c>
      <c r="S137" s="294">
        <f>VLOOKUP('Enrollment Estimates'!$E$2,CASH,219,FALSE)</f>
        <v>0</v>
      </c>
      <c r="T137" s="426">
        <f>S137-D137</f>
        <v>0</v>
      </c>
    </row>
    <row r="138" spans="1:20" s="261" customFormat="1" ht="19.5" thickTop="1" thickBot="1" x14ac:dyDescent="0.5">
      <c r="A138" s="260" t="s">
        <v>1621</v>
      </c>
      <c r="B138" s="262" t="s">
        <v>1643</v>
      </c>
      <c r="C138" s="263"/>
      <c r="D138" s="498">
        <f>SUM(D86+D87+D95+D99+D104+D105+D109+D111+D116+D117+D119+D120+D124+D125+D132+D133+D134+D136+D137)</f>
        <v>0</v>
      </c>
      <c r="E138" s="306">
        <f>SUM(E86+E87+E95+E99+E104+E105+E109+E111+E116+E117+E119+E120+E124+E125+E132+E133+E134+E136+E137)</f>
        <v>0</v>
      </c>
      <c r="F138" s="457"/>
      <c r="G138" s="450"/>
      <c r="H138" s="270"/>
      <c r="I138" s="270"/>
      <c r="J138" s="270"/>
      <c r="K138" s="270"/>
      <c r="L138" s="270"/>
      <c r="M138" s="270"/>
      <c r="N138" s="270"/>
      <c r="O138" s="295">
        <f>VLOOKUP('Enrollment Estimates'!$E$2,INITIAL_EST,157,FALSE)</f>
        <v>0</v>
      </c>
      <c r="P138" s="295" t="e">
        <f>#REF!-O138</f>
        <v>#REF!</v>
      </c>
      <c r="S138" s="295">
        <f>VLOOKUP('Enrollment Estimates'!$E$2,CASH,157,FALSE)</f>
        <v>0</v>
      </c>
      <c r="T138" s="426">
        <f>S138-D138</f>
        <v>0</v>
      </c>
    </row>
    <row r="139" spans="1:20" s="38" customFormat="1" ht="16.5" thickTop="1" x14ac:dyDescent="0.4">
      <c r="A139" s="252"/>
      <c r="B139" s="69" t="s">
        <v>1673</v>
      </c>
      <c r="C139" s="246"/>
      <c r="D139" s="267" t="s">
        <v>1673</v>
      </c>
      <c r="E139" s="403" t="s">
        <v>1673</v>
      </c>
      <c r="F139" s="457"/>
      <c r="G139" s="450"/>
      <c r="O139" s="378"/>
      <c r="P139" s="388"/>
      <c r="S139" s="378"/>
      <c r="T139" s="426"/>
    </row>
    <row r="140" spans="1:20" s="37" customFormat="1" x14ac:dyDescent="0.35">
      <c r="A140" s="252"/>
      <c r="B140" s="188" t="s">
        <v>763</v>
      </c>
      <c r="C140" s="243"/>
      <c r="D140" s="488">
        <f>ROUND((D82*D9*D78*100),1)</f>
        <v>0</v>
      </c>
      <c r="E140" s="228">
        <f>ROUND((E82*E9*E78*100),1)</f>
        <v>0</v>
      </c>
      <c r="F140" s="457"/>
      <c r="G140" s="450"/>
      <c r="O140" s="294">
        <f>VLOOKUP('Enrollment Estimates'!$E$2,INITIAL_EST,160,FALSE)</f>
        <v>0</v>
      </c>
      <c r="P140" s="294" t="e">
        <f>#REF!-O140</f>
        <v>#REF!</v>
      </c>
      <c r="S140" s="294">
        <f>VLOOKUP('Enrollment Estimates'!$E$2,CASH,160,FALSE)</f>
        <v>0</v>
      </c>
      <c r="T140" s="426">
        <f>S140-D140</f>
        <v>0</v>
      </c>
    </row>
    <row r="141" spans="1:20" s="37" customFormat="1" x14ac:dyDescent="0.35">
      <c r="A141" s="252"/>
      <c r="B141" s="188" t="s">
        <v>764</v>
      </c>
      <c r="C141" s="243"/>
      <c r="D141" s="488">
        <f>ROUND((D83*D9*D79*100),1)</f>
        <v>0</v>
      </c>
      <c r="E141" s="228">
        <f>ROUND((E83*E9*E79*100),1)</f>
        <v>0</v>
      </c>
      <c r="F141" s="457"/>
      <c r="G141" s="450"/>
      <c r="O141" s="294">
        <f>VLOOKUP('Enrollment Estimates'!$E$2,INITIAL_EST,161,FALSE)</f>
        <v>0</v>
      </c>
      <c r="P141" s="294" t="e">
        <f>#REF!-O141</f>
        <v>#REF!</v>
      </c>
      <c r="S141" s="294">
        <f>VLOOKUP('Enrollment Estimates'!$E$2,CASH,161,FALSE)</f>
        <v>0</v>
      </c>
      <c r="T141" s="426">
        <f>S141-D141</f>
        <v>0</v>
      </c>
    </row>
    <row r="142" spans="1:20" s="71" customFormat="1" ht="19" thickBot="1" x14ac:dyDescent="0.5">
      <c r="A142" s="260" t="s">
        <v>1620</v>
      </c>
      <c r="B142" s="262" t="s">
        <v>1703</v>
      </c>
      <c r="C142" s="263"/>
      <c r="D142" s="499">
        <f>SUM(D140:D141)</f>
        <v>0</v>
      </c>
      <c r="E142" s="264">
        <f>SUM(E140:E141)</f>
        <v>0</v>
      </c>
      <c r="F142" s="457"/>
      <c r="G142" s="450"/>
      <c r="H142" s="75"/>
      <c r="I142" s="75"/>
      <c r="J142" s="75"/>
      <c r="K142" s="75"/>
      <c r="L142" s="75"/>
      <c r="M142" s="75"/>
      <c r="N142" s="75"/>
      <c r="O142" s="295">
        <f>SUM(O140:O141)</f>
        <v>0</v>
      </c>
      <c r="P142" s="295" t="e">
        <f>#REF!-O142</f>
        <v>#REF!</v>
      </c>
      <c r="S142" s="295">
        <f>SUM(S140:S141)</f>
        <v>0</v>
      </c>
      <c r="T142" s="426">
        <f>S142-D142</f>
        <v>0</v>
      </c>
    </row>
    <row r="143" spans="1:20" s="38" customFormat="1" ht="16.5" thickTop="1" x14ac:dyDescent="0.4">
      <c r="A143" s="252"/>
      <c r="B143" s="309" t="s">
        <v>1743</v>
      </c>
      <c r="C143" s="310"/>
      <c r="D143" s="500" t="s">
        <v>1805</v>
      </c>
      <c r="E143" s="305" t="s">
        <v>1805</v>
      </c>
      <c r="F143" s="457"/>
      <c r="G143" s="450"/>
      <c r="O143" s="378"/>
      <c r="P143" s="388"/>
      <c r="S143" s="378"/>
      <c r="T143" s="426"/>
    </row>
    <row r="144" spans="1:20" s="38" customFormat="1" x14ac:dyDescent="0.35">
      <c r="A144" s="252"/>
      <c r="B144" s="189" t="s">
        <v>1797</v>
      </c>
      <c r="C144" s="411"/>
      <c r="D144" s="490"/>
      <c r="E144" s="317"/>
      <c r="F144" s="457"/>
      <c r="G144" s="450"/>
      <c r="O144" s="378"/>
      <c r="P144" s="388"/>
      <c r="S144" s="378"/>
      <c r="T144" s="426"/>
    </row>
    <row r="145" spans="1:20" x14ac:dyDescent="0.35">
      <c r="A145" s="252"/>
      <c r="B145" s="189" t="s">
        <v>1637</v>
      </c>
      <c r="C145" s="412" t="str">
        <f>'Enrollment Estimates'!E64</f>
        <v>No</v>
      </c>
      <c r="D145" s="501">
        <f>IF(C145="YES", IFERROR(ROUND((D5*D80*D81*100),1),0), 0)</f>
        <v>0</v>
      </c>
      <c r="E145" s="231">
        <f>IF(C145="YES", IFERROR(ROUND((E5*E80*E81*100),1),0), 0)</f>
        <v>0</v>
      </c>
      <c r="F145" s="457"/>
      <c r="G145" s="450"/>
      <c r="O145" s="294">
        <f>VLOOKUP('Enrollment Estimates'!$E$2,INITIAL_EST,211,FALSE)</f>
        <v>0</v>
      </c>
      <c r="P145" s="294" t="e">
        <f>#REF!-O145</f>
        <v>#REF!</v>
      </c>
      <c r="S145" s="294">
        <f>VLOOKUP('Enrollment Estimates'!$E$2,CASH,211,FALSE)</f>
        <v>0</v>
      </c>
      <c r="T145" s="426">
        <f t="shared" ref="T145:T150" si="18">S145-D145</f>
        <v>0</v>
      </c>
    </row>
    <row r="146" spans="1:20" x14ac:dyDescent="0.35">
      <c r="A146" s="252"/>
      <c r="B146" s="188" t="s">
        <v>1670</v>
      </c>
      <c r="C146" s="247"/>
      <c r="D146" s="494">
        <f>VLOOKUP($A$3,CASH,340,FALSE)</f>
        <v>0</v>
      </c>
      <c r="E146" s="230">
        <f>VLOOKUP($A$3,CASH,340,FALSE)</f>
        <v>0</v>
      </c>
      <c r="F146" s="457"/>
      <c r="G146" s="450"/>
      <c r="O146" s="388"/>
      <c r="P146" s="388"/>
      <c r="S146" s="388"/>
      <c r="T146" s="426">
        <f t="shared" si="18"/>
        <v>0</v>
      </c>
    </row>
    <row r="147" spans="1:20" x14ac:dyDescent="0.35">
      <c r="A147" s="252"/>
      <c r="B147" s="188" t="s">
        <v>1671</v>
      </c>
      <c r="C147" s="247"/>
      <c r="D147" s="494">
        <f>VLOOKUP($A$3,CASH,341,FALSE)</f>
        <v>0</v>
      </c>
      <c r="E147" s="230">
        <f>VLOOKUP($A$3,CASH,341,FALSE)</f>
        <v>0</v>
      </c>
      <c r="F147" s="457"/>
      <c r="G147" s="450"/>
      <c r="O147" s="294"/>
      <c r="P147" s="294" t="e">
        <f>#REF!-O147</f>
        <v>#REF!</v>
      </c>
      <c r="S147" s="294"/>
      <c r="T147" s="426">
        <f t="shared" si="18"/>
        <v>0</v>
      </c>
    </row>
    <row r="148" spans="1:20" s="35" customFormat="1" x14ac:dyDescent="0.35">
      <c r="A148" s="258"/>
      <c r="B148" s="188" t="s">
        <v>1672</v>
      </c>
      <c r="C148" s="247"/>
      <c r="D148" s="494">
        <f>VLOOKUP($A$3,CASH,342,FALSE)</f>
        <v>0</v>
      </c>
      <c r="E148" s="230">
        <f>VLOOKUP($A$3,CASH,342,FALSE)</f>
        <v>0</v>
      </c>
      <c r="F148" s="457"/>
      <c r="G148" s="450"/>
      <c r="O148" s="294"/>
      <c r="P148" s="294" t="e">
        <f>#REF!-O148</f>
        <v>#REF!</v>
      </c>
      <c r="S148" s="294"/>
      <c r="T148" s="426">
        <f t="shared" si="18"/>
        <v>0</v>
      </c>
    </row>
    <row r="149" spans="1:20" s="35" customFormat="1" x14ac:dyDescent="0.35">
      <c r="A149" s="258"/>
      <c r="B149" s="188" t="s">
        <v>1638</v>
      </c>
      <c r="C149" s="247"/>
      <c r="D149" s="494">
        <f>VLOOKUP($A$3,CASH,343,FALSE)</f>
        <v>0</v>
      </c>
      <c r="E149" s="230">
        <f>VLOOKUP($A$3,CASH,343,FALSE)</f>
        <v>0</v>
      </c>
      <c r="F149" s="457"/>
      <c r="G149" s="450"/>
      <c r="O149" s="294"/>
      <c r="P149" s="294" t="e">
        <f>#REF!-O149</f>
        <v>#REF!</v>
      </c>
      <c r="S149" s="294"/>
      <c r="T149" s="426">
        <f t="shared" si="18"/>
        <v>0</v>
      </c>
    </row>
    <row r="150" spans="1:20" s="261" customFormat="1" ht="19" thickBot="1" x14ac:dyDescent="0.5">
      <c r="A150" s="260" t="s">
        <v>1616</v>
      </c>
      <c r="B150" s="262" t="s">
        <v>1704</v>
      </c>
      <c r="C150" s="263"/>
      <c r="D150" s="499">
        <f>SUM(D145:D149)</f>
        <v>0</v>
      </c>
      <c r="E150" s="264">
        <f>SUM(E145:E149)</f>
        <v>0</v>
      </c>
      <c r="F150" s="457"/>
      <c r="G150" s="450"/>
      <c r="H150" s="270"/>
      <c r="I150" s="270"/>
      <c r="J150" s="270"/>
      <c r="K150" s="270"/>
      <c r="L150" s="270"/>
      <c r="M150" s="270"/>
      <c r="N150" s="270"/>
      <c r="O150" s="295">
        <f>VLOOKUP('Enrollment Estimates'!$E$2,INITIAL_EST,85,FALSE)</f>
        <v>0</v>
      </c>
      <c r="P150" s="295" t="e">
        <f>#REF!-O150</f>
        <v>#REF!</v>
      </c>
      <c r="S150" s="295">
        <f>VLOOKUP('Enrollment Estimates'!$E$2,CASH,85,FALSE)</f>
        <v>0</v>
      </c>
      <c r="T150" s="426">
        <f t="shared" si="18"/>
        <v>0</v>
      </c>
    </row>
    <row r="151" spans="1:20" s="261" customFormat="1" ht="19" thickTop="1" x14ac:dyDescent="0.45">
      <c r="A151" s="413"/>
      <c r="B151" s="309" t="s">
        <v>1806</v>
      </c>
      <c r="C151" s="310"/>
      <c r="D151" s="500" t="s">
        <v>1807</v>
      </c>
      <c r="E151" s="305" t="s">
        <v>1807</v>
      </c>
      <c r="F151" s="457"/>
      <c r="G151" s="450"/>
      <c r="H151" s="270"/>
      <c r="I151" s="270"/>
      <c r="J151" s="270"/>
      <c r="K151" s="270"/>
      <c r="L151" s="270"/>
      <c r="M151" s="270"/>
      <c r="N151" s="270"/>
      <c r="O151" s="295"/>
      <c r="P151" s="295"/>
      <c r="S151" s="295"/>
      <c r="T151" s="426"/>
    </row>
    <row r="152" spans="1:20" ht="15" thickBot="1" x14ac:dyDescent="0.4">
      <c r="A152" s="414" t="s">
        <v>1617</v>
      </c>
      <c r="B152" s="415" t="s">
        <v>1640</v>
      </c>
      <c r="C152" s="416" t="s">
        <v>433</v>
      </c>
      <c r="D152" s="486">
        <f t="shared" ref="D152:E152" si="19">D155-D153</f>
        <v>0</v>
      </c>
      <c r="E152" s="226">
        <f t="shared" si="19"/>
        <v>0</v>
      </c>
      <c r="F152" s="457"/>
      <c r="G152" s="450"/>
      <c r="O152" s="294">
        <f>VLOOKUP('Enrollment Estimates'!$E$2,INITIAL_EST,48,FALSE)</f>
        <v>0</v>
      </c>
      <c r="P152" s="294" t="e">
        <f>#REF!-O152</f>
        <v>#REF!</v>
      </c>
      <c r="S152" s="294">
        <f>VLOOKUP('Enrollment Estimates'!$E$2,CASH,48,FALSE)</f>
        <v>0</v>
      </c>
      <c r="T152" s="426">
        <f>S152-D152</f>
        <v>0</v>
      </c>
    </row>
    <row r="153" spans="1:20" ht="15.5" thickTop="1" thickBot="1" x14ac:dyDescent="0.4">
      <c r="A153" s="257" t="s">
        <v>1618</v>
      </c>
      <c r="B153" s="187" t="s">
        <v>1641</v>
      </c>
      <c r="C153" s="242" t="s">
        <v>432</v>
      </c>
      <c r="D153" s="502">
        <f>IF(D5=0,0,D74*D75)</f>
        <v>0</v>
      </c>
      <c r="E153" s="311">
        <f>IF(E5=0,0,E74*E75)</f>
        <v>0</v>
      </c>
      <c r="F153" s="457"/>
      <c r="G153" s="450"/>
      <c r="O153" s="294">
        <f>VLOOKUP('Enrollment Estimates'!$E$2,INITIAL_EST,17,FALSE)</f>
        <v>0</v>
      </c>
      <c r="P153" s="294" t="e">
        <f>#REF!-O153</f>
        <v>#REF!</v>
      </c>
      <c r="S153" s="294">
        <f>VLOOKUP('Enrollment Estimates'!$E$2,CASH,17,FALSE)</f>
        <v>0</v>
      </c>
      <c r="T153" s="426">
        <f>S153-D153</f>
        <v>0</v>
      </c>
    </row>
    <row r="154" spans="1:20" ht="15.5" thickTop="1" thickBot="1" x14ac:dyDescent="0.4">
      <c r="A154" s="417" t="s">
        <v>1619</v>
      </c>
      <c r="B154" s="440" t="s">
        <v>1639</v>
      </c>
      <c r="C154" s="441"/>
      <c r="D154" s="503" t="e">
        <f>#REF!</f>
        <v>#REF!</v>
      </c>
      <c r="E154" s="314" t="e">
        <f>D154</f>
        <v>#REF!</v>
      </c>
      <c r="F154" s="457"/>
      <c r="G154" s="450"/>
      <c r="O154" s="294"/>
      <c r="P154" s="294" t="e">
        <f>#REF!-O154</f>
        <v>#REF!</v>
      </c>
      <c r="S154" s="294"/>
      <c r="T154" s="426" t="e">
        <f>S154-D154</f>
        <v>#REF!</v>
      </c>
    </row>
    <row r="155" spans="1:20" s="261" customFormat="1" ht="19.5" thickTop="1" thickBot="1" x14ac:dyDescent="0.5">
      <c r="A155" s="420" t="s">
        <v>1818</v>
      </c>
      <c r="B155" s="421" t="s">
        <v>1642</v>
      </c>
      <c r="C155" s="422"/>
      <c r="D155" s="498">
        <f>D138+D142+D150</f>
        <v>0</v>
      </c>
      <c r="E155" s="306">
        <f>E138+E142+E150</f>
        <v>0</v>
      </c>
      <c r="F155" s="457"/>
      <c r="G155" s="450"/>
      <c r="H155" s="270"/>
      <c r="I155" s="270"/>
      <c r="J155" s="270"/>
      <c r="K155" s="270"/>
      <c r="L155" s="270"/>
      <c r="M155" s="270"/>
      <c r="N155" s="270"/>
      <c r="O155" s="295">
        <f>VLOOKUP('Enrollment Estimates'!$E$2,INITIAL_EST,167,FALSE)</f>
        <v>0</v>
      </c>
      <c r="P155" s="295" t="e">
        <f>#REF!-O155</f>
        <v>#REF!</v>
      </c>
      <c r="S155" s="295">
        <f>VLOOKUP('Enrollment Estimates'!$E$2,CASH,167,FALSE)</f>
        <v>0</v>
      </c>
      <c r="T155" s="426">
        <f>S155-D155</f>
        <v>0</v>
      </c>
    </row>
    <row r="156" spans="1:20" ht="15" thickTop="1" x14ac:dyDescent="0.35"/>
  </sheetData>
  <phoneticPr fontId="6" type="noConversion"/>
  <hyperlinks>
    <hyperlink ref="B123" r:id="rId1" display=" 42.168 (a)(2) ($15,000 per eligible campus count)" xr:uid="{AF484E30-F10B-44D5-B6C4-051B1C92F41A}"/>
  </hyperlinks>
  <pageMargins left="0.45" right="0.45" top="0.5" bottom="0.75" header="0.3" footer="0.3"/>
  <pageSetup scale="81" fitToHeight="0" orientation="landscape" horizontalDpi="360" verticalDpi="360" r:id="rId2"/>
  <headerFooter>
    <oddFooter>&amp;R&amp;P of &amp;N</oddFooter>
  </headerFooter>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9FF5D-B5E0-4A9F-9FE4-46608F4553DA}">
  <sheetPr codeName="Sheet8"/>
  <dimension ref="A1:MK380"/>
  <sheetViews>
    <sheetView zoomScaleNormal="100" workbookViewId="0">
      <selection activeCell="A104" sqref="A1:XFD1048576"/>
    </sheetView>
  </sheetViews>
  <sheetFormatPr defaultRowHeight="12.5" zeroHeight="1" x14ac:dyDescent="0.25"/>
  <cols>
    <col min="1" max="1" width="12.453125" customWidth="1"/>
    <col min="2" max="2" width="11.90625" customWidth="1"/>
    <col min="3" max="3" width="15.81640625" bestFit="1" customWidth="1"/>
    <col min="4" max="4" width="13" bestFit="1" customWidth="1"/>
    <col min="5" max="5" width="5.26953125" bestFit="1" customWidth="1"/>
    <col min="6" max="6" width="22.453125" bestFit="1" customWidth="1"/>
    <col min="7" max="7" width="23" bestFit="1" customWidth="1"/>
    <col min="8" max="8" width="15.36328125" bestFit="1" customWidth="1"/>
    <col min="9" max="9" width="23.90625" bestFit="1" customWidth="1"/>
    <col min="10" max="10" width="18.36328125" bestFit="1" customWidth="1"/>
    <col min="11" max="11" width="23.08984375" bestFit="1" customWidth="1"/>
    <col min="12" max="12" width="11" bestFit="1" customWidth="1"/>
    <col min="13" max="13" width="28.6328125" bestFit="1" customWidth="1"/>
    <col min="14" max="14" width="17.08984375" bestFit="1" customWidth="1"/>
    <col min="15" max="15" width="21.90625" bestFit="1" customWidth="1"/>
    <col min="16" max="16" width="11.6328125" bestFit="1" customWidth="1"/>
    <col min="17" max="17" width="23.6328125" bestFit="1" customWidth="1"/>
    <col min="18" max="18" width="11" bestFit="1" customWidth="1"/>
    <col min="19" max="19" width="9.90625" bestFit="1" customWidth="1"/>
    <col min="20" max="20" width="9.453125" bestFit="1" customWidth="1"/>
    <col min="21" max="21" width="20.36328125" bestFit="1" customWidth="1"/>
    <col min="22" max="22" width="10.453125" bestFit="1" customWidth="1"/>
    <col min="23" max="23" width="10.36328125" bestFit="1" customWidth="1"/>
    <col min="24" max="24" width="18.26953125" bestFit="1" customWidth="1"/>
    <col min="25" max="25" width="16.6328125" bestFit="1" customWidth="1"/>
    <col min="26" max="26" width="24.81640625" bestFit="1" customWidth="1"/>
    <col min="27" max="27" width="3.90625" bestFit="1" customWidth="1"/>
    <col min="28" max="28" width="8.1796875" bestFit="1" customWidth="1"/>
    <col min="29" max="29" width="18.90625" bestFit="1" customWidth="1"/>
    <col min="30" max="30" width="11.26953125" bestFit="1" customWidth="1"/>
    <col min="31" max="31" width="21.08984375" bestFit="1" customWidth="1"/>
    <col min="32" max="33" width="9.1796875" bestFit="1" customWidth="1"/>
    <col min="34" max="34" width="23.453125" bestFit="1" customWidth="1"/>
    <col min="35" max="35" width="11.6328125" bestFit="1" customWidth="1"/>
    <col min="36" max="36" width="12.453125" bestFit="1" customWidth="1"/>
    <col min="37" max="37" width="18.90625" bestFit="1" customWidth="1"/>
    <col min="38" max="38" width="57.36328125" bestFit="1" customWidth="1"/>
    <col min="39" max="39" width="7.90625" bestFit="1" customWidth="1"/>
    <col min="40" max="40" width="19.81640625" bestFit="1" customWidth="1"/>
    <col min="41" max="41" width="25.36328125" bestFit="1" customWidth="1"/>
    <col min="42" max="42" width="18.6328125" bestFit="1" customWidth="1"/>
    <col min="43" max="43" width="18.36328125" bestFit="1" customWidth="1"/>
    <col min="44" max="44" width="8.81640625" bestFit="1" customWidth="1"/>
    <col min="45" max="45" width="6" bestFit="1" customWidth="1"/>
    <col min="46" max="46" width="14.90625" bestFit="1" customWidth="1"/>
    <col min="47" max="47" width="11.26953125" bestFit="1" customWidth="1"/>
    <col min="48" max="48" width="23.36328125" bestFit="1" customWidth="1"/>
    <col min="49" max="49" width="15.1796875" bestFit="1" customWidth="1"/>
    <col min="50" max="50" width="15.36328125" bestFit="1" customWidth="1"/>
    <col min="51" max="51" width="20.08984375" bestFit="1" customWidth="1"/>
    <col min="52" max="52" width="18.36328125" bestFit="1" customWidth="1"/>
    <col min="53" max="53" width="14.26953125" bestFit="1" customWidth="1"/>
    <col min="54" max="54" width="10.08984375" bestFit="1" customWidth="1"/>
    <col min="55" max="55" width="18.1796875" bestFit="1" customWidth="1"/>
    <col min="56" max="56" width="11.36328125" bestFit="1" customWidth="1"/>
    <col min="57" max="57" width="16.26953125" bestFit="1" customWidth="1"/>
    <col min="58" max="58" width="11.6328125" bestFit="1" customWidth="1"/>
    <col min="59" max="59" width="8.36328125" bestFit="1" customWidth="1"/>
    <col min="60" max="60" width="19.36328125" bestFit="1" customWidth="1"/>
    <col min="61" max="61" width="21" bestFit="1" customWidth="1"/>
    <col min="62" max="62" width="16.26953125" bestFit="1" customWidth="1"/>
    <col min="63" max="63" width="23.453125" bestFit="1" customWidth="1"/>
    <col min="64" max="64" width="17.1796875" bestFit="1" customWidth="1"/>
    <col min="65" max="65" width="17" bestFit="1" customWidth="1"/>
    <col min="66" max="66" width="24.08984375" bestFit="1" customWidth="1"/>
    <col min="67" max="67" width="24.7265625" bestFit="1" customWidth="1"/>
    <col min="68" max="68" width="24.453125" bestFit="1" customWidth="1"/>
    <col min="69" max="69" width="5.453125" bestFit="1" customWidth="1"/>
    <col min="70" max="70" width="9.453125" bestFit="1" customWidth="1"/>
    <col min="71" max="71" width="21" bestFit="1" customWidth="1"/>
    <col min="72" max="74" width="14.26953125" bestFit="1" customWidth="1"/>
    <col min="75" max="75" width="20.81640625" bestFit="1" customWidth="1"/>
    <col min="76" max="76" width="18.1796875" bestFit="1" customWidth="1"/>
    <col min="77" max="77" width="14.36328125" bestFit="1" customWidth="1"/>
    <col min="78" max="78" width="6.36328125" bestFit="1" customWidth="1"/>
    <col min="79" max="79" width="10.36328125" bestFit="1" customWidth="1"/>
    <col min="80" max="80" width="11.90625" bestFit="1" customWidth="1"/>
    <col min="81" max="81" width="18.81640625" bestFit="1" customWidth="1"/>
    <col min="82" max="84" width="21.36328125" bestFit="1" customWidth="1"/>
    <col min="85" max="85" width="20.6328125" bestFit="1" customWidth="1"/>
    <col min="86" max="86" width="28.90625" bestFit="1" customWidth="1"/>
    <col min="87" max="87" width="9.6328125" bestFit="1" customWidth="1"/>
    <col min="88" max="88" width="20.36328125" bestFit="1" customWidth="1"/>
    <col min="89" max="89" width="9.6328125" bestFit="1" customWidth="1"/>
    <col min="90" max="90" width="11.26953125" bestFit="1" customWidth="1"/>
    <col min="91" max="91" width="6.6328125" bestFit="1" customWidth="1"/>
    <col min="92" max="92" width="16.36328125" bestFit="1" customWidth="1"/>
    <col min="93" max="93" width="18.6328125" bestFit="1" customWidth="1"/>
    <col min="94" max="94" width="8.453125" bestFit="1" customWidth="1"/>
    <col min="95" max="95" width="14.453125" bestFit="1" customWidth="1"/>
    <col min="96" max="96" width="23" bestFit="1" customWidth="1"/>
    <col min="97" max="97" width="16.08984375" bestFit="1" customWidth="1"/>
    <col min="98" max="98" width="12.453125" bestFit="1" customWidth="1"/>
    <col min="99" max="99" width="21.1796875" bestFit="1" customWidth="1"/>
    <col min="100" max="100" width="22.1796875" bestFit="1" customWidth="1"/>
    <col min="101" max="101" width="19.1796875" bestFit="1" customWidth="1"/>
    <col min="102" max="102" width="23.08984375" bestFit="1" customWidth="1"/>
    <col min="103" max="103" width="18.1796875" bestFit="1" customWidth="1"/>
    <col min="104" max="104" width="11.6328125" bestFit="1" customWidth="1"/>
    <col min="105" max="105" width="23.36328125" bestFit="1" customWidth="1"/>
    <col min="106" max="106" width="17" bestFit="1" customWidth="1"/>
    <col min="107" max="107" width="13.81640625" bestFit="1" customWidth="1"/>
    <col min="108" max="108" width="19.36328125" bestFit="1" customWidth="1"/>
    <col min="109" max="109" width="11" bestFit="1" customWidth="1"/>
    <col min="110" max="110" width="18.90625" bestFit="1" customWidth="1"/>
    <col min="111" max="111" width="12.36328125" bestFit="1" customWidth="1"/>
    <col min="112" max="112" width="20.90625" bestFit="1" customWidth="1"/>
    <col min="113" max="113" width="15.6328125" bestFit="1" customWidth="1"/>
    <col min="114" max="114" width="17.1796875" bestFit="1" customWidth="1"/>
    <col min="115" max="115" width="5.26953125" bestFit="1" customWidth="1"/>
    <col min="116" max="116" width="22.1796875" bestFit="1" customWidth="1"/>
    <col min="117" max="117" width="22.453125" bestFit="1" customWidth="1"/>
    <col min="118" max="118" width="24.81640625" bestFit="1" customWidth="1"/>
    <col min="119" max="119" width="19" bestFit="1" customWidth="1"/>
    <col min="120" max="120" width="30.453125" bestFit="1" customWidth="1"/>
    <col min="121" max="121" width="26.453125" bestFit="1" customWidth="1"/>
    <col min="122" max="122" width="27.81640625" bestFit="1" customWidth="1"/>
    <col min="123" max="123" width="24.1796875" bestFit="1" customWidth="1"/>
    <col min="124" max="124" width="27.1796875" bestFit="1" customWidth="1"/>
    <col min="125" max="126" width="31.36328125" bestFit="1" customWidth="1"/>
    <col min="127" max="127" width="24.36328125" bestFit="1" customWidth="1"/>
    <col min="128" max="128" width="28.1796875" bestFit="1" customWidth="1"/>
    <col min="129" max="129" width="21.1796875" bestFit="1" customWidth="1"/>
    <col min="130" max="130" width="27.453125" bestFit="1" customWidth="1"/>
    <col min="131" max="131" width="25.90625" bestFit="1" customWidth="1"/>
    <col min="132" max="132" width="22.1796875" bestFit="1" customWidth="1"/>
    <col min="133" max="133" width="27.08984375" bestFit="1" customWidth="1"/>
    <col min="134" max="134" width="28.7265625" bestFit="1" customWidth="1"/>
    <col min="135" max="135" width="24.08984375" bestFit="1" customWidth="1"/>
    <col min="136" max="136" width="21.36328125" bestFit="1" customWidth="1"/>
    <col min="137" max="137" width="23.36328125" bestFit="1" customWidth="1"/>
    <col min="138" max="138" width="19.36328125" bestFit="1" customWidth="1"/>
    <col min="139" max="139" width="22.453125" bestFit="1" customWidth="1"/>
    <col min="140" max="140" width="19.81640625" bestFit="1" customWidth="1"/>
    <col min="141" max="141" width="22.90625" bestFit="1" customWidth="1"/>
    <col min="142" max="143" width="26.90625" bestFit="1" customWidth="1"/>
    <col min="144" max="144" width="20.08984375" bestFit="1" customWidth="1"/>
    <col min="145" max="145" width="26.36328125" bestFit="1" customWidth="1"/>
    <col min="146" max="146" width="23.81640625" bestFit="1" customWidth="1"/>
    <col min="147" max="147" width="22.26953125" bestFit="1" customWidth="1"/>
    <col min="148" max="148" width="16.90625" bestFit="1" customWidth="1"/>
    <col min="149" max="149" width="27.81640625" bestFit="1" customWidth="1"/>
    <col min="150" max="150" width="13" bestFit="1" customWidth="1"/>
    <col min="151" max="151" width="11.26953125" bestFit="1" customWidth="1"/>
    <col min="152" max="152" width="19.90625" bestFit="1" customWidth="1"/>
    <col min="153" max="153" width="16.81640625" bestFit="1" customWidth="1"/>
    <col min="154" max="154" width="12.36328125" bestFit="1" customWidth="1"/>
    <col min="155" max="155" width="18.6328125" bestFit="1" customWidth="1"/>
    <col min="156" max="156" width="16.6328125" bestFit="1" customWidth="1"/>
    <col min="157" max="157" width="20.453125" bestFit="1" customWidth="1"/>
    <col min="158" max="158" width="20.36328125" bestFit="1" customWidth="1"/>
    <col min="159" max="159" width="16.36328125" bestFit="1" customWidth="1"/>
    <col min="160" max="162" width="15.81640625" bestFit="1" customWidth="1"/>
    <col min="163" max="164" width="16.1796875" bestFit="1" customWidth="1"/>
    <col min="165" max="166" width="23.1796875" customWidth="1"/>
    <col min="167" max="167" width="14.1796875" bestFit="1" customWidth="1"/>
    <col min="168" max="168" width="15.453125" bestFit="1" customWidth="1"/>
    <col min="169" max="169" width="21.453125" bestFit="1" customWidth="1"/>
    <col min="170" max="170" width="22.7265625" bestFit="1" customWidth="1"/>
    <col min="171" max="171" width="18.6328125" bestFit="1" customWidth="1"/>
    <col min="172" max="172" width="21.81640625" bestFit="1" customWidth="1"/>
    <col min="173" max="173" width="18.453125" bestFit="1" customWidth="1"/>
    <col min="174" max="174" width="28.26953125" bestFit="1" customWidth="1"/>
    <col min="175" max="175" width="21.1796875" bestFit="1" customWidth="1"/>
    <col min="176" max="176" width="19.81640625" bestFit="1" customWidth="1"/>
    <col min="177" max="177" width="11.08984375" bestFit="1" customWidth="1"/>
    <col min="178" max="178" width="25.36328125" bestFit="1" customWidth="1"/>
    <col min="179" max="179" width="9.36328125" bestFit="1" customWidth="1"/>
    <col min="180" max="180" width="23.6328125" bestFit="1" customWidth="1"/>
    <col min="181" max="181" width="14.1796875" bestFit="1" customWidth="1"/>
    <col min="182" max="182" width="19.1796875" bestFit="1" customWidth="1"/>
    <col min="183" max="183" width="16.453125" bestFit="1" customWidth="1"/>
    <col min="184" max="184" width="14.08984375" bestFit="1" customWidth="1"/>
    <col min="185" max="185" width="22.1796875" bestFit="1" customWidth="1"/>
    <col min="186" max="186" width="11.36328125" bestFit="1" customWidth="1"/>
    <col min="187" max="187" width="20.26953125" bestFit="1" customWidth="1"/>
    <col min="188" max="188" width="9.81640625" bestFit="1" customWidth="1"/>
    <col min="189" max="189" width="12.81640625" bestFit="1" customWidth="1"/>
    <col min="190" max="190" width="19" bestFit="1" customWidth="1"/>
    <col min="191" max="191" width="19.81640625" bestFit="1" customWidth="1"/>
    <col min="192" max="192" width="21.90625" bestFit="1" customWidth="1"/>
    <col min="193" max="193" width="25.1796875" bestFit="1" customWidth="1"/>
    <col min="194" max="194" width="17.7265625" bestFit="1" customWidth="1"/>
    <col min="195" max="195" width="16.36328125" bestFit="1" customWidth="1"/>
    <col min="196" max="196" width="18.1796875" bestFit="1" customWidth="1"/>
    <col min="197" max="197" width="20.453125" bestFit="1" customWidth="1"/>
    <col min="198" max="198" width="27.36328125" bestFit="1" customWidth="1"/>
    <col min="199" max="199" width="18.26953125" bestFit="1" customWidth="1"/>
    <col min="200" max="200" width="13.7265625" customWidth="1"/>
    <col min="201" max="201" width="18.81640625" bestFit="1" customWidth="1"/>
    <col min="202" max="202" width="19" bestFit="1" customWidth="1"/>
    <col min="203" max="203" width="18.08984375" bestFit="1" customWidth="1"/>
    <col min="204" max="204" width="25.08984375" bestFit="1" customWidth="1"/>
    <col min="205" max="205" width="21.36328125" bestFit="1" customWidth="1"/>
    <col min="206" max="206" width="18.90625" bestFit="1" customWidth="1"/>
    <col min="207" max="207" width="23.36328125" bestFit="1" customWidth="1"/>
    <col min="208" max="208" width="21.36328125" bestFit="1" customWidth="1"/>
    <col min="209" max="209" width="22.453125" bestFit="1" customWidth="1"/>
    <col min="210" max="210" width="27.36328125" bestFit="1" customWidth="1"/>
    <col min="211" max="211" width="25.36328125" bestFit="1" customWidth="1"/>
    <col min="212" max="212" width="19.90625" bestFit="1" customWidth="1"/>
    <col min="213" max="213" width="16.36328125" bestFit="1" customWidth="1"/>
    <col min="214" max="214" width="18.90625" bestFit="1" customWidth="1"/>
    <col min="215" max="215" width="16.26953125" bestFit="1" customWidth="1"/>
    <col min="216" max="216" width="16.81640625" bestFit="1" customWidth="1"/>
    <col min="217" max="217" width="21.90625" bestFit="1" customWidth="1"/>
    <col min="218" max="218" width="14.26953125" bestFit="1" customWidth="1"/>
    <col min="219" max="219" width="21.6328125" bestFit="1" customWidth="1"/>
    <col min="220" max="220" width="19.08984375" bestFit="1" customWidth="1"/>
    <col min="221" max="221" width="25.08984375" bestFit="1" customWidth="1"/>
    <col min="222" max="222" width="23.36328125" bestFit="1" customWidth="1"/>
    <col min="223" max="223" width="15.81640625" bestFit="1" customWidth="1"/>
    <col min="224" max="224" width="16.90625" bestFit="1" customWidth="1"/>
    <col min="225" max="225" width="21.36328125" bestFit="1" customWidth="1"/>
    <col min="226" max="226" width="19.1796875" bestFit="1" customWidth="1"/>
    <col min="227" max="227" width="20.26953125" bestFit="1" customWidth="1"/>
    <col min="228" max="228" width="16.1796875" bestFit="1" customWidth="1"/>
    <col min="229" max="229" width="21.36328125" bestFit="1" customWidth="1"/>
    <col min="230" max="230" width="6.453125" bestFit="1" customWidth="1"/>
    <col min="231" max="231" width="25.453125" bestFit="1" customWidth="1"/>
    <col min="232" max="236" width="16.36328125" bestFit="1" customWidth="1"/>
    <col min="237" max="237" width="19" bestFit="1" customWidth="1"/>
    <col min="238" max="238" width="26.90625" bestFit="1" customWidth="1"/>
    <col min="239" max="239" width="19.08984375" bestFit="1" customWidth="1"/>
    <col min="240" max="240" width="23.453125" bestFit="1" customWidth="1"/>
    <col min="241" max="241" width="17.7265625" bestFit="1" customWidth="1"/>
    <col min="242" max="242" width="15.08984375" bestFit="1" customWidth="1"/>
    <col min="243" max="243" width="15.1796875" bestFit="1" customWidth="1"/>
    <col min="244" max="244" width="13.1796875" bestFit="1" customWidth="1"/>
    <col min="245" max="245" width="13.90625" bestFit="1" customWidth="1"/>
    <col min="246" max="246" width="22.36328125" bestFit="1" customWidth="1"/>
    <col min="247" max="247" width="26.90625" bestFit="1" customWidth="1"/>
    <col min="248" max="248" width="20.26953125" bestFit="1" customWidth="1"/>
    <col min="249" max="249" width="26.453125" bestFit="1" customWidth="1"/>
    <col min="250" max="250" width="19.453125" bestFit="1" customWidth="1"/>
    <col min="251" max="251" width="15.90625" bestFit="1" customWidth="1"/>
    <col min="252" max="252" width="17.7265625" bestFit="1" customWidth="1"/>
    <col min="253" max="253" width="15.6328125" bestFit="1" customWidth="1"/>
    <col min="254" max="254" width="21" bestFit="1" customWidth="1"/>
    <col min="255" max="255" width="25.36328125" bestFit="1" customWidth="1"/>
    <col min="256" max="256" width="19" bestFit="1" customWidth="1"/>
    <col min="257" max="257" width="14.453125" bestFit="1" customWidth="1"/>
    <col min="258" max="258" width="20.90625" bestFit="1" customWidth="1"/>
    <col min="259" max="259" width="25.1796875" bestFit="1" customWidth="1"/>
    <col min="260" max="260" width="21.1796875" bestFit="1" customWidth="1"/>
    <col min="261" max="261" width="25.36328125" bestFit="1" customWidth="1"/>
    <col min="262" max="262" width="21" bestFit="1" customWidth="1"/>
    <col min="263" max="263" width="23.08984375" bestFit="1" customWidth="1"/>
    <col min="264" max="264" width="22.1796875" bestFit="1" customWidth="1"/>
    <col min="265" max="265" width="24.1796875" bestFit="1" customWidth="1"/>
    <col min="266" max="266" width="22.1796875" bestFit="1" customWidth="1"/>
    <col min="267" max="267" width="24.08984375" bestFit="1" customWidth="1"/>
    <col min="268" max="268" width="15.08984375" bestFit="1" customWidth="1"/>
    <col min="269" max="269" width="22.453125" bestFit="1" customWidth="1"/>
    <col min="270" max="270" width="20.81640625" bestFit="1" customWidth="1"/>
    <col min="271" max="271" width="21.08984375" bestFit="1" customWidth="1"/>
    <col min="272" max="272" width="22.453125" bestFit="1" customWidth="1"/>
    <col min="273" max="273" width="22.90625" bestFit="1" customWidth="1"/>
    <col min="274" max="274" width="18.1796875" bestFit="1" customWidth="1"/>
    <col min="275" max="277" width="18.6328125" bestFit="1" customWidth="1"/>
    <col min="278" max="280" width="21.1796875" bestFit="1" customWidth="1"/>
    <col min="281" max="281" width="14.6328125" bestFit="1" customWidth="1"/>
    <col min="282" max="282" width="11.81640625" bestFit="1" customWidth="1"/>
    <col min="283" max="283" width="19.90625" bestFit="1" customWidth="1"/>
    <col min="284" max="284" width="20.08984375" bestFit="1" customWidth="1"/>
    <col min="285" max="285" width="19" bestFit="1" customWidth="1"/>
    <col min="286" max="286" width="15.90625" bestFit="1" customWidth="1"/>
    <col min="287" max="287" width="16.6328125" bestFit="1" customWidth="1"/>
    <col min="288" max="288" width="22.90625" bestFit="1" customWidth="1"/>
    <col min="289" max="289" width="19.81640625" bestFit="1" customWidth="1"/>
    <col min="290" max="290" width="17.7265625" bestFit="1" customWidth="1"/>
    <col min="291" max="291" width="16.26953125" bestFit="1" customWidth="1"/>
    <col min="292" max="292" width="12.36328125" bestFit="1" customWidth="1"/>
    <col min="293" max="293" width="21.6328125" bestFit="1" customWidth="1"/>
    <col min="294" max="294" width="26.26953125" bestFit="1" customWidth="1"/>
    <col min="295" max="295" width="23" bestFit="1" customWidth="1"/>
    <col min="296" max="296" width="23.36328125" bestFit="1" customWidth="1"/>
    <col min="297" max="297" width="28" bestFit="1" customWidth="1"/>
    <col min="298" max="298" width="22.1796875" bestFit="1" customWidth="1"/>
    <col min="299" max="299" width="26.6328125" bestFit="1" customWidth="1"/>
    <col min="300" max="300" width="22.90625" bestFit="1" customWidth="1"/>
    <col min="301" max="301" width="23" bestFit="1" customWidth="1"/>
    <col min="302" max="303" width="21.36328125" bestFit="1" customWidth="1"/>
    <col min="304" max="304" width="18.08984375" bestFit="1" customWidth="1"/>
    <col min="305" max="305" width="15.81640625" customWidth="1"/>
    <col min="306" max="306" width="29.36328125" bestFit="1" customWidth="1"/>
    <col min="307" max="307" width="26.81640625" bestFit="1" customWidth="1"/>
    <col min="308" max="308" width="29.1796875" bestFit="1" customWidth="1"/>
    <col min="309" max="309" width="28.36328125" bestFit="1" customWidth="1"/>
    <col min="310" max="310" width="15.453125" bestFit="1" customWidth="1"/>
    <col min="311" max="311" width="25.81640625" bestFit="1" customWidth="1"/>
    <col min="312" max="312" width="22.6328125" bestFit="1" customWidth="1"/>
    <col min="313" max="313" width="32.81640625" bestFit="1" customWidth="1"/>
    <col min="314" max="314" width="22.90625" bestFit="1" customWidth="1"/>
    <col min="315" max="315" width="19" bestFit="1" customWidth="1"/>
    <col min="316" max="316" width="18.08984375" bestFit="1" customWidth="1"/>
    <col min="317" max="317" width="25" bestFit="1" customWidth="1"/>
    <col min="318" max="318" width="26.36328125" bestFit="1" customWidth="1"/>
    <col min="319" max="319" width="23.36328125" bestFit="1" customWidth="1"/>
    <col min="320" max="320" width="24.81640625" bestFit="1" customWidth="1"/>
    <col min="321" max="321" width="30.453125" bestFit="1" customWidth="1"/>
    <col min="322" max="322" width="21.1796875" bestFit="1" customWidth="1"/>
    <col min="323" max="323" width="13.90625" bestFit="1" customWidth="1"/>
    <col min="324" max="324" width="23.6328125" bestFit="1" customWidth="1"/>
    <col min="325" max="325" width="19.36328125" bestFit="1" customWidth="1"/>
    <col min="326" max="326" width="17.36328125" bestFit="1" customWidth="1"/>
    <col min="327" max="327" width="22.1796875" bestFit="1" customWidth="1"/>
    <col min="328" max="328" width="21.36328125" bestFit="1" customWidth="1"/>
    <col min="329" max="329" width="25.90625" bestFit="1" customWidth="1"/>
    <col min="330" max="330" width="19.36328125" bestFit="1" customWidth="1"/>
    <col min="331" max="331" width="20.1796875" bestFit="1" customWidth="1"/>
    <col min="332" max="332" width="24.6328125" bestFit="1" customWidth="1"/>
    <col min="333" max="333" width="23.90625" bestFit="1" customWidth="1"/>
    <col min="334" max="334" width="28.36328125" bestFit="1" customWidth="1"/>
    <col min="335" max="335" width="21.6328125" bestFit="1" customWidth="1"/>
    <col min="336" max="336" width="12.36328125" bestFit="1" customWidth="1"/>
    <col min="337" max="337" width="23.36328125" bestFit="1" customWidth="1"/>
    <col min="338" max="338" width="12.453125" bestFit="1" customWidth="1"/>
    <col min="339" max="339" width="12.1796875" bestFit="1" customWidth="1"/>
    <col min="340" max="340" width="21.1796875" bestFit="1" customWidth="1"/>
    <col min="341" max="341" width="18.1796875" bestFit="1" customWidth="1"/>
    <col min="342" max="342" width="19.36328125" bestFit="1" customWidth="1"/>
    <col min="343" max="343" width="18.26953125" bestFit="1" customWidth="1"/>
    <col min="344" max="344" width="18.1796875" bestFit="1" customWidth="1"/>
    <col min="345" max="345" width="20.81640625" bestFit="1" customWidth="1"/>
    <col min="346" max="346" width="26.26953125" bestFit="1" customWidth="1"/>
    <col min="347" max="347" width="26.90625" bestFit="1" customWidth="1"/>
    <col min="348" max="348" width="26.36328125" bestFit="1" customWidth="1"/>
    <col min="349" max="349" width="22.26953125" bestFit="1" customWidth="1"/>
  </cols>
  <sheetData>
    <row r="1" spans="1:349" x14ac:dyDescent="0.25">
      <c r="B1">
        <v>1</v>
      </c>
      <c r="C1">
        <v>2</v>
      </c>
      <c r="D1">
        <v>3</v>
      </c>
      <c r="E1">
        <v>4</v>
      </c>
      <c r="F1">
        <v>5</v>
      </c>
      <c r="G1">
        <v>6</v>
      </c>
      <c r="H1">
        <v>7</v>
      </c>
      <c r="I1">
        <v>8</v>
      </c>
      <c r="J1">
        <v>9</v>
      </c>
      <c r="K1">
        <v>10</v>
      </c>
      <c r="L1">
        <v>11</v>
      </c>
      <c r="M1">
        <v>12</v>
      </c>
      <c r="N1">
        <v>13</v>
      </c>
      <c r="O1">
        <v>14</v>
      </c>
      <c r="P1">
        <v>15</v>
      </c>
      <c r="Q1">
        <v>16</v>
      </c>
      <c r="R1">
        <v>17</v>
      </c>
      <c r="S1">
        <v>18</v>
      </c>
      <c r="T1">
        <v>19</v>
      </c>
      <c r="U1">
        <v>20</v>
      </c>
      <c r="V1">
        <v>21</v>
      </c>
      <c r="W1">
        <v>22</v>
      </c>
      <c r="X1">
        <v>23</v>
      </c>
      <c r="Y1">
        <v>24</v>
      </c>
      <c r="Z1">
        <v>25</v>
      </c>
      <c r="AA1">
        <v>26</v>
      </c>
      <c r="AB1">
        <v>27</v>
      </c>
      <c r="AC1">
        <v>28</v>
      </c>
      <c r="AD1">
        <v>29</v>
      </c>
      <c r="AE1">
        <v>30</v>
      </c>
      <c r="AF1">
        <v>31</v>
      </c>
      <c r="AG1">
        <v>32</v>
      </c>
      <c r="AH1">
        <v>33</v>
      </c>
      <c r="AI1">
        <v>34</v>
      </c>
      <c r="AJ1">
        <v>35</v>
      </c>
      <c r="AK1">
        <v>36</v>
      </c>
      <c r="AL1">
        <v>37</v>
      </c>
      <c r="AM1">
        <v>38</v>
      </c>
      <c r="AN1">
        <v>39</v>
      </c>
      <c r="AO1">
        <v>40</v>
      </c>
      <c r="AP1">
        <v>41</v>
      </c>
      <c r="AQ1">
        <v>42</v>
      </c>
      <c r="AR1">
        <v>43</v>
      </c>
      <c r="AS1">
        <v>44</v>
      </c>
      <c r="AT1">
        <v>45</v>
      </c>
      <c r="AU1">
        <v>46</v>
      </c>
      <c r="AV1">
        <v>47</v>
      </c>
      <c r="AW1">
        <v>48</v>
      </c>
      <c r="AX1">
        <v>49</v>
      </c>
      <c r="AY1">
        <v>50</v>
      </c>
      <c r="AZ1">
        <v>51</v>
      </c>
      <c r="BA1">
        <v>52</v>
      </c>
      <c r="BB1">
        <v>53</v>
      </c>
      <c r="BC1">
        <v>54</v>
      </c>
      <c r="BD1">
        <v>55</v>
      </c>
      <c r="BE1">
        <v>56</v>
      </c>
      <c r="BF1">
        <v>57</v>
      </c>
      <c r="BG1">
        <v>58</v>
      </c>
      <c r="BH1">
        <v>59</v>
      </c>
      <c r="BI1">
        <v>60</v>
      </c>
      <c r="BJ1">
        <v>61</v>
      </c>
      <c r="BK1">
        <v>62</v>
      </c>
      <c r="BL1">
        <v>63</v>
      </c>
      <c r="BM1">
        <v>64</v>
      </c>
      <c r="BN1">
        <v>65</v>
      </c>
      <c r="BO1">
        <v>66</v>
      </c>
      <c r="BP1">
        <v>67</v>
      </c>
      <c r="BQ1">
        <v>68</v>
      </c>
      <c r="BR1">
        <v>69</v>
      </c>
      <c r="BS1">
        <v>70</v>
      </c>
      <c r="BT1">
        <v>71</v>
      </c>
      <c r="BU1">
        <v>72</v>
      </c>
      <c r="BV1">
        <v>73</v>
      </c>
      <c r="BW1">
        <v>74</v>
      </c>
      <c r="BX1">
        <v>75</v>
      </c>
      <c r="BY1">
        <v>76</v>
      </c>
      <c r="BZ1">
        <v>77</v>
      </c>
      <c r="CA1">
        <v>78</v>
      </c>
      <c r="CB1">
        <v>79</v>
      </c>
      <c r="CC1">
        <v>80</v>
      </c>
      <c r="CD1">
        <v>81</v>
      </c>
      <c r="CE1">
        <v>82</v>
      </c>
      <c r="CF1">
        <v>83</v>
      </c>
      <c r="CG1">
        <v>84</v>
      </c>
      <c r="CH1">
        <v>85</v>
      </c>
      <c r="CI1">
        <v>86</v>
      </c>
      <c r="CJ1">
        <v>87</v>
      </c>
      <c r="CK1">
        <v>88</v>
      </c>
      <c r="CL1">
        <v>89</v>
      </c>
      <c r="CM1">
        <v>90</v>
      </c>
      <c r="CN1">
        <v>91</v>
      </c>
      <c r="CO1">
        <v>92</v>
      </c>
      <c r="CP1">
        <v>93</v>
      </c>
      <c r="CQ1">
        <v>94</v>
      </c>
      <c r="CR1">
        <v>95</v>
      </c>
      <c r="CS1">
        <v>96</v>
      </c>
      <c r="CT1">
        <v>97</v>
      </c>
      <c r="CU1">
        <v>98</v>
      </c>
      <c r="CV1">
        <v>99</v>
      </c>
      <c r="CW1">
        <v>100</v>
      </c>
      <c r="CX1">
        <v>101</v>
      </c>
      <c r="CY1">
        <v>102</v>
      </c>
      <c r="CZ1">
        <v>103</v>
      </c>
      <c r="DA1">
        <v>104</v>
      </c>
      <c r="DB1">
        <v>105</v>
      </c>
      <c r="DC1">
        <v>106</v>
      </c>
      <c r="DD1">
        <v>107</v>
      </c>
      <c r="DE1">
        <v>108</v>
      </c>
      <c r="DF1">
        <v>109</v>
      </c>
      <c r="DG1">
        <v>110</v>
      </c>
      <c r="DH1">
        <v>111</v>
      </c>
      <c r="DI1">
        <v>112</v>
      </c>
      <c r="DJ1">
        <v>113</v>
      </c>
      <c r="DK1">
        <v>114</v>
      </c>
      <c r="DL1">
        <v>115</v>
      </c>
      <c r="DM1">
        <v>116</v>
      </c>
      <c r="DN1">
        <v>117</v>
      </c>
      <c r="DO1">
        <v>118</v>
      </c>
      <c r="DP1">
        <v>119</v>
      </c>
      <c r="DQ1">
        <v>120</v>
      </c>
      <c r="DR1">
        <v>121</v>
      </c>
      <c r="DS1">
        <v>122</v>
      </c>
      <c r="DT1">
        <v>123</v>
      </c>
      <c r="DU1">
        <v>124</v>
      </c>
      <c r="DV1">
        <v>125</v>
      </c>
      <c r="DW1">
        <v>126</v>
      </c>
      <c r="DX1">
        <v>127</v>
      </c>
      <c r="DY1">
        <v>128</v>
      </c>
      <c r="DZ1">
        <v>129</v>
      </c>
      <c r="EA1">
        <v>130</v>
      </c>
      <c r="EB1">
        <v>131</v>
      </c>
      <c r="EC1">
        <v>132</v>
      </c>
      <c r="ED1">
        <v>133</v>
      </c>
      <c r="EE1">
        <v>134</v>
      </c>
      <c r="EF1">
        <v>135</v>
      </c>
      <c r="EG1">
        <v>136</v>
      </c>
      <c r="EH1">
        <v>137</v>
      </c>
      <c r="EI1">
        <v>138</v>
      </c>
      <c r="EJ1">
        <v>139</v>
      </c>
      <c r="EK1">
        <v>140</v>
      </c>
      <c r="EL1">
        <v>141</v>
      </c>
      <c r="EM1">
        <v>142</v>
      </c>
      <c r="EN1">
        <v>143</v>
      </c>
      <c r="EO1">
        <v>144</v>
      </c>
      <c r="EP1">
        <v>145</v>
      </c>
      <c r="EQ1">
        <v>146</v>
      </c>
      <c r="ER1">
        <v>147</v>
      </c>
      <c r="ES1">
        <v>148</v>
      </c>
      <c r="ET1">
        <v>149</v>
      </c>
      <c r="EU1">
        <v>150</v>
      </c>
      <c r="EV1">
        <v>151</v>
      </c>
      <c r="EW1">
        <v>152</v>
      </c>
      <c r="EX1">
        <v>153</v>
      </c>
      <c r="EY1">
        <v>154</v>
      </c>
      <c r="EZ1">
        <v>155</v>
      </c>
      <c r="FA1">
        <v>156</v>
      </c>
      <c r="FB1">
        <v>157</v>
      </c>
      <c r="FC1">
        <v>158</v>
      </c>
      <c r="FD1">
        <v>159</v>
      </c>
      <c r="FE1">
        <v>160</v>
      </c>
      <c r="FF1">
        <v>161</v>
      </c>
      <c r="FG1">
        <v>162</v>
      </c>
      <c r="FH1">
        <v>163</v>
      </c>
      <c r="FI1">
        <v>164</v>
      </c>
      <c r="FJ1">
        <v>165</v>
      </c>
      <c r="FK1">
        <v>166</v>
      </c>
      <c r="FL1">
        <v>167</v>
      </c>
      <c r="FM1">
        <v>168</v>
      </c>
      <c r="FN1">
        <v>169</v>
      </c>
      <c r="FO1">
        <v>170</v>
      </c>
      <c r="FP1">
        <v>171</v>
      </c>
      <c r="FQ1">
        <v>172</v>
      </c>
      <c r="FR1">
        <v>173</v>
      </c>
      <c r="FS1">
        <v>174</v>
      </c>
      <c r="FT1">
        <v>175</v>
      </c>
      <c r="FU1">
        <v>176</v>
      </c>
      <c r="FV1">
        <v>177</v>
      </c>
      <c r="FW1">
        <v>178</v>
      </c>
      <c r="FX1">
        <v>179</v>
      </c>
      <c r="FY1">
        <v>180</v>
      </c>
      <c r="FZ1">
        <v>181</v>
      </c>
      <c r="GA1">
        <v>182</v>
      </c>
      <c r="GB1">
        <v>183</v>
      </c>
      <c r="GC1">
        <v>184</v>
      </c>
      <c r="GD1">
        <v>185</v>
      </c>
      <c r="GE1">
        <v>186</v>
      </c>
      <c r="GF1">
        <v>187</v>
      </c>
      <c r="GG1">
        <v>188</v>
      </c>
      <c r="GH1">
        <v>189</v>
      </c>
      <c r="GI1">
        <v>190</v>
      </c>
      <c r="GJ1">
        <v>191</v>
      </c>
      <c r="GK1">
        <v>192</v>
      </c>
      <c r="GL1">
        <v>193</v>
      </c>
      <c r="GM1">
        <v>194</v>
      </c>
      <c r="GN1">
        <v>195</v>
      </c>
      <c r="GO1">
        <v>196</v>
      </c>
      <c r="GP1">
        <v>197</v>
      </c>
      <c r="GQ1">
        <v>198</v>
      </c>
      <c r="GR1">
        <v>199</v>
      </c>
      <c r="GS1">
        <v>200</v>
      </c>
      <c r="GT1">
        <v>201</v>
      </c>
      <c r="GU1">
        <v>202</v>
      </c>
      <c r="GV1">
        <v>203</v>
      </c>
      <c r="GW1">
        <v>204</v>
      </c>
      <c r="GX1">
        <v>205</v>
      </c>
      <c r="GY1">
        <v>206</v>
      </c>
      <c r="GZ1">
        <v>207</v>
      </c>
      <c r="HA1">
        <v>208</v>
      </c>
      <c r="HB1">
        <v>209</v>
      </c>
      <c r="HC1">
        <v>210</v>
      </c>
      <c r="HD1">
        <v>211</v>
      </c>
      <c r="HE1">
        <v>212</v>
      </c>
      <c r="HF1">
        <v>213</v>
      </c>
      <c r="HG1">
        <v>214</v>
      </c>
      <c r="HH1">
        <v>215</v>
      </c>
      <c r="HI1">
        <v>216</v>
      </c>
      <c r="HJ1">
        <v>217</v>
      </c>
      <c r="HK1">
        <v>218</v>
      </c>
      <c r="HL1">
        <v>219</v>
      </c>
      <c r="HM1">
        <v>220</v>
      </c>
      <c r="HN1">
        <v>221</v>
      </c>
      <c r="HO1">
        <v>222</v>
      </c>
      <c r="HP1">
        <v>223</v>
      </c>
      <c r="HQ1">
        <v>224</v>
      </c>
      <c r="HR1">
        <v>225</v>
      </c>
      <c r="HS1">
        <v>226</v>
      </c>
      <c r="HT1">
        <v>227</v>
      </c>
      <c r="HU1">
        <v>228</v>
      </c>
      <c r="HV1">
        <v>229</v>
      </c>
      <c r="HW1">
        <v>230</v>
      </c>
      <c r="HX1">
        <v>231</v>
      </c>
      <c r="HY1">
        <v>232</v>
      </c>
      <c r="HZ1">
        <v>233</v>
      </c>
      <c r="IA1">
        <v>234</v>
      </c>
      <c r="IB1">
        <v>235</v>
      </c>
      <c r="IC1">
        <v>236</v>
      </c>
      <c r="ID1">
        <v>237</v>
      </c>
      <c r="IE1">
        <v>238</v>
      </c>
      <c r="IF1">
        <v>239</v>
      </c>
      <c r="IG1">
        <v>240</v>
      </c>
      <c r="IH1">
        <v>241</v>
      </c>
      <c r="II1">
        <v>242</v>
      </c>
      <c r="IJ1">
        <v>243</v>
      </c>
      <c r="IK1">
        <v>244</v>
      </c>
      <c r="IL1">
        <v>245</v>
      </c>
      <c r="IM1">
        <v>246</v>
      </c>
      <c r="IN1">
        <v>247</v>
      </c>
      <c r="IO1">
        <v>248</v>
      </c>
      <c r="IP1">
        <v>249</v>
      </c>
      <c r="IQ1">
        <v>250</v>
      </c>
      <c r="IR1">
        <v>251</v>
      </c>
      <c r="IS1">
        <v>252</v>
      </c>
      <c r="IT1">
        <v>253</v>
      </c>
      <c r="IU1">
        <v>254</v>
      </c>
      <c r="IV1">
        <v>255</v>
      </c>
      <c r="IW1">
        <v>256</v>
      </c>
      <c r="IX1">
        <v>257</v>
      </c>
      <c r="IY1">
        <v>258</v>
      </c>
      <c r="IZ1">
        <v>259</v>
      </c>
      <c r="JA1">
        <v>260</v>
      </c>
      <c r="JB1">
        <v>261</v>
      </c>
      <c r="JC1">
        <v>262</v>
      </c>
      <c r="JD1">
        <v>263</v>
      </c>
      <c r="JE1">
        <v>264</v>
      </c>
      <c r="JF1">
        <v>265</v>
      </c>
      <c r="JG1">
        <v>266</v>
      </c>
      <c r="JH1">
        <v>267</v>
      </c>
      <c r="JI1">
        <v>268</v>
      </c>
      <c r="JJ1">
        <v>269</v>
      </c>
      <c r="JK1">
        <v>270</v>
      </c>
      <c r="JL1">
        <v>271</v>
      </c>
      <c r="JM1">
        <v>272</v>
      </c>
      <c r="JN1">
        <v>273</v>
      </c>
      <c r="JO1">
        <v>274</v>
      </c>
      <c r="JP1">
        <v>275</v>
      </c>
      <c r="JQ1">
        <v>276</v>
      </c>
      <c r="JR1">
        <v>277</v>
      </c>
      <c r="JS1">
        <v>278</v>
      </c>
      <c r="JT1">
        <v>279</v>
      </c>
      <c r="JU1">
        <v>280</v>
      </c>
      <c r="JV1">
        <v>281</v>
      </c>
      <c r="JW1">
        <v>282</v>
      </c>
      <c r="JX1">
        <v>283</v>
      </c>
      <c r="JY1">
        <v>284</v>
      </c>
      <c r="JZ1">
        <v>285</v>
      </c>
      <c r="KA1">
        <v>286</v>
      </c>
      <c r="KB1">
        <v>287</v>
      </c>
      <c r="KC1">
        <v>288</v>
      </c>
      <c r="KD1">
        <v>289</v>
      </c>
      <c r="KE1">
        <v>290</v>
      </c>
      <c r="KF1">
        <v>291</v>
      </c>
      <c r="KG1">
        <v>292</v>
      </c>
      <c r="KH1">
        <v>293</v>
      </c>
      <c r="KI1">
        <v>294</v>
      </c>
      <c r="KJ1">
        <v>295</v>
      </c>
      <c r="KK1">
        <v>296</v>
      </c>
      <c r="KL1">
        <v>297</v>
      </c>
      <c r="KM1">
        <v>298</v>
      </c>
      <c r="KN1">
        <v>299</v>
      </c>
      <c r="KO1">
        <v>300</v>
      </c>
      <c r="KP1">
        <v>301</v>
      </c>
      <c r="KQ1">
        <v>302</v>
      </c>
      <c r="KR1">
        <v>303</v>
      </c>
      <c r="KS1">
        <v>304</v>
      </c>
      <c r="KT1">
        <v>305</v>
      </c>
      <c r="KU1">
        <v>306</v>
      </c>
      <c r="KV1">
        <v>307</v>
      </c>
      <c r="KW1">
        <v>308</v>
      </c>
      <c r="KX1">
        <v>309</v>
      </c>
      <c r="KY1">
        <v>310</v>
      </c>
      <c r="KZ1">
        <v>311</v>
      </c>
      <c r="LA1">
        <v>312</v>
      </c>
      <c r="LB1">
        <v>313</v>
      </c>
      <c r="LC1">
        <v>314</v>
      </c>
      <c r="LD1">
        <v>315</v>
      </c>
      <c r="LE1">
        <v>316</v>
      </c>
      <c r="LF1">
        <v>317</v>
      </c>
      <c r="LG1">
        <v>318</v>
      </c>
      <c r="LH1">
        <v>319</v>
      </c>
      <c r="LI1">
        <v>320</v>
      </c>
      <c r="LJ1">
        <v>321</v>
      </c>
      <c r="LK1">
        <v>322</v>
      </c>
      <c r="LL1">
        <v>323</v>
      </c>
      <c r="LM1">
        <v>324</v>
      </c>
      <c r="LN1">
        <v>325</v>
      </c>
      <c r="LO1">
        <v>326</v>
      </c>
      <c r="LP1">
        <v>327</v>
      </c>
      <c r="LQ1">
        <v>328</v>
      </c>
      <c r="LR1">
        <v>329</v>
      </c>
      <c r="LS1">
        <v>330</v>
      </c>
      <c r="LT1">
        <v>331</v>
      </c>
      <c r="LU1">
        <v>332</v>
      </c>
      <c r="LV1">
        <v>333</v>
      </c>
      <c r="LW1">
        <v>334</v>
      </c>
      <c r="LX1">
        <v>335</v>
      </c>
      <c r="LY1">
        <v>336</v>
      </c>
      <c r="LZ1">
        <v>337</v>
      </c>
      <c r="MA1">
        <v>338</v>
      </c>
      <c r="MB1">
        <v>339</v>
      </c>
      <c r="MC1">
        <v>340</v>
      </c>
      <c r="MD1">
        <v>341</v>
      </c>
      <c r="ME1">
        <v>342</v>
      </c>
      <c r="MF1">
        <v>343</v>
      </c>
      <c r="MG1">
        <v>344</v>
      </c>
      <c r="MH1">
        <v>345</v>
      </c>
      <c r="MI1">
        <v>346</v>
      </c>
      <c r="MJ1">
        <v>347</v>
      </c>
      <c r="MK1">
        <v>348</v>
      </c>
    </row>
    <row r="2" spans="1:349" s="323" customFormat="1" ht="14.5" x14ac:dyDescent="0.35">
      <c r="A2" s="323" t="s">
        <v>110</v>
      </c>
      <c r="B2" s="323" t="s">
        <v>111</v>
      </c>
      <c r="C2" s="323" t="s">
        <v>402</v>
      </c>
      <c r="D2" s="323" t="s">
        <v>112</v>
      </c>
      <c r="E2" s="323" t="s">
        <v>113</v>
      </c>
      <c r="F2" s="323" t="s">
        <v>114</v>
      </c>
      <c r="G2" s="323" t="s">
        <v>115</v>
      </c>
      <c r="H2" s="323" t="s">
        <v>116</v>
      </c>
      <c r="I2" s="323" t="s">
        <v>117</v>
      </c>
      <c r="J2" s="323" t="s">
        <v>118</v>
      </c>
      <c r="K2" s="323" t="s">
        <v>119</v>
      </c>
      <c r="L2" s="323" t="s">
        <v>120</v>
      </c>
      <c r="M2" s="323" t="s">
        <v>121</v>
      </c>
      <c r="N2" s="323" t="s">
        <v>122</v>
      </c>
      <c r="O2" s="323" t="s">
        <v>123</v>
      </c>
      <c r="P2" s="323" t="s">
        <v>124</v>
      </c>
      <c r="Q2" s="323" t="s">
        <v>125</v>
      </c>
      <c r="R2" s="323" t="s">
        <v>126</v>
      </c>
      <c r="S2" s="323" t="s">
        <v>127</v>
      </c>
      <c r="T2" s="323" t="s">
        <v>128</v>
      </c>
      <c r="U2" s="323" t="s">
        <v>129</v>
      </c>
      <c r="V2" s="323" t="s">
        <v>130</v>
      </c>
      <c r="W2" s="323" t="s">
        <v>131</v>
      </c>
      <c r="X2" s="323" t="s">
        <v>132</v>
      </c>
      <c r="Y2" s="323" t="s">
        <v>133</v>
      </c>
      <c r="Z2" s="323" t="s">
        <v>134</v>
      </c>
      <c r="AA2" s="323" t="s">
        <v>135</v>
      </c>
      <c r="AB2" s="323" t="s">
        <v>136</v>
      </c>
      <c r="AC2" s="323" t="s">
        <v>137</v>
      </c>
      <c r="AD2" s="323" t="s">
        <v>138</v>
      </c>
      <c r="AE2" s="323" t="s">
        <v>139</v>
      </c>
      <c r="AF2" s="323" t="s">
        <v>140</v>
      </c>
      <c r="AG2" s="323" t="s">
        <v>141</v>
      </c>
      <c r="AH2" s="323" t="s">
        <v>142</v>
      </c>
      <c r="AI2" s="323" t="s">
        <v>143</v>
      </c>
      <c r="AJ2" s="323" t="s">
        <v>144</v>
      </c>
      <c r="AK2" s="323" t="s">
        <v>145</v>
      </c>
      <c r="AL2" s="323" t="s">
        <v>146</v>
      </c>
      <c r="AM2" s="323" t="s">
        <v>147</v>
      </c>
      <c r="AN2" s="323" t="s">
        <v>148</v>
      </c>
      <c r="AO2" s="323" t="s">
        <v>149</v>
      </c>
      <c r="AP2" s="323" t="s">
        <v>150</v>
      </c>
      <c r="AQ2" s="323" t="s">
        <v>151</v>
      </c>
      <c r="AR2" s="323" t="s">
        <v>152</v>
      </c>
      <c r="AS2" s="323" t="s">
        <v>153</v>
      </c>
      <c r="AT2" s="323" t="s">
        <v>154</v>
      </c>
      <c r="AU2" s="323" t="s">
        <v>155</v>
      </c>
      <c r="AV2" s="323" t="s">
        <v>156</v>
      </c>
      <c r="AW2" s="323" t="s">
        <v>157</v>
      </c>
      <c r="AX2" s="323" t="s">
        <v>158</v>
      </c>
      <c r="AY2" s="323" t="s">
        <v>159</v>
      </c>
      <c r="AZ2" s="323" t="s">
        <v>160</v>
      </c>
      <c r="BA2" s="323" t="s">
        <v>161</v>
      </c>
      <c r="BB2" s="323" t="s">
        <v>162</v>
      </c>
      <c r="BC2" s="323" t="s">
        <v>163</v>
      </c>
      <c r="BD2" s="323" t="s">
        <v>164</v>
      </c>
      <c r="BE2" s="323" t="s">
        <v>165</v>
      </c>
      <c r="BF2" s="323" t="s">
        <v>166</v>
      </c>
      <c r="BG2" s="323" t="s">
        <v>167</v>
      </c>
      <c r="BH2" s="323" t="s">
        <v>168</v>
      </c>
      <c r="BI2" s="323" t="s">
        <v>169</v>
      </c>
      <c r="BJ2" s="323" t="s">
        <v>170</v>
      </c>
      <c r="BK2" s="323" t="s">
        <v>171</v>
      </c>
      <c r="BL2" s="323" t="s">
        <v>172</v>
      </c>
      <c r="BM2" s="323" t="s">
        <v>173</v>
      </c>
      <c r="BN2" s="323" t="s">
        <v>174</v>
      </c>
      <c r="BO2" s="323" t="s">
        <v>175</v>
      </c>
      <c r="BP2" s="323" t="s">
        <v>176</v>
      </c>
      <c r="BQ2" s="323" t="s">
        <v>177</v>
      </c>
      <c r="BR2" s="323" t="s">
        <v>178</v>
      </c>
      <c r="BS2" s="323" t="s">
        <v>179</v>
      </c>
      <c r="BT2" s="323" t="s">
        <v>180</v>
      </c>
      <c r="BU2" s="323" t="s">
        <v>181</v>
      </c>
      <c r="BV2" s="323" t="s">
        <v>182</v>
      </c>
      <c r="BW2" s="323" t="s">
        <v>183</v>
      </c>
      <c r="BX2" s="323" t="s">
        <v>184</v>
      </c>
      <c r="BY2" s="323" t="s">
        <v>185</v>
      </c>
      <c r="BZ2" s="323" t="s">
        <v>186</v>
      </c>
      <c r="CA2" s="323" t="s">
        <v>187</v>
      </c>
      <c r="CB2" s="323" t="s">
        <v>188</v>
      </c>
      <c r="CC2" s="323" t="s">
        <v>189</v>
      </c>
      <c r="CD2" s="323" t="s">
        <v>190</v>
      </c>
      <c r="CE2" s="323" t="s">
        <v>191</v>
      </c>
      <c r="CF2" s="323" t="s">
        <v>192</v>
      </c>
      <c r="CG2" s="323" t="s">
        <v>193</v>
      </c>
      <c r="CH2" s="323" t="s">
        <v>194</v>
      </c>
      <c r="CI2" s="323" t="s">
        <v>195</v>
      </c>
      <c r="CJ2" s="323" t="s">
        <v>196</v>
      </c>
      <c r="CK2" s="323" t="s">
        <v>197</v>
      </c>
      <c r="CL2" s="323" t="s">
        <v>198</v>
      </c>
      <c r="CM2" s="323" t="s">
        <v>199</v>
      </c>
      <c r="CN2" s="323" t="s">
        <v>200</v>
      </c>
      <c r="CO2" s="323" t="s">
        <v>201</v>
      </c>
      <c r="CP2" s="323" t="s">
        <v>202</v>
      </c>
      <c r="CQ2" s="323" t="s">
        <v>203</v>
      </c>
      <c r="CR2" s="323" t="s">
        <v>204</v>
      </c>
      <c r="CS2" s="323" t="s">
        <v>205</v>
      </c>
      <c r="CT2" s="323" t="s">
        <v>206</v>
      </c>
      <c r="CU2" s="323" t="s">
        <v>207</v>
      </c>
      <c r="CV2" s="323" t="s">
        <v>208</v>
      </c>
      <c r="CW2" s="323" t="s">
        <v>209</v>
      </c>
      <c r="CX2" s="323" t="s">
        <v>210</v>
      </c>
      <c r="CY2" s="323" t="s">
        <v>211</v>
      </c>
      <c r="CZ2" s="323" t="s">
        <v>212</v>
      </c>
      <c r="DA2" s="323" t="s">
        <v>213</v>
      </c>
      <c r="DB2" s="323" t="s">
        <v>214</v>
      </c>
      <c r="DC2" s="323" t="s">
        <v>215</v>
      </c>
      <c r="DD2" s="323" t="s">
        <v>216</v>
      </c>
      <c r="DE2" s="323" t="s">
        <v>217</v>
      </c>
      <c r="DF2" s="323" t="s">
        <v>218</v>
      </c>
      <c r="DG2" s="323" t="s">
        <v>219</v>
      </c>
      <c r="DH2" s="323" t="s">
        <v>220</v>
      </c>
      <c r="DI2" s="323" t="s">
        <v>221</v>
      </c>
      <c r="DJ2" s="323" t="s">
        <v>222</v>
      </c>
      <c r="DK2" s="323" t="s">
        <v>223</v>
      </c>
      <c r="DL2" s="323" t="s">
        <v>224</v>
      </c>
      <c r="DM2" s="323" t="s">
        <v>225</v>
      </c>
      <c r="DN2" s="323" t="s">
        <v>226</v>
      </c>
      <c r="DO2" s="323" t="s">
        <v>227</v>
      </c>
      <c r="DP2" s="323" t="s">
        <v>228</v>
      </c>
      <c r="DQ2" s="323" t="s">
        <v>229</v>
      </c>
      <c r="DR2" s="323" t="s">
        <v>230</v>
      </c>
      <c r="DS2" s="323" t="s">
        <v>231</v>
      </c>
      <c r="DT2" s="323" t="s">
        <v>232</v>
      </c>
      <c r="DU2" s="323" t="s">
        <v>233</v>
      </c>
      <c r="DV2" s="323" t="s">
        <v>234</v>
      </c>
      <c r="DW2" s="323" t="s">
        <v>235</v>
      </c>
      <c r="DX2" s="323" t="s">
        <v>236</v>
      </c>
      <c r="DY2" s="323" t="s">
        <v>237</v>
      </c>
      <c r="DZ2" s="323" t="s">
        <v>238</v>
      </c>
      <c r="EA2" s="323" t="s">
        <v>239</v>
      </c>
      <c r="EB2" s="323" t="s">
        <v>240</v>
      </c>
      <c r="EC2" s="323" t="s">
        <v>241</v>
      </c>
      <c r="ED2" s="323" t="s">
        <v>242</v>
      </c>
      <c r="EE2" s="323" t="s">
        <v>243</v>
      </c>
      <c r="EF2" s="323" t="s">
        <v>244</v>
      </c>
      <c r="EG2" s="323" t="s">
        <v>245</v>
      </c>
      <c r="EH2" s="323" t="s">
        <v>246</v>
      </c>
      <c r="EI2" s="323" t="s">
        <v>247</v>
      </c>
      <c r="EJ2" s="323" t="s">
        <v>248</v>
      </c>
      <c r="EK2" s="323" t="s">
        <v>249</v>
      </c>
      <c r="EL2" s="323" t="s">
        <v>250</v>
      </c>
      <c r="EM2" s="323" t="s">
        <v>251</v>
      </c>
      <c r="EN2" s="323" t="s">
        <v>252</v>
      </c>
      <c r="EO2" s="323" t="s">
        <v>253</v>
      </c>
      <c r="EP2" s="323" t="s">
        <v>254</v>
      </c>
      <c r="EQ2" s="323" t="s">
        <v>255</v>
      </c>
      <c r="ER2" s="323" t="s">
        <v>256</v>
      </c>
      <c r="ES2" s="323" t="s">
        <v>257</v>
      </c>
      <c r="ET2" s="323" t="s">
        <v>258</v>
      </c>
      <c r="EU2" s="323" t="s">
        <v>259</v>
      </c>
      <c r="EV2" s="323" t="s">
        <v>260</v>
      </c>
      <c r="EW2" s="323" t="s">
        <v>261</v>
      </c>
      <c r="EX2" s="323" t="s">
        <v>262</v>
      </c>
      <c r="EY2" s="323" t="s">
        <v>263</v>
      </c>
      <c r="EZ2" s="323" t="s">
        <v>264</v>
      </c>
      <c r="FA2" s="323" t="s">
        <v>265</v>
      </c>
      <c r="FB2" s="323" t="s">
        <v>266</v>
      </c>
      <c r="FC2" s="323" t="s">
        <v>267</v>
      </c>
      <c r="FD2" s="323" t="s">
        <v>268</v>
      </c>
      <c r="FE2" s="323" t="s">
        <v>269</v>
      </c>
      <c r="FF2" s="323" t="s">
        <v>270</v>
      </c>
      <c r="FG2" s="323" t="s">
        <v>271</v>
      </c>
      <c r="FH2" s="323" t="s">
        <v>272</v>
      </c>
      <c r="FI2" s="323" t="s">
        <v>273</v>
      </c>
      <c r="FJ2" s="323" t="s">
        <v>274</v>
      </c>
      <c r="FK2" s="323" t="s">
        <v>275</v>
      </c>
      <c r="FL2" s="323" t="s">
        <v>276</v>
      </c>
      <c r="FM2" s="323" t="s">
        <v>277</v>
      </c>
      <c r="FN2" s="323" t="s">
        <v>278</v>
      </c>
      <c r="FO2" s="323" t="s">
        <v>279</v>
      </c>
      <c r="FP2" s="323" t="s">
        <v>280</v>
      </c>
      <c r="FQ2" s="323" t="s">
        <v>281</v>
      </c>
      <c r="FR2" s="323" t="s">
        <v>282</v>
      </c>
      <c r="FS2" s="323" t="s">
        <v>283</v>
      </c>
      <c r="FT2" s="323" t="s">
        <v>284</v>
      </c>
      <c r="FU2" s="323" t="s">
        <v>285</v>
      </c>
      <c r="FV2" s="323" t="s">
        <v>286</v>
      </c>
      <c r="FW2" s="323" t="s">
        <v>287</v>
      </c>
      <c r="FX2" s="323" t="s">
        <v>288</v>
      </c>
      <c r="FY2" s="323" t="s">
        <v>289</v>
      </c>
      <c r="FZ2" s="323" t="s">
        <v>290</v>
      </c>
      <c r="GA2" s="323" t="s">
        <v>291</v>
      </c>
      <c r="GB2" s="323" t="s">
        <v>292</v>
      </c>
      <c r="GC2" s="323" t="s">
        <v>293</v>
      </c>
      <c r="GD2" s="323" t="s">
        <v>294</v>
      </c>
      <c r="GE2" s="323" t="s">
        <v>295</v>
      </c>
      <c r="GF2" s="323" t="s">
        <v>296</v>
      </c>
      <c r="GG2" s="323" t="s">
        <v>297</v>
      </c>
      <c r="GH2" s="323" t="s">
        <v>298</v>
      </c>
      <c r="GI2" s="323" t="s">
        <v>299</v>
      </c>
      <c r="GJ2" s="323" t="s">
        <v>300</v>
      </c>
      <c r="GK2" s="323" t="s">
        <v>301</v>
      </c>
      <c r="GL2" s="323" t="s">
        <v>302</v>
      </c>
      <c r="GM2" s="323" t="s">
        <v>303</v>
      </c>
      <c r="GN2" s="323" t="s">
        <v>304</v>
      </c>
      <c r="GO2" s="323" t="s">
        <v>403</v>
      </c>
      <c r="GP2" s="323" t="s">
        <v>404</v>
      </c>
      <c r="GQ2" s="323" t="s">
        <v>405</v>
      </c>
      <c r="GR2" s="323" t="s">
        <v>406</v>
      </c>
      <c r="GS2" s="323" t="s">
        <v>407</v>
      </c>
      <c r="GT2" s="323" t="s">
        <v>408</v>
      </c>
      <c r="GU2" s="323" t="s">
        <v>411</v>
      </c>
      <c r="GV2" s="323" t="s">
        <v>412</v>
      </c>
      <c r="GW2" s="323" t="s">
        <v>413</v>
      </c>
      <c r="GX2" s="323" t="s">
        <v>414</v>
      </c>
      <c r="GY2" s="323" t="s">
        <v>415</v>
      </c>
      <c r="GZ2" s="323" t="s">
        <v>416</v>
      </c>
      <c r="HA2" s="323" t="s">
        <v>417</v>
      </c>
      <c r="HB2" s="323" t="s">
        <v>418</v>
      </c>
      <c r="HC2" s="323" t="s">
        <v>419</v>
      </c>
      <c r="HD2" s="323" t="s">
        <v>420</v>
      </c>
      <c r="HE2" s="323" t="s">
        <v>450</v>
      </c>
      <c r="HF2" s="323" t="s">
        <v>451</v>
      </c>
      <c r="HG2" s="323" t="s">
        <v>452</v>
      </c>
      <c r="HH2" s="323" t="s">
        <v>453</v>
      </c>
      <c r="HI2" s="323" t="s">
        <v>454</v>
      </c>
      <c r="HJ2" s="323" t="s">
        <v>455</v>
      </c>
      <c r="HK2" s="323" t="s">
        <v>456</v>
      </c>
      <c r="HL2" s="323" t="s">
        <v>457</v>
      </c>
      <c r="HM2" s="323" t="s">
        <v>458</v>
      </c>
      <c r="HN2" s="323" t="s">
        <v>459</v>
      </c>
      <c r="HO2" s="323" t="s">
        <v>460</v>
      </c>
      <c r="HP2" s="323" t="s">
        <v>461</v>
      </c>
      <c r="HQ2" s="323" t="s">
        <v>462</v>
      </c>
      <c r="HR2" s="323" t="s">
        <v>463</v>
      </c>
      <c r="HS2" s="323" t="s">
        <v>464</v>
      </c>
      <c r="HT2" s="323" t="s">
        <v>465</v>
      </c>
      <c r="HU2" s="323" t="s">
        <v>466</v>
      </c>
      <c r="HV2" s="323" t="s">
        <v>467</v>
      </c>
      <c r="HW2" s="323" t="s">
        <v>468</v>
      </c>
      <c r="HX2" s="323" t="s">
        <v>469</v>
      </c>
      <c r="HY2" s="323" t="s">
        <v>470</v>
      </c>
      <c r="HZ2" s="323" t="s">
        <v>471</v>
      </c>
      <c r="IA2" s="323" t="s">
        <v>472</v>
      </c>
      <c r="IB2" s="323" t="s">
        <v>473</v>
      </c>
      <c r="IC2" s="323" t="s">
        <v>474</v>
      </c>
      <c r="ID2" s="323" t="s">
        <v>475</v>
      </c>
      <c r="IE2" s="323" t="s">
        <v>476</v>
      </c>
      <c r="IF2" s="323" t="s">
        <v>477</v>
      </c>
      <c r="IG2" s="323" t="s">
        <v>478</v>
      </c>
      <c r="IH2" s="323" t="s">
        <v>479</v>
      </c>
      <c r="II2" s="323" t="s">
        <v>480</v>
      </c>
      <c r="IJ2" s="323" t="s">
        <v>481</v>
      </c>
      <c r="IK2" s="323" t="s">
        <v>482</v>
      </c>
      <c r="IL2" s="323" t="s">
        <v>483</v>
      </c>
      <c r="IM2" s="323" t="s">
        <v>484</v>
      </c>
      <c r="IN2" s="323" t="s">
        <v>485</v>
      </c>
      <c r="IO2" s="323" t="s">
        <v>486</v>
      </c>
      <c r="IP2" s="323" t="s">
        <v>487</v>
      </c>
      <c r="IQ2" s="323" t="s">
        <v>488</v>
      </c>
      <c r="IR2" s="323" t="s">
        <v>489</v>
      </c>
      <c r="IS2" s="323" t="s">
        <v>490</v>
      </c>
      <c r="IT2" s="323" t="s">
        <v>491</v>
      </c>
      <c r="IU2" s="323" t="s">
        <v>492</v>
      </c>
      <c r="IV2" s="323" t="s">
        <v>493</v>
      </c>
      <c r="IW2" s="323" t="s">
        <v>494</v>
      </c>
      <c r="IX2" s="323" t="s">
        <v>495</v>
      </c>
      <c r="IY2" s="323" t="s">
        <v>496</v>
      </c>
      <c r="IZ2" s="323" t="s">
        <v>497</v>
      </c>
      <c r="JA2" s="323" t="s">
        <v>498</v>
      </c>
      <c r="JB2" s="323" t="s">
        <v>532</v>
      </c>
      <c r="JC2" s="323" t="s">
        <v>533</v>
      </c>
      <c r="JD2" s="323" t="s">
        <v>534</v>
      </c>
      <c r="JE2" s="323" t="s">
        <v>535</v>
      </c>
      <c r="JF2" s="323" t="s">
        <v>536</v>
      </c>
      <c r="JG2" s="323" t="s">
        <v>537</v>
      </c>
      <c r="JH2" s="323" t="s">
        <v>538</v>
      </c>
      <c r="JI2" s="323" t="s">
        <v>539</v>
      </c>
      <c r="JJ2" s="323" t="s">
        <v>540</v>
      </c>
      <c r="JK2" s="323" t="s">
        <v>541</v>
      </c>
      <c r="JL2" s="323" t="s">
        <v>542</v>
      </c>
      <c r="JM2" s="323" t="s">
        <v>543</v>
      </c>
      <c r="JN2" s="323" t="s">
        <v>551</v>
      </c>
      <c r="JO2" s="323" t="s">
        <v>561</v>
      </c>
      <c r="JP2" s="323" t="s">
        <v>562</v>
      </c>
      <c r="JQ2" s="323" t="s">
        <v>563</v>
      </c>
      <c r="JR2" s="323" t="s">
        <v>564</v>
      </c>
      <c r="JS2" s="323" t="s">
        <v>565</v>
      </c>
      <c r="JT2" s="323" t="s">
        <v>566</v>
      </c>
      <c r="JU2" s="323" t="s">
        <v>567</v>
      </c>
      <c r="JV2" s="323" t="s">
        <v>568</v>
      </c>
      <c r="JW2" s="323" t="s">
        <v>569</v>
      </c>
      <c r="JX2" s="323" t="s">
        <v>570</v>
      </c>
      <c r="JY2" s="323" t="s">
        <v>571</v>
      </c>
      <c r="JZ2" s="323" t="s">
        <v>572</v>
      </c>
      <c r="KA2" s="323" t="s">
        <v>573</v>
      </c>
      <c r="KB2" s="323" t="s">
        <v>574</v>
      </c>
      <c r="KC2" s="323" t="s">
        <v>575</v>
      </c>
      <c r="KD2" s="323" t="s">
        <v>595</v>
      </c>
      <c r="KE2" s="323" t="s">
        <v>596</v>
      </c>
      <c r="KF2" s="323" t="s">
        <v>597</v>
      </c>
      <c r="KG2" s="323" t="s">
        <v>598</v>
      </c>
      <c r="KH2" s="323" t="s">
        <v>599</v>
      </c>
      <c r="KI2" s="323" t="s">
        <v>600</v>
      </c>
      <c r="KJ2" s="323" t="s">
        <v>607</v>
      </c>
      <c r="KK2" s="323" t="s">
        <v>608</v>
      </c>
      <c r="KL2" s="323" t="s">
        <v>609</v>
      </c>
      <c r="KM2" s="323" t="s">
        <v>610</v>
      </c>
      <c r="KN2" s="323" t="s">
        <v>752</v>
      </c>
      <c r="KO2" s="323" t="s">
        <v>1745</v>
      </c>
      <c r="KP2" s="323" t="s">
        <v>1746</v>
      </c>
      <c r="KQ2" s="323" t="s">
        <v>1747</v>
      </c>
      <c r="KR2" s="323" t="s">
        <v>1748</v>
      </c>
      <c r="KS2" s="323" t="s">
        <v>1749</v>
      </c>
      <c r="KT2" s="323" t="s">
        <v>1750</v>
      </c>
      <c r="KU2" s="323" t="s">
        <v>1751</v>
      </c>
      <c r="KV2" s="323" t="s">
        <v>1752</v>
      </c>
      <c r="KW2" s="323" t="s">
        <v>1753</v>
      </c>
      <c r="KX2" s="323" t="s">
        <v>1754</v>
      </c>
      <c r="KY2" s="323" t="s">
        <v>1755</v>
      </c>
      <c r="KZ2" s="323" t="s">
        <v>1756</v>
      </c>
      <c r="LA2" s="323" t="s">
        <v>1757</v>
      </c>
      <c r="LB2" s="323" t="s">
        <v>1758</v>
      </c>
      <c r="LC2" s="323" t="s">
        <v>1759</v>
      </c>
      <c r="LD2" s="323" t="s">
        <v>1760</v>
      </c>
      <c r="LE2" s="323" t="s">
        <v>1761</v>
      </c>
      <c r="LF2" s="323" t="s">
        <v>1762</v>
      </c>
      <c r="LG2" s="323" t="s">
        <v>1763</v>
      </c>
      <c r="LH2" s="323" t="s">
        <v>1764</v>
      </c>
      <c r="LI2" s="323" t="s">
        <v>1765</v>
      </c>
      <c r="LJ2" s="323" t="s">
        <v>1766</v>
      </c>
      <c r="LK2" s="323" t="s">
        <v>1767</v>
      </c>
      <c r="LL2" s="323" t="s">
        <v>1768</v>
      </c>
      <c r="LM2" s="323" t="s">
        <v>1769</v>
      </c>
      <c r="LN2" s="323" t="s">
        <v>1770</v>
      </c>
      <c r="LO2" s="323" t="s">
        <v>1771</v>
      </c>
      <c r="LP2" s="323" t="s">
        <v>1772</v>
      </c>
      <c r="LQ2" s="323" t="s">
        <v>1773</v>
      </c>
      <c r="LR2" s="323" t="s">
        <v>1774</v>
      </c>
      <c r="LS2" s="323" t="s">
        <v>1775</v>
      </c>
      <c r="LT2" s="323" t="s">
        <v>1776</v>
      </c>
      <c r="LU2" s="323" t="s">
        <v>1777</v>
      </c>
      <c r="LV2" s="323" t="s">
        <v>1778</v>
      </c>
      <c r="LW2" s="323" t="s">
        <v>1779</v>
      </c>
      <c r="LX2" s="323" t="s">
        <v>1780</v>
      </c>
      <c r="LY2" s="323" t="s">
        <v>1781</v>
      </c>
      <c r="LZ2" s="323" t="s">
        <v>1782</v>
      </c>
      <c r="MA2" s="323" t="s">
        <v>1783</v>
      </c>
      <c r="MB2" s="323" t="s">
        <v>1784</v>
      </c>
      <c r="MC2" s="323" t="s">
        <v>1785</v>
      </c>
      <c r="MD2" s="323" t="s">
        <v>1786</v>
      </c>
      <c r="ME2" s="323" t="s">
        <v>1787</v>
      </c>
      <c r="MF2" s="323" t="s">
        <v>1788</v>
      </c>
      <c r="MG2" s="323" t="s">
        <v>1789</v>
      </c>
      <c r="MH2" s="323" t="s">
        <v>1790</v>
      </c>
      <c r="MI2" s="323" t="s">
        <v>1791</v>
      </c>
      <c r="MJ2" s="323" t="s">
        <v>1792</v>
      </c>
      <c r="MK2" s="323" t="s">
        <v>1793</v>
      </c>
    </row>
    <row r="3" spans="1:349" s="323" customFormat="1" ht="14.5" x14ac:dyDescent="0.35">
      <c r="B3" s="323">
        <v>0</v>
      </c>
      <c r="E3">
        <v>6160</v>
      </c>
      <c r="S3">
        <v>622.19600000000003</v>
      </c>
      <c r="FG3">
        <v>7.0223999999999995E-2</v>
      </c>
      <c r="FH3">
        <v>3.0397999999999998E-2</v>
      </c>
      <c r="HC3">
        <v>4.0135999999999998E-2</v>
      </c>
      <c r="KE3">
        <v>7261</v>
      </c>
      <c r="LJ3" s="323">
        <v>0</v>
      </c>
      <c r="LK3" s="323">
        <v>0</v>
      </c>
    </row>
    <row r="4" spans="1:349" s="323" customFormat="1" ht="14.5" x14ac:dyDescent="0.35">
      <c r="B4">
        <v>220822</v>
      </c>
      <c r="E4">
        <v>6160</v>
      </c>
      <c r="S4">
        <v>622.19600000000003</v>
      </c>
      <c r="AL4" s="424" t="s">
        <v>1844</v>
      </c>
      <c r="FG4">
        <v>7.0223999999999995E-2</v>
      </c>
      <c r="FH4">
        <v>3.0397999999999998E-2</v>
      </c>
      <c r="HC4">
        <v>4.0135999999999998E-2</v>
      </c>
      <c r="KE4">
        <v>7261</v>
      </c>
      <c r="LJ4" s="323">
        <v>0</v>
      </c>
      <c r="LK4" s="323">
        <v>0</v>
      </c>
    </row>
    <row r="5" spans="1:349" s="323" customFormat="1" ht="14.5" x14ac:dyDescent="0.35">
      <c r="B5">
        <v>15845</v>
      </c>
      <c r="E5">
        <v>6160</v>
      </c>
      <c r="S5">
        <v>622.19600000000003</v>
      </c>
      <c r="AL5" s="424" t="s">
        <v>1845</v>
      </c>
      <c r="FG5">
        <v>7.0223999999999995E-2</v>
      </c>
      <c r="FH5">
        <v>3.0397999999999998E-2</v>
      </c>
      <c r="HC5">
        <v>4.0135999999999998E-2</v>
      </c>
      <c r="KE5">
        <v>7261</v>
      </c>
      <c r="LJ5" s="323">
        <v>0</v>
      </c>
      <c r="LK5" s="323">
        <v>0</v>
      </c>
    </row>
    <row r="6" spans="1:349" s="323" customFormat="1" ht="14.5" x14ac:dyDescent="0.35">
      <c r="B6">
        <v>101881</v>
      </c>
      <c r="E6">
        <v>6160</v>
      </c>
      <c r="S6">
        <v>622.19600000000003</v>
      </c>
      <c r="AL6" s="424" t="s">
        <v>1865</v>
      </c>
      <c r="FG6">
        <v>7.0223999999999995E-2</v>
      </c>
      <c r="FH6">
        <v>3.0397999999999998E-2</v>
      </c>
      <c r="HC6">
        <v>4.0135999999999998E-2</v>
      </c>
      <c r="KE6">
        <v>7261</v>
      </c>
      <c r="LJ6" s="323">
        <v>0</v>
      </c>
      <c r="LK6" s="323">
        <v>0</v>
      </c>
    </row>
    <row r="7" spans="1:349" x14ac:dyDescent="0.25">
      <c r="A7">
        <v>43696</v>
      </c>
      <c r="B7">
        <v>3801</v>
      </c>
      <c r="C7">
        <v>9</v>
      </c>
      <c r="D7">
        <v>2025</v>
      </c>
      <c r="E7">
        <v>6160</v>
      </c>
      <c r="F7">
        <v>0</v>
      </c>
      <c r="G7">
        <v>885.37700000000007</v>
      </c>
      <c r="H7">
        <v>794.43900000000008</v>
      </c>
      <c r="I7">
        <v>794.43900000000008</v>
      </c>
      <c r="J7">
        <v>885.37700000000007</v>
      </c>
      <c r="K7">
        <v>0</v>
      </c>
      <c r="L7">
        <v>6160</v>
      </c>
      <c r="M7">
        <v>0</v>
      </c>
      <c r="N7">
        <v>0</v>
      </c>
      <c r="P7">
        <v>886.57500000000005</v>
      </c>
      <c r="Q7">
        <v>0</v>
      </c>
      <c r="R7">
        <v>551623</v>
      </c>
      <c r="S7">
        <v>622.19600000000003</v>
      </c>
      <c r="U7">
        <v>0</v>
      </c>
      <c r="V7">
        <v>63.203000000000003</v>
      </c>
      <c r="W7">
        <v>38933</v>
      </c>
      <c r="X7">
        <v>38933</v>
      </c>
      <c r="Z7">
        <v>0</v>
      </c>
      <c r="AC7">
        <v>0</v>
      </c>
      <c r="AD7" t="s">
        <v>305</v>
      </c>
      <c r="AE7">
        <v>0</v>
      </c>
      <c r="AH7">
        <v>0</v>
      </c>
      <c r="AI7">
        <v>0</v>
      </c>
      <c r="AJ7">
        <v>6160</v>
      </c>
      <c r="AK7" t="s">
        <v>529</v>
      </c>
      <c r="AL7" s="424" t="s">
        <v>48</v>
      </c>
      <c r="AM7">
        <v>0</v>
      </c>
      <c r="AN7">
        <v>0</v>
      </c>
      <c r="AO7">
        <v>0</v>
      </c>
      <c r="AP7">
        <v>0</v>
      </c>
      <c r="AQ7">
        <v>0</v>
      </c>
      <c r="AS7">
        <v>0</v>
      </c>
      <c r="AT7">
        <v>0</v>
      </c>
      <c r="AU7">
        <v>0</v>
      </c>
      <c r="AV7">
        <v>0</v>
      </c>
      <c r="AW7">
        <v>9652746</v>
      </c>
      <c r="AX7">
        <v>9513856</v>
      </c>
      <c r="AY7">
        <v>0</v>
      </c>
      <c r="AZ7">
        <v>551623</v>
      </c>
      <c r="BA7">
        <v>47.083000000000006</v>
      </c>
      <c r="BB7">
        <v>18712</v>
      </c>
      <c r="BC7">
        <v>18593</v>
      </c>
      <c r="BD7">
        <v>44</v>
      </c>
      <c r="BE7">
        <v>119</v>
      </c>
      <c r="BF7">
        <v>8566357</v>
      </c>
      <c r="BG7">
        <v>0</v>
      </c>
      <c r="BJ7">
        <v>12</v>
      </c>
      <c r="BK7">
        <v>0</v>
      </c>
      <c r="BL7">
        <v>0</v>
      </c>
      <c r="BM7">
        <v>0</v>
      </c>
      <c r="BN7">
        <v>0</v>
      </c>
      <c r="BO7">
        <v>0</v>
      </c>
      <c r="BP7">
        <v>0</v>
      </c>
      <c r="BQ7">
        <v>648</v>
      </c>
      <c r="BS7">
        <v>0</v>
      </c>
      <c r="BT7">
        <v>0</v>
      </c>
      <c r="BU7">
        <v>0</v>
      </c>
      <c r="BV7">
        <v>0</v>
      </c>
      <c r="BW7">
        <v>0</v>
      </c>
      <c r="BY7">
        <v>0</v>
      </c>
      <c r="CA7">
        <v>0</v>
      </c>
      <c r="CB7">
        <v>0</v>
      </c>
      <c r="CC7">
        <v>0</v>
      </c>
      <c r="CD7">
        <v>0</v>
      </c>
      <c r="CE7">
        <v>0</v>
      </c>
      <c r="CF7">
        <v>0</v>
      </c>
      <c r="CG7">
        <v>0</v>
      </c>
      <c r="CH7">
        <v>142143</v>
      </c>
      <c r="CI7">
        <v>0</v>
      </c>
      <c r="CJ7">
        <v>4</v>
      </c>
      <c r="CK7">
        <v>0</v>
      </c>
      <c r="CL7">
        <v>0</v>
      </c>
      <c r="CN7">
        <v>0</v>
      </c>
      <c r="CO7">
        <v>1</v>
      </c>
      <c r="CP7">
        <v>0</v>
      </c>
      <c r="CQ7">
        <v>8.3000000000000004E-2</v>
      </c>
      <c r="CR7">
        <v>885.37700000000007</v>
      </c>
      <c r="CS7">
        <v>0</v>
      </c>
      <c r="CT7">
        <v>0</v>
      </c>
      <c r="CU7">
        <v>0</v>
      </c>
      <c r="CV7">
        <v>0</v>
      </c>
      <c r="CW7">
        <v>0</v>
      </c>
      <c r="CX7">
        <v>0</v>
      </c>
      <c r="CY7">
        <v>0</v>
      </c>
      <c r="CZ7">
        <v>0</v>
      </c>
      <c r="DB7">
        <v>4893744</v>
      </c>
      <c r="DC7">
        <v>0</v>
      </c>
      <c r="DD7">
        <v>0</v>
      </c>
      <c r="DE7">
        <v>942788</v>
      </c>
      <c r="DF7">
        <v>942788</v>
      </c>
      <c r="DG7">
        <v>153.05000000000001</v>
      </c>
      <c r="DH7">
        <v>0</v>
      </c>
      <c r="DI7">
        <v>0</v>
      </c>
      <c r="DK7">
        <v>1985</v>
      </c>
      <c r="DL7">
        <v>0</v>
      </c>
      <c r="DM7">
        <v>943641</v>
      </c>
      <c r="DN7">
        <v>3134</v>
      </c>
      <c r="DO7">
        <v>0</v>
      </c>
      <c r="DP7">
        <v>0</v>
      </c>
      <c r="DQ7">
        <v>0</v>
      </c>
      <c r="DR7">
        <v>0</v>
      </c>
      <c r="DS7">
        <v>0</v>
      </c>
      <c r="DT7">
        <v>0</v>
      </c>
      <c r="DU7">
        <v>0</v>
      </c>
      <c r="DV7">
        <v>0</v>
      </c>
      <c r="DW7">
        <v>0</v>
      </c>
      <c r="DX7">
        <v>0</v>
      </c>
      <c r="DY7">
        <v>0</v>
      </c>
      <c r="DZ7">
        <v>0</v>
      </c>
      <c r="EA7">
        <v>0</v>
      </c>
      <c r="EB7">
        <v>0</v>
      </c>
      <c r="EC7">
        <v>40.142000000000003</v>
      </c>
      <c r="ED7">
        <v>284366</v>
      </c>
      <c r="EE7">
        <v>0</v>
      </c>
      <c r="EF7">
        <v>0</v>
      </c>
      <c r="EG7">
        <v>0</v>
      </c>
      <c r="EH7">
        <v>662409</v>
      </c>
      <c r="EI7">
        <v>0</v>
      </c>
      <c r="EJ7">
        <v>0</v>
      </c>
      <c r="EK7">
        <v>33.959000000000003</v>
      </c>
      <c r="EL7">
        <v>0</v>
      </c>
      <c r="EM7">
        <v>0</v>
      </c>
      <c r="EN7">
        <v>0.96900000000000008</v>
      </c>
      <c r="EO7">
        <v>0</v>
      </c>
      <c r="EP7">
        <v>0</v>
      </c>
      <c r="EQ7">
        <v>35.280999999999999</v>
      </c>
      <c r="ER7">
        <v>0.35300000000000004</v>
      </c>
      <c r="ES7">
        <v>107.53400000000001</v>
      </c>
      <c r="ET7">
        <v>0</v>
      </c>
      <c r="EV7">
        <v>0</v>
      </c>
      <c r="EW7">
        <v>0</v>
      </c>
      <c r="EX7">
        <v>0</v>
      </c>
      <c r="EZ7">
        <v>8040690</v>
      </c>
      <c r="FA7">
        <v>0</v>
      </c>
      <c r="FB7">
        <v>8589060</v>
      </c>
      <c r="FC7">
        <v>0</v>
      </c>
      <c r="FD7">
        <v>0</v>
      </c>
      <c r="FE7">
        <v>1264846</v>
      </c>
      <c r="FF7">
        <v>208320</v>
      </c>
      <c r="FG7">
        <v>7.0223999999999995E-2</v>
      </c>
      <c r="FH7">
        <v>3.0397999999999998E-2</v>
      </c>
      <c r="FI7">
        <v>0</v>
      </c>
      <c r="FJ7">
        <v>0</v>
      </c>
      <c r="FK7">
        <v>1390.6420000000001</v>
      </c>
      <c r="FL7">
        <v>10204369</v>
      </c>
      <c r="FM7">
        <v>0</v>
      </c>
      <c r="FN7">
        <v>0</v>
      </c>
      <c r="FO7">
        <v>6732</v>
      </c>
      <c r="FP7">
        <v>0</v>
      </c>
      <c r="FQ7">
        <v>20650</v>
      </c>
      <c r="FR7">
        <v>6732</v>
      </c>
      <c r="FS7">
        <v>13918</v>
      </c>
      <c r="FT7">
        <v>0</v>
      </c>
      <c r="FU7">
        <v>0</v>
      </c>
      <c r="FV7">
        <v>0</v>
      </c>
      <c r="FW7">
        <v>0</v>
      </c>
      <c r="FX7">
        <v>0</v>
      </c>
      <c r="FY7">
        <v>0</v>
      </c>
      <c r="GB7">
        <v>530195</v>
      </c>
      <c r="GC7">
        <v>530195</v>
      </c>
      <c r="GD7">
        <v>55.657000000000004</v>
      </c>
      <c r="GF7">
        <v>0</v>
      </c>
      <c r="GG7">
        <v>0</v>
      </c>
      <c r="GH7">
        <v>0</v>
      </c>
      <c r="GI7">
        <v>0</v>
      </c>
      <c r="GK7">
        <v>0</v>
      </c>
      <c r="GL7">
        <v>0</v>
      </c>
      <c r="GM7">
        <v>0</v>
      </c>
      <c r="GN7">
        <v>0</v>
      </c>
      <c r="GO7">
        <v>0</v>
      </c>
      <c r="GQ7">
        <v>0</v>
      </c>
      <c r="GR7">
        <v>0</v>
      </c>
      <c r="GS7">
        <v>0</v>
      </c>
      <c r="GT7">
        <v>0</v>
      </c>
      <c r="HB7">
        <v>360336637</v>
      </c>
      <c r="HC7">
        <v>4.0135999999999998E-2</v>
      </c>
      <c r="HD7">
        <v>142143</v>
      </c>
      <c r="HE7">
        <v>0</v>
      </c>
      <c r="HF7">
        <v>874677</v>
      </c>
      <c r="HG7">
        <v>30800</v>
      </c>
      <c r="HH7">
        <v>119020</v>
      </c>
      <c r="HI7">
        <v>0</v>
      </c>
      <c r="HJ7">
        <v>54233</v>
      </c>
      <c r="HK7">
        <v>2988</v>
      </c>
      <c r="HL7">
        <v>2318</v>
      </c>
      <c r="HM7">
        <v>80000</v>
      </c>
      <c r="HN7">
        <v>36480</v>
      </c>
      <c r="HO7">
        <v>0</v>
      </c>
      <c r="HP7">
        <v>0</v>
      </c>
      <c r="HQ7">
        <v>0</v>
      </c>
      <c r="HR7">
        <v>0</v>
      </c>
      <c r="HS7">
        <v>8037437</v>
      </c>
      <c r="HT7">
        <v>208320</v>
      </c>
      <c r="HW7">
        <v>0</v>
      </c>
      <c r="HX7">
        <v>90</v>
      </c>
      <c r="HY7">
        <v>119</v>
      </c>
      <c r="HZ7">
        <v>107</v>
      </c>
      <c r="IA7">
        <v>179</v>
      </c>
      <c r="IB7">
        <v>112</v>
      </c>
      <c r="IC7">
        <v>607</v>
      </c>
      <c r="ID7">
        <v>0</v>
      </c>
      <c r="IE7">
        <v>0</v>
      </c>
      <c r="IF7">
        <v>0</v>
      </c>
      <c r="IG7">
        <v>50</v>
      </c>
      <c r="IH7">
        <v>193.215</v>
      </c>
      <c r="II7">
        <v>0</v>
      </c>
      <c r="IJ7">
        <v>63.203000000000003</v>
      </c>
      <c r="IK7">
        <v>0</v>
      </c>
      <c r="IL7">
        <v>7</v>
      </c>
      <c r="IM7">
        <v>15</v>
      </c>
      <c r="IN7">
        <v>0</v>
      </c>
      <c r="IO7">
        <v>22</v>
      </c>
      <c r="IP7">
        <v>0</v>
      </c>
      <c r="IQ7">
        <v>63.203000000000003</v>
      </c>
      <c r="IR7">
        <v>38933</v>
      </c>
      <c r="IS7">
        <v>0</v>
      </c>
      <c r="IT7">
        <v>35000</v>
      </c>
      <c r="IU7">
        <v>45000</v>
      </c>
      <c r="IV7">
        <v>0</v>
      </c>
      <c r="IW7">
        <v>6160</v>
      </c>
      <c r="IX7">
        <v>0</v>
      </c>
      <c r="IY7">
        <v>0</v>
      </c>
      <c r="IZ7">
        <v>0</v>
      </c>
      <c r="JA7">
        <v>0</v>
      </c>
      <c r="JB7">
        <v>1</v>
      </c>
      <c r="JC7">
        <v>19654</v>
      </c>
      <c r="JD7">
        <v>1</v>
      </c>
      <c r="JE7">
        <v>10593</v>
      </c>
      <c r="JF7">
        <v>1</v>
      </c>
      <c r="JG7">
        <v>4733</v>
      </c>
      <c r="JH7">
        <v>1500</v>
      </c>
      <c r="JJ7">
        <v>0</v>
      </c>
      <c r="JK7">
        <v>0</v>
      </c>
      <c r="JL7">
        <v>0</v>
      </c>
      <c r="JM7">
        <v>0</v>
      </c>
      <c r="JO7">
        <v>0</v>
      </c>
      <c r="JP7">
        <v>46.295999999999999</v>
      </c>
      <c r="JQ7">
        <v>9.3610000000000007</v>
      </c>
      <c r="JR7">
        <v>0</v>
      </c>
      <c r="JS7">
        <v>430279</v>
      </c>
      <c r="JT7">
        <v>99916</v>
      </c>
      <c r="JU7">
        <v>18973</v>
      </c>
      <c r="JW7">
        <v>0</v>
      </c>
      <c r="JX7">
        <v>0</v>
      </c>
      <c r="JY7">
        <v>0</v>
      </c>
      <c r="JZ7">
        <v>0</v>
      </c>
      <c r="KD7">
        <v>18973</v>
      </c>
      <c r="KE7">
        <v>7261</v>
      </c>
      <c r="KG7">
        <v>0</v>
      </c>
      <c r="KH7">
        <v>0</v>
      </c>
      <c r="KI7">
        <v>0</v>
      </c>
      <c r="KJ7">
        <v>10</v>
      </c>
      <c r="KK7">
        <v>40</v>
      </c>
      <c r="KL7">
        <v>6160</v>
      </c>
      <c r="KM7">
        <v>24640</v>
      </c>
      <c r="KN7">
        <v>0</v>
      </c>
      <c r="KO7">
        <v>0</v>
      </c>
      <c r="KP7">
        <v>0</v>
      </c>
      <c r="KQ7">
        <v>0</v>
      </c>
      <c r="KS7">
        <v>0</v>
      </c>
      <c r="KT7">
        <v>0</v>
      </c>
      <c r="KU7">
        <v>0</v>
      </c>
      <c r="KW7">
        <v>0</v>
      </c>
      <c r="KX7">
        <v>0</v>
      </c>
      <c r="KY7">
        <v>0</v>
      </c>
      <c r="KZ7">
        <v>0</v>
      </c>
      <c r="LA7">
        <v>0</v>
      </c>
      <c r="LB7">
        <v>0</v>
      </c>
      <c r="LD7">
        <v>0</v>
      </c>
      <c r="LE7">
        <v>0</v>
      </c>
      <c r="LF7">
        <v>0</v>
      </c>
      <c r="LG7">
        <v>0</v>
      </c>
      <c r="LH7">
        <v>0</v>
      </c>
      <c r="LI7">
        <v>0</v>
      </c>
      <c r="LJ7">
        <v>923.30900000000008</v>
      </c>
      <c r="LK7">
        <v>3</v>
      </c>
      <c r="LL7">
        <v>45000</v>
      </c>
      <c r="LM7">
        <v>9233</v>
      </c>
      <c r="LN7">
        <v>0</v>
      </c>
      <c r="LO7">
        <v>0</v>
      </c>
      <c r="LP7">
        <v>0</v>
      </c>
      <c r="LQ7">
        <v>0</v>
      </c>
      <c r="LR7">
        <v>0</v>
      </c>
      <c r="LS7">
        <v>0</v>
      </c>
      <c r="LT7">
        <v>0</v>
      </c>
      <c r="LU7">
        <v>0</v>
      </c>
      <c r="LV7">
        <v>0</v>
      </c>
      <c r="LW7">
        <v>0</v>
      </c>
      <c r="LX7">
        <v>0</v>
      </c>
      <c r="LY7">
        <v>0</v>
      </c>
      <c r="LZ7">
        <v>0</v>
      </c>
      <c r="MA7">
        <v>0</v>
      </c>
      <c r="MB7">
        <v>0</v>
      </c>
      <c r="MC7">
        <v>0</v>
      </c>
      <c r="MD7">
        <v>0</v>
      </c>
      <c r="ME7">
        <v>0</v>
      </c>
      <c r="MF7">
        <v>0</v>
      </c>
      <c r="MG7">
        <v>9652746</v>
      </c>
      <c r="MH7">
        <v>0</v>
      </c>
      <c r="MI7">
        <v>0</v>
      </c>
      <c r="MJ7">
        <v>0</v>
      </c>
      <c r="MK7">
        <v>0</v>
      </c>
    </row>
    <row r="8" spans="1:349" x14ac:dyDescent="0.25">
      <c r="A8">
        <v>43696</v>
      </c>
      <c r="B8">
        <v>13801</v>
      </c>
      <c r="C8">
        <v>9</v>
      </c>
      <c r="D8">
        <v>2025</v>
      </c>
      <c r="E8">
        <v>6160</v>
      </c>
      <c r="F8">
        <v>0</v>
      </c>
      <c r="G8">
        <v>283.12299999999999</v>
      </c>
      <c r="H8">
        <v>268.07</v>
      </c>
      <c r="I8">
        <v>268.07</v>
      </c>
      <c r="J8">
        <v>283.12299999999999</v>
      </c>
      <c r="K8">
        <v>0</v>
      </c>
      <c r="L8">
        <v>6160</v>
      </c>
      <c r="M8">
        <v>0</v>
      </c>
      <c r="N8">
        <v>0</v>
      </c>
      <c r="P8">
        <v>282.91200000000003</v>
      </c>
      <c r="Q8">
        <v>0</v>
      </c>
      <c r="R8">
        <v>176027</v>
      </c>
      <c r="S8">
        <v>622.19600000000003</v>
      </c>
      <c r="U8">
        <v>0</v>
      </c>
      <c r="V8">
        <v>9.0299999999999994</v>
      </c>
      <c r="W8">
        <v>5562</v>
      </c>
      <c r="X8">
        <v>5562</v>
      </c>
      <c r="Z8">
        <v>0</v>
      </c>
      <c r="AC8">
        <v>0</v>
      </c>
      <c r="AD8" t="s">
        <v>305</v>
      </c>
      <c r="AE8">
        <v>0</v>
      </c>
      <c r="AH8">
        <v>0</v>
      </c>
      <c r="AI8">
        <v>0</v>
      </c>
      <c r="AJ8">
        <v>6160</v>
      </c>
      <c r="AK8" t="s">
        <v>529</v>
      </c>
      <c r="AL8" t="s">
        <v>49</v>
      </c>
      <c r="AM8">
        <v>0</v>
      </c>
      <c r="AN8">
        <v>0</v>
      </c>
      <c r="AO8">
        <v>0</v>
      </c>
      <c r="AP8">
        <v>0</v>
      </c>
      <c r="AQ8">
        <v>0</v>
      </c>
      <c r="AS8">
        <v>0</v>
      </c>
      <c r="AT8">
        <v>0</v>
      </c>
      <c r="AU8">
        <v>0</v>
      </c>
      <c r="AV8">
        <v>0</v>
      </c>
      <c r="AW8">
        <v>3105424</v>
      </c>
      <c r="AX8">
        <v>3060982</v>
      </c>
      <c r="AY8">
        <v>0</v>
      </c>
      <c r="AZ8">
        <v>176027</v>
      </c>
      <c r="BA8">
        <v>39.167000000000002</v>
      </c>
      <c r="BB8">
        <v>5954</v>
      </c>
      <c r="BC8">
        <v>5916</v>
      </c>
      <c r="BD8">
        <v>14</v>
      </c>
      <c r="BE8">
        <v>38</v>
      </c>
      <c r="BF8">
        <v>2762021</v>
      </c>
      <c r="BG8">
        <v>0</v>
      </c>
      <c r="BJ8">
        <v>12</v>
      </c>
      <c r="BK8">
        <v>0</v>
      </c>
      <c r="BL8">
        <v>0</v>
      </c>
      <c r="BM8">
        <v>0</v>
      </c>
      <c r="BN8">
        <v>0</v>
      </c>
      <c r="BO8">
        <v>0</v>
      </c>
      <c r="BP8">
        <v>0</v>
      </c>
      <c r="BQ8">
        <v>729</v>
      </c>
      <c r="BS8">
        <v>0</v>
      </c>
      <c r="BT8">
        <v>0</v>
      </c>
      <c r="BU8">
        <v>0</v>
      </c>
      <c r="BV8">
        <v>0</v>
      </c>
      <c r="BW8">
        <v>0</v>
      </c>
      <c r="BY8">
        <v>0</v>
      </c>
      <c r="CA8">
        <v>0</v>
      </c>
      <c r="CB8">
        <v>0</v>
      </c>
      <c r="CC8">
        <v>0</v>
      </c>
      <c r="CD8">
        <v>0</v>
      </c>
      <c r="CE8">
        <v>0</v>
      </c>
      <c r="CF8">
        <v>0</v>
      </c>
      <c r="CG8">
        <v>0</v>
      </c>
      <c r="CH8">
        <v>45454</v>
      </c>
      <c r="CI8">
        <v>0</v>
      </c>
      <c r="CJ8">
        <v>4</v>
      </c>
      <c r="CK8">
        <v>0</v>
      </c>
      <c r="CL8">
        <v>0</v>
      </c>
      <c r="CN8">
        <v>0</v>
      </c>
      <c r="CO8">
        <v>1</v>
      </c>
      <c r="CP8">
        <v>0</v>
      </c>
      <c r="CQ8">
        <v>2</v>
      </c>
      <c r="CR8">
        <v>283.12299999999999</v>
      </c>
      <c r="CS8">
        <v>0</v>
      </c>
      <c r="CT8">
        <v>0</v>
      </c>
      <c r="CU8">
        <v>0</v>
      </c>
      <c r="CV8">
        <v>0</v>
      </c>
      <c r="CW8">
        <v>0</v>
      </c>
      <c r="CX8">
        <v>0</v>
      </c>
      <c r="CY8">
        <v>0</v>
      </c>
      <c r="CZ8">
        <v>0</v>
      </c>
      <c r="DB8">
        <v>1651311</v>
      </c>
      <c r="DC8">
        <v>0</v>
      </c>
      <c r="DD8">
        <v>0</v>
      </c>
      <c r="DE8">
        <v>390621</v>
      </c>
      <c r="DF8">
        <v>390621</v>
      </c>
      <c r="DG8">
        <v>63.413000000000004</v>
      </c>
      <c r="DH8">
        <v>0</v>
      </c>
      <c r="DI8">
        <v>0</v>
      </c>
      <c r="DK8">
        <v>3282</v>
      </c>
      <c r="DL8">
        <v>0</v>
      </c>
      <c r="DM8">
        <v>293147</v>
      </c>
      <c r="DN8">
        <v>974</v>
      </c>
      <c r="DO8">
        <v>0</v>
      </c>
      <c r="DP8">
        <v>0</v>
      </c>
      <c r="DQ8">
        <v>0</v>
      </c>
      <c r="DR8">
        <v>0</v>
      </c>
      <c r="DS8">
        <v>0</v>
      </c>
      <c r="DT8">
        <v>0</v>
      </c>
      <c r="DU8">
        <v>0</v>
      </c>
      <c r="DV8">
        <v>0</v>
      </c>
      <c r="DW8">
        <v>0</v>
      </c>
      <c r="DX8">
        <v>0</v>
      </c>
      <c r="DY8">
        <v>0</v>
      </c>
      <c r="DZ8">
        <v>0</v>
      </c>
      <c r="EA8">
        <v>0</v>
      </c>
      <c r="EB8">
        <v>0</v>
      </c>
      <c r="EC8">
        <v>0.12</v>
      </c>
      <c r="ED8">
        <v>850</v>
      </c>
      <c r="EE8">
        <v>0</v>
      </c>
      <c r="EF8">
        <v>0</v>
      </c>
      <c r="EG8">
        <v>0</v>
      </c>
      <c r="EH8">
        <v>293271</v>
      </c>
      <c r="EI8">
        <v>0</v>
      </c>
      <c r="EJ8">
        <v>0</v>
      </c>
      <c r="EK8">
        <v>13.351000000000001</v>
      </c>
      <c r="EL8">
        <v>0</v>
      </c>
      <c r="EM8">
        <v>0.47700000000000004</v>
      </c>
      <c r="EN8">
        <v>1.2250000000000001</v>
      </c>
      <c r="EO8">
        <v>0</v>
      </c>
      <c r="EP8">
        <v>0</v>
      </c>
      <c r="EQ8">
        <v>15.053000000000001</v>
      </c>
      <c r="ER8">
        <v>0</v>
      </c>
      <c r="ES8">
        <v>47.609000000000002</v>
      </c>
      <c r="ET8">
        <v>0</v>
      </c>
      <c r="EV8">
        <v>0</v>
      </c>
      <c r="EW8">
        <v>0</v>
      </c>
      <c r="EX8">
        <v>0</v>
      </c>
      <c r="EZ8">
        <v>2585994</v>
      </c>
      <c r="FA8">
        <v>0</v>
      </c>
      <c r="FB8">
        <v>2761009</v>
      </c>
      <c r="FC8">
        <v>0</v>
      </c>
      <c r="FD8">
        <v>0</v>
      </c>
      <c r="FE8">
        <v>407820</v>
      </c>
      <c r="FF8">
        <v>67168</v>
      </c>
      <c r="FG8">
        <v>7.0223999999999995E-2</v>
      </c>
      <c r="FH8">
        <v>3.0397999999999998E-2</v>
      </c>
      <c r="FI8">
        <v>0</v>
      </c>
      <c r="FJ8">
        <v>0</v>
      </c>
      <c r="FK8">
        <v>448.38</v>
      </c>
      <c r="FL8">
        <v>3281451</v>
      </c>
      <c r="FM8">
        <v>0</v>
      </c>
      <c r="FN8">
        <v>0</v>
      </c>
      <c r="FO8">
        <v>0</v>
      </c>
      <c r="FP8">
        <v>0</v>
      </c>
      <c r="FQ8">
        <v>0</v>
      </c>
      <c r="FR8">
        <v>0</v>
      </c>
      <c r="FS8">
        <v>0</v>
      </c>
      <c r="FT8">
        <v>0</v>
      </c>
      <c r="FU8">
        <v>0</v>
      </c>
      <c r="FV8">
        <v>0</v>
      </c>
      <c r="FW8">
        <v>0</v>
      </c>
      <c r="FX8">
        <v>0</v>
      </c>
      <c r="FY8">
        <v>0</v>
      </c>
      <c r="GB8">
        <v>0</v>
      </c>
      <c r="GC8">
        <v>0</v>
      </c>
      <c r="GD8">
        <v>0</v>
      </c>
      <c r="GF8">
        <v>0</v>
      </c>
      <c r="GG8">
        <v>0</v>
      </c>
      <c r="GH8">
        <v>0</v>
      </c>
      <c r="GI8">
        <v>0</v>
      </c>
      <c r="GK8">
        <v>0</v>
      </c>
      <c r="GL8">
        <v>0</v>
      </c>
      <c r="GM8">
        <v>0</v>
      </c>
      <c r="GN8">
        <v>0</v>
      </c>
      <c r="GO8">
        <v>0</v>
      </c>
      <c r="GQ8">
        <v>0</v>
      </c>
      <c r="GR8">
        <v>0</v>
      </c>
      <c r="GS8">
        <v>0</v>
      </c>
      <c r="GT8">
        <v>0</v>
      </c>
      <c r="HB8">
        <v>360336637</v>
      </c>
      <c r="HC8">
        <v>4.0135999999999998E-2</v>
      </c>
      <c r="HD8">
        <v>45454</v>
      </c>
      <c r="HE8">
        <v>0</v>
      </c>
      <c r="HF8">
        <v>295145</v>
      </c>
      <c r="HG8">
        <v>8008</v>
      </c>
      <c r="HH8">
        <v>92728</v>
      </c>
      <c r="HI8">
        <v>0</v>
      </c>
      <c r="HJ8">
        <v>18571</v>
      </c>
      <c r="HK8">
        <v>0</v>
      </c>
      <c r="HL8">
        <v>0</v>
      </c>
      <c r="HM8">
        <v>0</v>
      </c>
      <c r="HN8">
        <v>0</v>
      </c>
      <c r="HO8">
        <v>0</v>
      </c>
      <c r="HP8">
        <v>0</v>
      </c>
      <c r="HQ8">
        <v>0</v>
      </c>
      <c r="HR8">
        <v>0</v>
      </c>
      <c r="HS8">
        <v>2584982</v>
      </c>
      <c r="HT8">
        <v>67168</v>
      </c>
      <c r="HW8">
        <v>0</v>
      </c>
      <c r="HX8">
        <v>45</v>
      </c>
      <c r="HY8">
        <v>70</v>
      </c>
      <c r="HZ8">
        <v>56</v>
      </c>
      <c r="IA8">
        <v>57</v>
      </c>
      <c r="IB8">
        <v>28</v>
      </c>
      <c r="IC8">
        <v>256</v>
      </c>
      <c r="ID8">
        <v>0</v>
      </c>
      <c r="IE8">
        <v>0</v>
      </c>
      <c r="IF8">
        <v>0</v>
      </c>
      <c r="IG8">
        <v>13</v>
      </c>
      <c r="IH8">
        <v>150.53300000000002</v>
      </c>
      <c r="II8">
        <v>0</v>
      </c>
      <c r="IJ8">
        <v>9.0299999999999994</v>
      </c>
      <c r="IK8">
        <v>0</v>
      </c>
      <c r="IL8">
        <v>0</v>
      </c>
      <c r="IM8">
        <v>0</v>
      </c>
      <c r="IN8">
        <v>0</v>
      </c>
      <c r="IO8">
        <v>0</v>
      </c>
      <c r="IP8">
        <v>0</v>
      </c>
      <c r="IQ8">
        <v>9.0299999999999994</v>
      </c>
      <c r="IR8">
        <v>5562</v>
      </c>
      <c r="IS8">
        <v>0</v>
      </c>
      <c r="IT8">
        <v>0</v>
      </c>
      <c r="IU8">
        <v>0</v>
      </c>
      <c r="IV8">
        <v>0</v>
      </c>
      <c r="IW8">
        <v>6160</v>
      </c>
      <c r="IX8">
        <v>0</v>
      </c>
      <c r="IY8">
        <v>0</v>
      </c>
      <c r="IZ8">
        <v>0</v>
      </c>
      <c r="JA8">
        <v>0</v>
      </c>
      <c r="JB8">
        <v>0</v>
      </c>
      <c r="JC8">
        <v>0</v>
      </c>
      <c r="JD8">
        <v>0</v>
      </c>
      <c r="JE8">
        <v>0</v>
      </c>
      <c r="JF8">
        <v>0</v>
      </c>
      <c r="JG8">
        <v>0</v>
      </c>
      <c r="JH8">
        <v>0</v>
      </c>
      <c r="JJ8">
        <v>0</v>
      </c>
      <c r="JK8">
        <v>0</v>
      </c>
      <c r="JL8">
        <v>0</v>
      </c>
      <c r="JM8">
        <v>0</v>
      </c>
      <c r="JO8">
        <v>0</v>
      </c>
      <c r="JP8">
        <v>0</v>
      </c>
      <c r="JQ8">
        <v>0</v>
      </c>
      <c r="JR8">
        <v>0</v>
      </c>
      <c r="JS8">
        <v>0</v>
      </c>
      <c r="JT8">
        <v>0</v>
      </c>
      <c r="JU8">
        <v>6037</v>
      </c>
      <c r="JW8">
        <v>0</v>
      </c>
      <c r="JX8">
        <v>0</v>
      </c>
      <c r="JY8">
        <v>0</v>
      </c>
      <c r="JZ8">
        <v>0</v>
      </c>
      <c r="KD8">
        <v>6037</v>
      </c>
      <c r="KE8">
        <v>7261</v>
      </c>
      <c r="KG8">
        <v>0</v>
      </c>
      <c r="KH8">
        <v>0</v>
      </c>
      <c r="KI8">
        <v>0</v>
      </c>
      <c r="KJ8">
        <v>7</v>
      </c>
      <c r="KK8">
        <v>6</v>
      </c>
      <c r="KL8">
        <v>4312</v>
      </c>
      <c r="KM8">
        <v>3696</v>
      </c>
      <c r="KN8">
        <v>0</v>
      </c>
      <c r="KO8">
        <v>0</v>
      </c>
      <c r="KP8">
        <v>0</v>
      </c>
      <c r="KQ8">
        <v>0</v>
      </c>
      <c r="KS8">
        <v>0</v>
      </c>
      <c r="KT8">
        <v>0</v>
      </c>
      <c r="KU8">
        <v>0</v>
      </c>
      <c r="KW8">
        <v>0</v>
      </c>
      <c r="KX8">
        <v>0</v>
      </c>
      <c r="KY8">
        <v>0</v>
      </c>
      <c r="KZ8">
        <v>0</v>
      </c>
      <c r="LA8">
        <v>0</v>
      </c>
      <c r="LB8">
        <v>0</v>
      </c>
      <c r="LD8">
        <v>0</v>
      </c>
      <c r="LE8">
        <v>0</v>
      </c>
      <c r="LF8">
        <v>0</v>
      </c>
      <c r="LG8">
        <v>0</v>
      </c>
      <c r="LH8">
        <v>0</v>
      </c>
      <c r="LI8">
        <v>0</v>
      </c>
      <c r="LJ8">
        <v>357.09100000000001</v>
      </c>
      <c r="LK8">
        <v>1</v>
      </c>
      <c r="LL8">
        <v>15000</v>
      </c>
      <c r="LM8">
        <v>3571</v>
      </c>
      <c r="LN8">
        <v>0</v>
      </c>
      <c r="LO8">
        <v>0</v>
      </c>
      <c r="LP8">
        <v>0</v>
      </c>
      <c r="LQ8">
        <v>0</v>
      </c>
      <c r="LR8">
        <v>0</v>
      </c>
      <c r="LS8">
        <v>0</v>
      </c>
      <c r="LT8">
        <v>0</v>
      </c>
      <c r="LU8">
        <v>0</v>
      </c>
      <c r="LV8">
        <v>0</v>
      </c>
      <c r="LW8">
        <v>0</v>
      </c>
      <c r="LX8">
        <v>0</v>
      </c>
      <c r="LY8">
        <v>0</v>
      </c>
      <c r="LZ8">
        <v>0</v>
      </c>
      <c r="MA8">
        <v>0</v>
      </c>
      <c r="MB8">
        <v>0</v>
      </c>
      <c r="MC8">
        <v>0</v>
      </c>
      <c r="MD8">
        <v>0</v>
      </c>
      <c r="ME8">
        <v>0</v>
      </c>
      <c r="MF8">
        <v>0</v>
      </c>
      <c r="MG8">
        <v>3105424</v>
      </c>
      <c r="MH8">
        <v>0</v>
      </c>
      <c r="MI8">
        <v>0</v>
      </c>
      <c r="MJ8">
        <v>0</v>
      </c>
      <c r="MK8">
        <v>0</v>
      </c>
    </row>
    <row r="9" spans="1:349" x14ac:dyDescent="0.25">
      <c r="A9">
        <v>43696</v>
      </c>
      <c r="B9">
        <v>14801</v>
      </c>
      <c r="C9">
        <v>9</v>
      </c>
      <c r="D9">
        <v>2025</v>
      </c>
      <c r="E9">
        <v>6160</v>
      </c>
      <c r="F9">
        <v>0</v>
      </c>
      <c r="G9">
        <v>1130.0520000000001</v>
      </c>
      <c r="H9">
        <v>1061.2429999999999</v>
      </c>
      <c r="I9">
        <v>1061.2429999999999</v>
      </c>
      <c r="J9">
        <v>1130.0520000000001</v>
      </c>
      <c r="K9">
        <v>0</v>
      </c>
      <c r="L9">
        <v>6160</v>
      </c>
      <c r="M9">
        <v>0</v>
      </c>
      <c r="N9">
        <v>0</v>
      </c>
      <c r="P9">
        <v>1135.1680000000001</v>
      </c>
      <c r="Q9">
        <v>0</v>
      </c>
      <c r="R9">
        <v>706297</v>
      </c>
      <c r="S9">
        <v>622.19600000000003</v>
      </c>
      <c r="U9">
        <v>0</v>
      </c>
      <c r="V9">
        <v>97.048000000000002</v>
      </c>
      <c r="W9">
        <v>59782</v>
      </c>
      <c r="X9">
        <v>59782</v>
      </c>
      <c r="Z9">
        <v>0</v>
      </c>
      <c r="AC9">
        <v>0</v>
      </c>
      <c r="AD9" t="s">
        <v>305</v>
      </c>
      <c r="AE9">
        <v>0</v>
      </c>
      <c r="AH9">
        <v>0</v>
      </c>
      <c r="AI9">
        <v>0</v>
      </c>
      <c r="AJ9">
        <v>6160</v>
      </c>
      <c r="AK9" t="s">
        <v>529</v>
      </c>
      <c r="AL9" t="s">
        <v>31</v>
      </c>
      <c r="AM9">
        <v>0</v>
      </c>
      <c r="AN9">
        <v>0</v>
      </c>
      <c r="AO9">
        <v>0</v>
      </c>
      <c r="AP9">
        <v>0</v>
      </c>
      <c r="AQ9">
        <v>0</v>
      </c>
      <c r="AS9">
        <v>0</v>
      </c>
      <c r="AT9">
        <v>0</v>
      </c>
      <c r="AU9">
        <v>0</v>
      </c>
      <c r="AV9">
        <v>0</v>
      </c>
      <c r="AW9">
        <v>12722775</v>
      </c>
      <c r="AX9">
        <v>12544727</v>
      </c>
      <c r="AY9">
        <v>0</v>
      </c>
      <c r="AZ9">
        <v>706297</v>
      </c>
      <c r="BA9">
        <v>0</v>
      </c>
      <c r="BB9">
        <v>0</v>
      </c>
      <c r="BC9">
        <v>0</v>
      </c>
      <c r="BD9">
        <v>0</v>
      </c>
      <c r="BE9">
        <v>0</v>
      </c>
      <c r="BF9">
        <v>10987294</v>
      </c>
      <c r="BG9">
        <v>0</v>
      </c>
      <c r="BJ9">
        <v>12</v>
      </c>
      <c r="BK9">
        <v>0</v>
      </c>
      <c r="BL9">
        <v>0</v>
      </c>
      <c r="BM9">
        <v>0</v>
      </c>
      <c r="BN9">
        <v>0</v>
      </c>
      <c r="BO9">
        <v>0</v>
      </c>
      <c r="BP9">
        <v>0</v>
      </c>
      <c r="BQ9">
        <v>607</v>
      </c>
      <c r="BS9">
        <v>0</v>
      </c>
      <c r="BT9">
        <v>0</v>
      </c>
      <c r="BU9">
        <v>0</v>
      </c>
      <c r="BV9">
        <v>0</v>
      </c>
      <c r="BW9">
        <v>0</v>
      </c>
      <c r="BY9">
        <v>0</v>
      </c>
      <c r="CA9">
        <v>0</v>
      </c>
      <c r="CB9">
        <v>0</v>
      </c>
      <c r="CC9">
        <v>0</v>
      </c>
      <c r="CD9">
        <v>0</v>
      </c>
      <c r="CE9">
        <v>0</v>
      </c>
      <c r="CF9">
        <v>0</v>
      </c>
      <c r="CG9">
        <v>0</v>
      </c>
      <c r="CH9">
        <v>181424</v>
      </c>
      <c r="CI9">
        <v>0</v>
      </c>
      <c r="CJ9">
        <v>4</v>
      </c>
      <c r="CK9">
        <v>0</v>
      </c>
      <c r="CL9">
        <v>0</v>
      </c>
      <c r="CN9">
        <v>0</v>
      </c>
      <c r="CO9">
        <v>1</v>
      </c>
      <c r="CP9">
        <v>0.42500000000000004</v>
      </c>
      <c r="CQ9">
        <v>0</v>
      </c>
      <c r="CR9">
        <v>1130.0520000000001</v>
      </c>
      <c r="CS9">
        <v>0</v>
      </c>
      <c r="CT9">
        <v>0</v>
      </c>
      <c r="CU9">
        <v>0</v>
      </c>
      <c r="CV9">
        <v>0</v>
      </c>
      <c r="CW9">
        <v>0</v>
      </c>
      <c r="CX9">
        <v>0</v>
      </c>
      <c r="CY9">
        <v>0</v>
      </c>
      <c r="CZ9">
        <v>0</v>
      </c>
      <c r="DB9">
        <v>6537257</v>
      </c>
      <c r="DC9">
        <v>0</v>
      </c>
      <c r="DD9">
        <v>0</v>
      </c>
      <c r="DE9">
        <v>1537074</v>
      </c>
      <c r="DF9">
        <v>1543383</v>
      </c>
      <c r="DG9">
        <v>249.52500000000001</v>
      </c>
      <c r="DH9">
        <v>0</v>
      </c>
      <c r="DI9">
        <v>6309</v>
      </c>
      <c r="DK9">
        <v>1327</v>
      </c>
      <c r="DL9">
        <v>0</v>
      </c>
      <c r="DM9">
        <v>1016311</v>
      </c>
      <c r="DN9">
        <v>3376</v>
      </c>
      <c r="DO9">
        <v>0</v>
      </c>
      <c r="DP9">
        <v>0</v>
      </c>
      <c r="DQ9">
        <v>0</v>
      </c>
      <c r="DR9">
        <v>0</v>
      </c>
      <c r="DS9">
        <v>0</v>
      </c>
      <c r="DT9">
        <v>0</v>
      </c>
      <c r="DU9">
        <v>0</v>
      </c>
      <c r="DV9">
        <v>0</v>
      </c>
      <c r="DW9">
        <v>0</v>
      </c>
      <c r="DX9">
        <v>0</v>
      </c>
      <c r="DY9">
        <v>0</v>
      </c>
      <c r="DZ9">
        <v>0</v>
      </c>
      <c r="EA9">
        <v>0</v>
      </c>
      <c r="EB9">
        <v>0</v>
      </c>
      <c r="EC9">
        <v>91.128</v>
      </c>
      <c r="ED9">
        <v>645551</v>
      </c>
      <c r="EE9">
        <v>0</v>
      </c>
      <c r="EF9">
        <v>0</v>
      </c>
      <c r="EG9">
        <v>2.9000000000000001E-2</v>
      </c>
      <c r="EH9">
        <v>366645</v>
      </c>
      <c r="EI9">
        <v>7491</v>
      </c>
      <c r="EJ9">
        <v>0.30399999999999999</v>
      </c>
      <c r="EK9">
        <v>19.05</v>
      </c>
      <c r="EL9">
        <v>0</v>
      </c>
      <c r="EM9">
        <v>0.20400000000000001</v>
      </c>
      <c r="EN9">
        <v>0.33600000000000002</v>
      </c>
      <c r="EO9">
        <v>0</v>
      </c>
      <c r="EP9">
        <v>0</v>
      </c>
      <c r="EQ9">
        <v>19.923000000000002</v>
      </c>
      <c r="ER9">
        <v>0</v>
      </c>
      <c r="ES9">
        <v>59.52</v>
      </c>
      <c r="ET9">
        <v>0</v>
      </c>
      <c r="EV9">
        <v>0</v>
      </c>
      <c r="EW9">
        <v>0</v>
      </c>
      <c r="EX9">
        <v>0</v>
      </c>
      <c r="EZ9">
        <v>10655229</v>
      </c>
      <c r="FA9">
        <v>0</v>
      </c>
      <c r="FB9">
        <v>11358150</v>
      </c>
      <c r="FC9">
        <v>0</v>
      </c>
      <c r="FD9">
        <v>0</v>
      </c>
      <c r="FE9">
        <v>1622305</v>
      </c>
      <c r="FF9">
        <v>267193</v>
      </c>
      <c r="FG9">
        <v>7.0223999999999995E-2</v>
      </c>
      <c r="FH9">
        <v>3.0397999999999998E-2</v>
      </c>
      <c r="FI9">
        <v>0</v>
      </c>
      <c r="FJ9">
        <v>0</v>
      </c>
      <c r="FK9">
        <v>1783.652</v>
      </c>
      <c r="FL9">
        <v>13429072</v>
      </c>
      <c r="FM9">
        <v>0</v>
      </c>
      <c r="FN9">
        <v>0</v>
      </c>
      <c r="FO9">
        <v>0</v>
      </c>
      <c r="FP9">
        <v>0</v>
      </c>
      <c r="FQ9">
        <v>0</v>
      </c>
      <c r="FR9">
        <v>0</v>
      </c>
      <c r="FS9">
        <v>0</v>
      </c>
      <c r="FT9">
        <v>0</v>
      </c>
      <c r="FU9">
        <v>0</v>
      </c>
      <c r="FV9">
        <v>0</v>
      </c>
      <c r="FW9">
        <v>0</v>
      </c>
      <c r="FX9">
        <v>0</v>
      </c>
      <c r="FY9">
        <v>0</v>
      </c>
      <c r="GB9">
        <v>473560</v>
      </c>
      <c r="GC9">
        <v>473560</v>
      </c>
      <c r="GD9">
        <v>48.886000000000003</v>
      </c>
      <c r="GF9">
        <v>0</v>
      </c>
      <c r="GG9">
        <v>0</v>
      </c>
      <c r="GH9">
        <v>0</v>
      </c>
      <c r="GI9">
        <v>0</v>
      </c>
      <c r="GK9">
        <v>0</v>
      </c>
      <c r="GL9">
        <v>0</v>
      </c>
      <c r="GM9">
        <v>0</v>
      </c>
      <c r="GN9">
        <v>0</v>
      </c>
      <c r="GO9">
        <v>0</v>
      </c>
      <c r="GQ9">
        <v>0</v>
      </c>
      <c r="GR9">
        <v>0</v>
      </c>
      <c r="GS9">
        <v>0</v>
      </c>
      <c r="GT9">
        <v>0</v>
      </c>
      <c r="HB9">
        <v>360336637</v>
      </c>
      <c r="HC9">
        <v>4.0135999999999998E-2</v>
      </c>
      <c r="HD9">
        <v>181424</v>
      </c>
      <c r="HE9">
        <v>0</v>
      </c>
      <c r="HF9">
        <v>1168429</v>
      </c>
      <c r="HG9">
        <v>38192</v>
      </c>
      <c r="HH9">
        <v>0</v>
      </c>
      <c r="HI9">
        <v>0</v>
      </c>
      <c r="HJ9">
        <v>147004</v>
      </c>
      <c r="HK9">
        <v>21534</v>
      </c>
      <c r="HL9">
        <v>20580</v>
      </c>
      <c r="HM9">
        <v>0</v>
      </c>
      <c r="HN9">
        <v>0</v>
      </c>
      <c r="HO9">
        <v>0</v>
      </c>
      <c r="HP9">
        <v>332118</v>
      </c>
      <c r="HQ9">
        <v>0</v>
      </c>
      <c r="HR9">
        <v>0</v>
      </c>
      <c r="HS9">
        <v>10651853</v>
      </c>
      <c r="HT9">
        <v>267193</v>
      </c>
      <c r="HW9">
        <v>0</v>
      </c>
      <c r="HX9">
        <v>101</v>
      </c>
      <c r="HY9">
        <v>211</v>
      </c>
      <c r="HZ9">
        <v>188</v>
      </c>
      <c r="IA9">
        <v>229</v>
      </c>
      <c r="IB9">
        <v>253</v>
      </c>
      <c r="IC9">
        <v>982</v>
      </c>
      <c r="ID9">
        <v>0</v>
      </c>
      <c r="IE9">
        <v>0</v>
      </c>
      <c r="IF9">
        <v>0</v>
      </c>
      <c r="IG9">
        <v>62</v>
      </c>
      <c r="IH9">
        <v>0</v>
      </c>
      <c r="II9">
        <v>1207.7</v>
      </c>
      <c r="IJ9">
        <v>97.048000000000002</v>
      </c>
      <c r="IK9">
        <v>0</v>
      </c>
      <c r="IL9">
        <v>0</v>
      </c>
      <c r="IM9">
        <v>0</v>
      </c>
      <c r="IN9">
        <v>0</v>
      </c>
      <c r="IO9">
        <v>0</v>
      </c>
      <c r="IP9">
        <v>1207.7</v>
      </c>
      <c r="IQ9">
        <v>97.048000000000002</v>
      </c>
      <c r="IR9">
        <v>59782</v>
      </c>
      <c r="IS9">
        <v>0</v>
      </c>
      <c r="IT9">
        <v>0</v>
      </c>
      <c r="IU9">
        <v>0</v>
      </c>
      <c r="IV9">
        <v>0</v>
      </c>
      <c r="IW9">
        <v>6160</v>
      </c>
      <c r="IX9">
        <v>0</v>
      </c>
      <c r="IY9">
        <v>0</v>
      </c>
      <c r="IZ9">
        <v>332118</v>
      </c>
      <c r="JA9">
        <v>0</v>
      </c>
      <c r="JB9">
        <v>0</v>
      </c>
      <c r="JC9">
        <v>0</v>
      </c>
      <c r="JD9">
        <v>0</v>
      </c>
      <c r="JE9">
        <v>0</v>
      </c>
      <c r="JF9">
        <v>0</v>
      </c>
      <c r="JG9">
        <v>0</v>
      </c>
      <c r="JH9">
        <v>0</v>
      </c>
      <c r="JJ9">
        <v>0</v>
      </c>
      <c r="JK9">
        <v>0</v>
      </c>
      <c r="JL9">
        <v>0</v>
      </c>
      <c r="JM9">
        <v>0</v>
      </c>
      <c r="JO9">
        <v>0</v>
      </c>
      <c r="JP9">
        <v>34.962000000000003</v>
      </c>
      <c r="JQ9">
        <v>13.924000000000001</v>
      </c>
      <c r="JR9">
        <v>0</v>
      </c>
      <c r="JS9">
        <v>324940</v>
      </c>
      <c r="JT9">
        <v>148620</v>
      </c>
      <c r="JU9">
        <v>0</v>
      </c>
      <c r="JW9">
        <v>0</v>
      </c>
      <c r="JX9">
        <v>0</v>
      </c>
      <c r="JY9">
        <v>0</v>
      </c>
      <c r="JZ9">
        <v>0</v>
      </c>
      <c r="KD9">
        <v>0</v>
      </c>
      <c r="KE9">
        <v>7261</v>
      </c>
      <c r="KG9">
        <v>0</v>
      </c>
      <c r="KH9">
        <v>0</v>
      </c>
      <c r="KI9">
        <v>0</v>
      </c>
      <c r="KJ9">
        <v>18</v>
      </c>
      <c r="KK9">
        <v>44</v>
      </c>
      <c r="KL9">
        <v>11088</v>
      </c>
      <c r="KM9">
        <v>27104</v>
      </c>
      <c r="KN9">
        <v>0</v>
      </c>
      <c r="KO9">
        <v>0</v>
      </c>
      <c r="KP9">
        <v>0</v>
      </c>
      <c r="KQ9">
        <v>0</v>
      </c>
      <c r="KS9">
        <v>0</v>
      </c>
      <c r="KT9">
        <v>0</v>
      </c>
      <c r="KU9">
        <v>0</v>
      </c>
      <c r="KW9">
        <v>0</v>
      </c>
      <c r="KX9">
        <v>0</v>
      </c>
      <c r="KY9">
        <v>0</v>
      </c>
      <c r="KZ9">
        <v>0</v>
      </c>
      <c r="LA9">
        <v>0</v>
      </c>
      <c r="LB9">
        <v>0</v>
      </c>
      <c r="LD9">
        <v>0</v>
      </c>
      <c r="LE9">
        <v>0</v>
      </c>
      <c r="LF9">
        <v>0</v>
      </c>
      <c r="LG9">
        <v>0</v>
      </c>
      <c r="LH9">
        <v>0</v>
      </c>
      <c r="LI9">
        <v>0</v>
      </c>
      <c r="LJ9">
        <v>1200.374</v>
      </c>
      <c r="LK9">
        <v>9</v>
      </c>
      <c r="LL9">
        <v>135000</v>
      </c>
      <c r="LM9">
        <v>12004</v>
      </c>
      <c r="LN9">
        <v>0</v>
      </c>
      <c r="LO9">
        <v>0</v>
      </c>
      <c r="LP9">
        <v>0</v>
      </c>
      <c r="LQ9">
        <v>0</v>
      </c>
      <c r="LR9">
        <v>0</v>
      </c>
      <c r="LS9">
        <v>0</v>
      </c>
      <c r="LT9">
        <v>0</v>
      </c>
      <c r="LU9">
        <v>0</v>
      </c>
      <c r="LV9">
        <v>0</v>
      </c>
      <c r="LW9">
        <v>0</v>
      </c>
      <c r="LX9">
        <v>0</v>
      </c>
      <c r="LY9">
        <v>0</v>
      </c>
      <c r="LZ9">
        <v>0</v>
      </c>
      <c r="MA9">
        <v>0</v>
      </c>
      <c r="MB9">
        <v>0</v>
      </c>
      <c r="MC9">
        <v>0</v>
      </c>
      <c r="MD9">
        <v>0</v>
      </c>
      <c r="ME9">
        <v>0</v>
      </c>
      <c r="MF9">
        <v>0</v>
      </c>
      <c r="MG9">
        <v>12722775</v>
      </c>
      <c r="MH9">
        <v>0</v>
      </c>
      <c r="MI9">
        <v>0</v>
      </c>
      <c r="MJ9">
        <v>0</v>
      </c>
      <c r="MK9">
        <v>0</v>
      </c>
    </row>
    <row r="10" spans="1:349" x14ac:dyDescent="0.25">
      <c r="A10">
        <v>43696</v>
      </c>
      <c r="B10">
        <v>14803</v>
      </c>
      <c r="C10">
        <v>9</v>
      </c>
      <c r="D10">
        <v>2025</v>
      </c>
      <c r="E10">
        <v>6160</v>
      </c>
      <c r="F10">
        <v>0</v>
      </c>
      <c r="G10">
        <v>426.71500000000003</v>
      </c>
      <c r="H10">
        <v>377.16200000000003</v>
      </c>
      <c r="I10">
        <v>377.16200000000003</v>
      </c>
      <c r="J10">
        <v>426.71500000000003</v>
      </c>
      <c r="K10">
        <v>0</v>
      </c>
      <c r="L10">
        <v>6160</v>
      </c>
      <c r="M10">
        <v>0</v>
      </c>
      <c r="N10">
        <v>0</v>
      </c>
      <c r="P10">
        <v>426.73700000000002</v>
      </c>
      <c r="Q10">
        <v>0</v>
      </c>
      <c r="R10">
        <v>265514</v>
      </c>
      <c r="S10">
        <v>622.19600000000003</v>
      </c>
      <c r="U10">
        <v>0</v>
      </c>
      <c r="V10">
        <v>19.943000000000001</v>
      </c>
      <c r="W10">
        <v>12285</v>
      </c>
      <c r="X10">
        <v>12285</v>
      </c>
      <c r="Z10">
        <v>0</v>
      </c>
      <c r="AC10">
        <v>0</v>
      </c>
      <c r="AD10" t="s">
        <v>305</v>
      </c>
      <c r="AE10">
        <v>0</v>
      </c>
      <c r="AH10">
        <v>0</v>
      </c>
      <c r="AI10">
        <v>0</v>
      </c>
      <c r="AJ10">
        <v>6160</v>
      </c>
      <c r="AK10" t="s">
        <v>529</v>
      </c>
      <c r="AL10" t="s">
        <v>306</v>
      </c>
      <c r="AM10">
        <v>0</v>
      </c>
      <c r="AN10">
        <v>0</v>
      </c>
      <c r="AO10">
        <v>0</v>
      </c>
      <c r="AP10">
        <v>0</v>
      </c>
      <c r="AQ10">
        <v>0</v>
      </c>
      <c r="AS10">
        <v>0</v>
      </c>
      <c r="AT10">
        <v>0</v>
      </c>
      <c r="AU10">
        <v>0</v>
      </c>
      <c r="AV10">
        <v>0</v>
      </c>
      <c r="AW10">
        <v>4790889</v>
      </c>
      <c r="AX10">
        <v>4724443</v>
      </c>
      <c r="AY10">
        <v>0</v>
      </c>
      <c r="AZ10">
        <v>265514</v>
      </c>
      <c r="BA10">
        <v>34.5</v>
      </c>
      <c r="BB10">
        <v>8931</v>
      </c>
      <c r="BC10">
        <v>8874</v>
      </c>
      <c r="BD10">
        <v>21</v>
      </c>
      <c r="BE10">
        <v>57</v>
      </c>
      <c r="BF10">
        <v>4200897</v>
      </c>
      <c r="BG10">
        <v>0</v>
      </c>
      <c r="BJ10">
        <v>12</v>
      </c>
      <c r="BK10">
        <v>0</v>
      </c>
      <c r="BL10">
        <v>0</v>
      </c>
      <c r="BM10">
        <v>0</v>
      </c>
      <c r="BN10">
        <v>0</v>
      </c>
      <c r="BO10">
        <v>0</v>
      </c>
      <c r="BP10">
        <v>0</v>
      </c>
      <c r="BQ10">
        <v>712</v>
      </c>
      <c r="BS10">
        <v>0</v>
      </c>
      <c r="BT10">
        <v>0</v>
      </c>
      <c r="BU10">
        <v>0</v>
      </c>
      <c r="BV10">
        <v>0</v>
      </c>
      <c r="BW10">
        <v>0</v>
      </c>
      <c r="BY10">
        <v>0</v>
      </c>
      <c r="CA10">
        <v>0</v>
      </c>
      <c r="CB10">
        <v>0</v>
      </c>
      <c r="CC10">
        <v>0</v>
      </c>
      <c r="CD10">
        <v>0</v>
      </c>
      <c r="CE10">
        <v>0</v>
      </c>
      <c r="CF10">
        <v>0</v>
      </c>
      <c r="CG10">
        <v>0</v>
      </c>
      <c r="CH10">
        <v>68507</v>
      </c>
      <c r="CI10">
        <v>0</v>
      </c>
      <c r="CJ10">
        <v>4</v>
      </c>
      <c r="CK10">
        <v>0</v>
      </c>
      <c r="CL10">
        <v>0</v>
      </c>
      <c r="CN10">
        <v>0</v>
      </c>
      <c r="CO10">
        <v>1</v>
      </c>
      <c r="CP10">
        <v>0</v>
      </c>
      <c r="CQ10">
        <v>1</v>
      </c>
      <c r="CR10">
        <v>426.71500000000003</v>
      </c>
      <c r="CS10">
        <v>0</v>
      </c>
      <c r="CT10">
        <v>0</v>
      </c>
      <c r="CU10">
        <v>0</v>
      </c>
      <c r="CV10">
        <v>0</v>
      </c>
      <c r="CW10">
        <v>0</v>
      </c>
      <c r="CX10">
        <v>0</v>
      </c>
      <c r="CY10">
        <v>0</v>
      </c>
      <c r="CZ10">
        <v>0</v>
      </c>
      <c r="DB10">
        <v>2323318</v>
      </c>
      <c r="DC10">
        <v>0</v>
      </c>
      <c r="DD10">
        <v>0</v>
      </c>
      <c r="DE10">
        <v>489643</v>
      </c>
      <c r="DF10">
        <v>489643</v>
      </c>
      <c r="DG10">
        <v>79.488</v>
      </c>
      <c r="DH10">
        <v>0</v>
      </c>
      <c r="DI10">
        <v>0</v>
      </c>
      <c r="DK10">
        <v>3013</v>
      </c>
      <c r="DL10">
        <v>0</v>
      </c>
      <c r="DM10">
        <v>603109</v>
      </c>
      <c r="DN10">
        <v>2003</v>
      </c>
      <c r="DO10">
        <v>0</v>
      </c>
      <c r="DP10">
        <v>0</v>
      </c>
      <c r="DQ10">
        <v>0</v>
      </c>
      <c r="DR10">
        <v>0</v>
      </c>
      <c r="DS10">
        <v>0</v>
      </c>
      <c r="DT10">
        <v>0</v>
      </c>
      <c r="DU10">
        <v>0</v>
      </c>
      <c r="DV10">
        <v>0</v>
      </c>
      <c r="DW10">
        <v>0</v>
      </c>
      <c r="DX10">
        <v>0</v>
      </c>
      <c r="DY10">
        <v>0</v>
      </c>
      <c r="DZ10">
        <v>0</v>
      </c>
      <c r="EA10">
        <v>0</v>
      </c>
      <c r="EB10">
        <v>0</v>
      </c>
      <c r="EC10">
        <v>5.7830000000000004</v>
      </c>
      <c r="ED10">
        <v>40967</v>
      </c>
      <c r="EE10">
        <v>0</v>
      </c>
      <c r="EF10">
        <v>0</v>
      </c>
      <c r="EG10">
        <v>0</v>
      </c>
      <c r="EH10">
        <v>564145</v>
      </c>
      <c r="EI10">
        <v>0</v>
      </c>
      <c r="EJ10">
        <v>0</v>
      </c>
      <c r="EK10">
        <v>28.874000000000002</v>
      </c>
      <c r="EL10">
        <v>0</v>
      </c>
      <c r="EM10">
        <v>0</v>
      </c>
      <c r="EN10">
        <v>0.99199999999999999</v>
      </c>
      <c r="EO10">
        <v>0</v>
      </c>
      <c r="EP10">
        <v>0</v>
      </c>
      <c r="EQ10">
        <v>29.866</v>
      </c>
      <c r="ER10">
        <v>0</v>
      </c>
      <c r="ES10">
        <v>91.582000000000008</v>
      </c>
      <c r="ET10">
        <v>0</v>
      </c>
      <c r="EV10">
        <v>0</v>
      </c>
      <c r="EW10">
        <v>0</v>
      </c>
      <c r="EX10">
        <v>0</v>
      </c>
      <c r="EZ10">
        <v>4002010</v>
      </c>
      <c r="FA10">
        <v>0</v>
      </c>
      <c r="FB10">
        <v>4265463</v>
      </c>
      <c r="FC10">
        <v>0</v>
      </c>
      <c r="FD10">
        <v>0</v>
      </c>
      <c r="FE10">
        <v>620274</v>
      </c>
      <c r="FF10">
        <v>102159</v>
      </c>
      <c r="FG10">
        <v>7.0223999999999995E-2</v>
      </c>
      <c r="FH10">
        <v>3.0397999999999998E-2</v>
      </c>
      <c r="FI10">
        <v>0</v>
      </c>
      <c r="FJ10">
        <v>0</v>
      </c>
      <c r="FK10">
        <v>681.96400000000006</v>
      </c>
      <c r="FL10">
        <v>5056403</v>
      </c>
      <c r="FM10">
        <v>0</v>
      </c>
      <c r="FN10">
        <v>0</v>
      </c>
      <c r="FO10">
        <v>63525</v>
      </c>
      <c r="FP10">
        <v>0</v>
      </c>
      <c r="FQ10">
        <v>63525</v>
      </c>
      <c r="FR10">
        <v>63525</v>
      </c>
      <c r="FS10">
        <v>0</v>
      </c>
      <c r="FT10">
        <v>0</v>
      </c>
      <c r="FU10">
        <v>0</v>
      </c>
      <c r="FV10">
        <v>0</v>
      </c>
      <c r="FW10">
        <v>0</v>
      </c>
      <c r="FX10">
        <v>0</v>
      </c>
      <c r="FY10">
        <v>0</v>
      </c>
      <c r="GB10">
        <v>187414</v>
      </c>
      <c r="GC10">
        <v>187414</v>
      </c>
      <c r="GD10">
        <v>19.687000000000001</v>
      </c>
      <c r="GF10">
        <v>0</v>
      </c>
      <c r="GG10">
        <v>0</v>
      </c>
      <c r="GH10">
        <v>0</v>
      </c>
      <c r="GI10">
        <v>0</v>
      </c>
      <c r="GK10">
        <v>0</v>
      </c>
      <c r="GL10">
        <v>0</v>
      </c>
      <c r="GM10">
        <v>0</v>
      </c>
      <c r="GN10">
        <v>0</v>
      </c>
      <c r="GO10">
        <v>0</v>
      </c>
      <c r="GQ10">
        <v>0</v>
      </c>
      <c r="GR10">
        <v>0</v>
      </c>
      <c r="GS10">
        <v>0</v>
      </c>
      <c r="GT10">
        <v>0</v>
      </c>
      <c r="HB10">
        <v>360336637</v>
      </c>
      <c r="HC10">
        <v>4.0135999999999998E-2</v>
      </c>
      <c r="HD10">
        <v>68507</v>
      </c>
      <c r="HE10">
        <v>0</v>
      </c>
      <c r="HF10">
        <v>415255</v>
      </c>
      <c r="HG10">
        <v>9240</v>
      </c>
      <c r="HH10">
        <v>67460</v>
      </c>
      <c r="HI10">
        <v>0</v>
      </c>
      <c r="HJ10">
        <v>66239</v>
      </c>
      <c r="HK10">
        <v>2044</v>
      </c>
      <c r="HL10">
        <v>1058</v>
      </c>
      <c r="HM10">
        <v>16000</v>
      </c>
      <c r="HN10">
        <v>0</v>
      </c>
      <c r="HO10">
        <v>0</v>
      </c>
      <c r="HP10">
        <v>0</v>
      </c>
      <c r="HQ10">
        <v>0</v>
      </c>
      <c r="HR10">
        <v>0</v>
      </c>
      <c r="HS10">
        <v>3999949</v>
      </c>
      <c r="HT10">
        <v>102159</v>
      </c>
      <c r="HW10">
        <v>0</v>
      </c>
      <c r="HX10">
        <v>56</v>
      </c>
      <c r="HY10">
        <v>81</v>
      </c>
      <c r="HZ10">
        <v>65</v>
      </c>
      <c r="IA10">
        <v>62</v>
      </c>
      <c r="IB10">
        <v>55</v>
      </c>
      <c r="IC10">
        <v>319</v>
      </c>
      <c r="ID10">
        <v>0</v>
      </c>
      <c r="IE10">
        <v>0</v>
      </c>
      <c r="IF10">
        <v>0</v>
      </c>
      <c r="IG10">
        <v>15</v>
      </c>
      <c r="IH10">
        <v>109.51300000000001</v>
      </c>
      <c r="II10">
        <v>0</v>
      </c>
      <c r="IJ10">
        <v>19.943000000000001</v>
      </c>
      <c r="IK10">
        <v>0</v>
      </c>
      <c r="IL10">
        <v>1</v>
      </c>
      <c r="IM10">
        <v>3</v>
      </c>
      <c r="IN10">
        <v>1</v>
      </c>
      <c r="IO10">
        <v>5</v>
      </c>
      <c r="IP10">
        <v>0</v>
      </c>
      <c r="IQ10">
        <v>19.943000000000001</v>
      </c>
      <c r="IR10">
        <v>12285</v>
      </c>
      <c r="IS10">
        <v>0</v>
      </c>
      <c r="IT10">
        <v>5000</v>
      </c>
      <c r="IU10">
        <v>9000</v>
      </c>
      <c r="IV10">
        <v>2000</v>
      </c>
      <c r="IW10">
        <v>6160</v>
      </c>
      <c r="IX10">
        <v>0</v>
      </c>
      <c r="IY10">
        <v>0</v>
      </c>
      <c r="IZ10">
        <v>0</v>
      </c>
      <c r="JA10">
        <v>0</v>
      </c>
      <c r="JB10">
        <v>0</v>
      </c>
      <c r="JC10">
        <v>0</v>
      </c>
      <c r="JD10">
        <v>0</v>
      </c>
      <c r="JE10">
        <v>0</v>
      </c>
      <c r="JF10">
        <v>0</v>
      </c>
      <c r="JG10">
        <v>0</v>
      </c>
      <c r="JH10">
        <v>0</v>
      </c>
      <c r="JJ10">
        <v>0</v>
      </c>
      <c r="JK10">
        <v>0</v>
      </c>
      <c r="JL10">
        <v>0</v>
      </c>
      <c r="JM10">
        <v>0</v>
      </c>
      <c r="JO10">
        <v>0</v>
      </c>
      <c r="JP10">
        <v>16.468</v>
      </c>
      <c r="JQ10">
        <v>3.2190000000000003</v>
      </c>
      <c r="JR10">
        <v>0</v>
      </c>
      <c r="JS10">
        <v>153055</v>
      </c>
      <c r="JT10">
        <v>34359</v>
      </c>
      <c r="JU10">
        <v>9055</v>
      </c>
      <c r="JW10">
        <v>0</v>
      </c>
      <c r="JX10">
        <v>0</v>
      </c>
      <c r="JY10">
        <v>0</v>
      </c>
      <c r="JZ10">
        <v>0</v>
      </c>
      <c r="KD10">
        <v>9055</v>
      </c>
      <c r="KE10">
        <v>7261</v>
      </c>
      <c r="KG10">
        <v>0</v>
      </c>
      <c r="KH10">
        <v>0</v>
      </c>
      <c r="KI10">
        <v>0</v>
      </c>
      <c r="KJ10">
        <v>10</v>
      </c>
      <c r="KK10">
        <v>5</v>
      </c>
      <c r="KL10">
        <v>6160</v>
      </c>
      <c r="KM10">
        <v>3080</v>
      </c>
      <c r="KN10">
        <v>0</v>
      </c>
      <c r="KO10">
        <v>0</v>
      </c>
      <c r="KP10">
        <v>0</v>
      </c>
      <c r="KQ10">
        <v>0</v>
      </c>
      <c r="KS10">
        <v>0</v>
      </c>
      <c r="KT10">
        <v>0</v>
      </c>
      <c r="KU10">
        <v>0</v>
      </c>
      <c r="KW10">
        <v>0</v>
      </c>
      <c r="KX10">
        <v>0</v>
      </c>
      <c r="KY10">
        <v>0</v>
      </c>
      <c r="KZ10">
        <v>0</v>
      </c>
      <c r="LA10">
        <v>0</v>
      </c>
      <c r="LB10">
        <v>0</v>
      </c>
      <c r="LD10">
        <v>0</v>
      </c>
      <c r="LE10">
        <v>0</v>
      </c>
      <c r="LF10">
        <v>0</v>
      </c>
      <c r="LG10">
        <v>0</v>
      </c>
      <c r="LH10">
        <v>0</v>
      </c>
      <c r="LI10">
        <v>0</v>
      </c>
      <c r="LJ10">
        <v>623.904</v>
      </c>
      <c r="LK10">
        <v>4</v>
      </c>
      <c r="LL10">
        <v>60000</v>
      </c>
      <c r="LM10">
        <v>6239</v>
      </c>
      <c r="LN10">
        <v>0</v>
      </c>
      <c r="LO10">
        <v>0</v>
      </c>
      <c r="LP10">
        <v>0</v>
      </c>
      <c r="LQ10">
        <v>0</v>
      </c>
      <c r="LR10">
        <v>0</v>
      </c>
      <c r="LS10">
        <v>0</v>
      </c>
      <c r="LT10">
        <v>0</v>
      </c>
      <c r="LU10">
        <v>0</v>
      </c>
      <c r="LV10">
        <v>0</v>
      </c>
      <c r="LW10">
        <v>0</v>
      </c>
      <c r="LX10">
        <v>0</v>
      </c>
      <c r="LY10">
        <v>0</v>
      </c>
      <c r="LZ10">
        <v>0</v>
      </c>
      <c r="MA10">
        <v>0</v>
      </c>
      <c r="MB10">
        <v>0</v>
      </c>
      <c r="MC10">
        <v>0</v>
      </c>
      <c r="MD10">
        <v>0</v>
      </c>
      <c r="ME10">
        <v>0</v>
      </c>
      <c r="MF10">
        <v>0</v>
      </c>
      <c r="MG10">
        <v>4790889</v>
      </c>
      <c r="MH10">
        <v>0</v>
      </c>
      <c r="MI10">
        <v>0</v>
      </c>
      <c r="MJ10">
        <v>0</v>
      </c>
      <c r="MK10">
        <v>0</v>
      </c>
    </row>
    <row r="11" spans="1:349" x14ac:dyDescent="0.25">
      <c r="A11">
        <v>43696</v>
      </c>
      <c r="B11">
        <v>14804</v>
      </c>
      <c r="C11">
        <v>9</v>
      </c>
      <c r="D11">
        <v>2025</v>
      </c>
      <c r="E11">
        <v>6160</v>
      </c>
      <c r="F11">
        <v>0</v>
      </c>
      <c r="G11">
        <v>1808.2</v>
      </c>
      <c r="H11">
        <v>1641.01</v>
      </c>
      <c r="I11">
        <v>1641.01</v>
      </c>
      <c r="J11">
        <v>1808.2</v>
      </c>
      <c r="K11">
        <v>0</v>
      </c>
      <c r="L11">
        <v>6160</v>
      </c>
      <c r="M11">
        <v>0</v>
      </c>
      <c r="N11">
        <v>0</v>
      </c>
      <c r="P11">
        <v>1809.067</v>
      </c>
      <c r="Q11">
        <v>0</v>
      </c>
      <c r="R11">
        <v>1125594</v>
      </c>
      <c r="S11">
        <v>622.19600000000003</v>
      </c>
      <c r="U11">
        <v>0</v>
      </c>
      <c r="V11">
        <v>92.192000000000007</v>
      </c>
      <c r="W11">
        <v>56790</v>
      </c>
      <c r="X11">
        <v>56790</v>
      </c>
      <c r="Z11">
        <v>0</v>
      </c>
      <c r="AC11">
        <v>0</v>
      </c>
      <c r="AD11" t="s">
        <v>305</v>
      </c>
      <c r="AE11">
        <v>0</v>
      </c>
      <c r="AH11">
        <v>0</v>
      </c>
      <c r="AI11">
        <v>0</v>
      </c>
      <c r="AJ11">
        <v>6160</v>
      </c>
      <c r="AK11" t="s">
        <v>529</v>
      </c>
      <c r="AL11" t="s">
        <v>1</v>
      </c>
      <c r="AM11">
        <v>0</v>
      </c>
      <c r="AN11">
        <v>0</v>
      </c>
      <c r="AO11">
        <v>0</v>
      </c>
      <c r="AP11">
        <v>0</v>
      </c>
      <c r="AQ11">
        <v>0</v>
      </c>
      <c r="AS11">
        <v>0</v>
      </c>
      <c r="AT11">
        <v>0</v>
      </c>
      <c r="AU11">
        <v>0</v>
      </c>
      <c r="AV11">
        <v>0</v>
      </c>
      <c r="AW11">
        <v>17310054</v>
      </c>
      <c r="AX11">
        <v>17026205</v>
      </c>
      <c r="AY11">
        <v>0</v>
      </c>
      <c r="AZ11">
        <v>1125594</v>
      </c>
      <c r="BA11">
        <v>36.332999999999998</v>
      </c>
      <c r="BB11">
        <v>0</v>
      </c>
      <c r="BC11">
        <v>0</v>
      </c>
      <c r="BD11">
        <v>0</v>
      </c>
      <c r="BE11">
        <v>0</v>
      </c>
      <c r="BF11">
        <v>15467815</v>
      </c>
      <c r="BG11">
        <v>0</v>
      </c>
      <c r="BJ11">
        <v>12</v>
      </c>
      <c r="BK11">
        <v>0</v>
      </c>
      <c r="BL11">
        <v>0</v>
      </c>
      <c r="BM11">
        <v>0</v>
      </c>
      <c r="BN11">
        <v>0</v>
      </c>
      <c r="BO11">
        <v>0</v>
      </c>
      <c r="BP11">
        <v>0</v>
      </c>
      <c r="BQ11">
        <v>517</v>
      </c>
      <c r="BS11">
        <v>0</v>
      </c>
      <c r="BT11">
        <v>0</v>
      </c>
      <c r="BU11">
        <v>0</v>
      </c>
      <c r="BV11">
        <v>0</v>
      </c>
      <c r="BW11">
        <v>0</v>
      </c>
      <c r="BY11">
        <v>0</v>
      </c>
      <c r="CA11">
        <v>0</v>
      </c>
      <c r="CB11">
        <v>0</v>
      </c>
      <c r="CC11">
        <v>0</v>
      </c>
      <c r="CD11">
        <v>0</v>
      </c>
      <c r="CE11">
        <v>0</v>
      </c>
      <c r="CF11">
        <v>0</v>
      </c>
      <c r="CG11">
        <v>0</v>
      </c>
      <c r="CH11">
        <v>290297</v>
      </c>
      <c r="CI11">
        <v>0</v>
      </c>
      <c r="CJ11">
        <v>4</v>
      </c>
      <c r="CK11">
        <v>0</v>
      </c>
      <c r="CL11">
        <v>0</v>
      </c>
      <c r="CN11">
        <v>0</v>
      </c>
      <c r="CO11">
        <v>1</v>
      </c>
      <c r="CP11">
        <v>0</v>
      </c>
      <c r="CQ11">
        <v>10.083</v>
      </c>
      <c r="CR11">
        <v>1808.2</v>
      </c>
      <c r="CS11">
        <v>0</v>
      </c>
      <c r="CT11">
        <v>0</v>
      </c>
      <c r="CU11">
        <v>0</v>
      </c>
      <c r="CV11">
        <v>0</v>
      </c>
      <c r="CW11">
        <v>0</v>
      </c>
      <c r="CX11">
        <v>0</v>
      </c>
      <c r="CY11">
        <v>0</v>
      </c>
      <c r="CZ11">
        <v>0</v>
      </c>
      <c r="DB11">
        <v>10108622</v>
      </c>
      <c r="DC11">
        <v>0</v>
      </c>
      <c r="DD11">
        <v>0</v>
      </c>
      <c r="DE11">
        <v>358743</v>
      </c>
      <c r="DF11">
        <v>358743</v>
      </c>
      <c r="DG11">
        <v>58.238</v>
      </c>
      <c r="DH11">
        <v>0</v>
      </c>
      <c r="DI11">
        <v>0</v>
      </c>
      <c r="DK11">
        <v>0</v>
      </c>
      <c r="DL11">
        <v>0</v>
      </c>
      <c r="DM11">
        <v>1941199</v>
      </c>
      <c r="DN11">
        <v>6448</v>
      </c>
      <c r="DO11">
        <v>0</v>
      </c>
      <c r="DP11">
        <v>0</v>
      </c>
      <c r="DQ11">
        <v>0</v>
      </c>
      <c r="DR11">
        <v>0</v>
      </c>
      <c r="DS11">
        <v>0</v>
      </c>
      <c r="DT11">
        <v>0</v>
      </c>
      <c r="DU11">
        <v>0</v>
      </c>
      <c r="DV11">
        <v>0</v>
      </c>
      <c r="DW11">
        <v>0</v>
      </c>
      <c r="DX11">
        <v>0</v>
      </c>
      <c r="DY11">
        <v>0</v>
      </c>
      <c r="DZ11">
        <v>0</v>
      </c>
      <c r="EA11">
        <v>0</v>
      </c>
      <c r="EB11">
        <v>0</v>
      </c>
      <c r="EC11">
        <v>56.457000000000001</v>
      </c>
      <c r="ED11">
        <v>399941</v>
      </c>
      <c r="EE11">
        <v>0</v>
      </c>
      <c r="EF11">
        <v>0</v>
      </c>
      <c r="EG11">
        <v>0</v>
      </c>
      <c r="EH11">
        <v>1547706</v>
      </c>
      <c r="EI11">
        <v>0</v>
      </c>
      <c r="EJ11">
        <v>0</v>
      </c>
      <c r="EK11">
        <v>75.933000000000007</v>
      </c>
      <c r="EL11">
        <v>0</v>
      </c>
      <c r="EM11">
        <v>2.0790000000000002</v>
      </c>
      <c r="EN11">
        <v>3.4430000000000001</v>
      </c>
      <c r="EO11">
        <v>0</v>
      </c>
      <c r="EP11">
        <v>0</v>
      </c>
      <c r="EQ11">
        <v>81.454999999999998</v>
      </c>
      <c r="ER11">
        <v>0</v>
      </c>
      <c r="ES11">
        <v>251.251</v>
      </c>
      <c r="ET11">
        <v>0</v>
      </c>
      <c r="EV11">
        <v>0</v>
      </c>
      <c r="EW11">
        <v>0</v>
      </c>
      <c r="EX11">
        <v>0</v>
      </c>
      <c r="EZ11">
        <v>14366186</v>
      </c>
      <c r="FA11">
        <v>0</v>
      </c>
      <c r="FB11">
        <v>15485332</v>
      </c>
      <c r="FC11">
        <v>0</v>
      </c>
      <c r="FD11">
        <v>0</v>
      </c>
      <c r="FE11">
        <v>2283866</v>
      </c>
      <c r="FF11">
        <v>376153</v>
      </c>
      <c r="FG11">
        <v>7.0223999999999995E-2</v>
      </c>
      <c r="FH11">
        <v>3.0397999999999998E-2</v>
      </c>
      <c r="FI11">
        <v>0</v>
      </c>
      <c r="FJ11">
        <v>0</v>
      </c>
      <c r="FK11">
        <v>2511.009</v>
      </c>
      <c r="FL11">
        <v>18435648</v>
      </c>
      <c r="FM11">
        <v>0</v>
      </c>
      <c r="FN11">
        <v>0</v>
      </c>
      <c r="FO11">
        <v>0</v>
      </c>
      <c r="FP11">
        <v>0</v>
      </c>
      <c r="FQ11">
        <v>0</v>
      </c>
      <c r="FR11">
        <v>0</v>
      </c>
      <c r="FS11">
        <v>0</v>
      </c>
      <c r="FT11">
        <v>0</v>
      </c>
      <c r="FU11">
        <v>0</v>
      </c>
      <c r="FV11">
        <v>0</v>
      </c>
      <c r="FW11">
        <v>0</v>
      </c>
      <c r="FX11">
        <v>0</v>
      </c>
      <c r="FY11">
        <v>0</v>
      </c>
      <c r="GB11">
        <v>814100</v>
      </c>
      <c r="GC11">
        <v>814100</v>
      </c>
      <c r="GD11">
        <v>85.734999999999999</v>
      </c>
      <c r="GF11">
        <v>0</v>
      </c>
      <c r="GG11">
        <v>0</v>
      </c>
      <c r="GH11">
        <v>0</v>
      </c>
      <c r="GI11">
        <v>0</v>
      </c>
      <c r="GK11">
        <v>0</v>
      </c>
      <c r="GL11">
        <v>0</v>
      </c>
      <c r="GM11">
        <v>0</v>
      </c>
      <c r="GN11">
        <v>0</v>
      </c>
      <c r="GO11">
        <v>0</v>
      </c>
      <c r="GQ11">
        <v>0</v>
      </c>
      <c r="GR11">
        <v>0</v>
      </c>
      <c r="GS11">
        <v>0</v>
      </c>
      <c r="GT11">
        <v>0</v>
      </c>
      <c r="HB11">
        <v>360336637</v>
      </c>
      <c r="HC11">
        <v>4.0135999999999998E-2</v>
      </c>
      <c r="HD11">
        <v>290297</v>
      </c>
      <c r="HE11">
        <v>0</v>
      </c>
      <c r="HF11">
        <v>1806752</v>
      </c>
      <c r="HG11">
        <v>143528</v>
      </c>
      <c r="HH11">
        <v>58789</v>
      </c>
      <c r="HI11">
        <v>0</v>
      </c>
      <c r="HJ11">
        <v>92844</v>
      </c>
      <c r="HK11">
        <v>6531</v>
      </c>
      <c r="HL11">
        <v>4352</v>
      </c>
      <c r="HM11">
        <v>80000</v>
      </c>
      <c r="HN11">
        <v>0</v>
      </c>
      <c r="HO11">
        <v>0</v>
      </c>
      <c r="HP11">
        <v>13082</v>
      </c>
      <c r="HQ11">
        <v>0</v>
      </c>
      <c r="HR11">
        <v>0</v>
      </c>
      <c r="HS11">
        <v>14359738</v>
      </c>
      <c r="HT11">
        <v>376153</v>
      </c>
      <c r="HW11">
        <v>0</v>
      </c>
      <c r="HX11">
        <v>119</v>
      </c>
      <c r="HY11">
        <v>58</v>
      </c>
      <c r="HZ11">
        <v>41</v>
      </c>
      <c r="IA11">
        <v>21</v>
      </c>
      <c r="IB11">
        <v>7</v>
      </c>
      <c r="IC11">
        <v>246</v>
      </c>
      <c r="ID11">
        <v>0</v>
      </c>
      <c r="IE11">
        <v>0</v>
      </c>
      <c r="IF11">
        <v>0</v>
      </c>
      <c r="IG11">
        <v>233</v>
      </c>
      <c r="IH11">
        <v>95.436999999999998</v>
      </c>
      <c r="II11">
        <v>47.57</v>
      </c>
      <c r="IJ11">
        <v>92.192000000000007</v>
      </c>
      <c r="IK11">
        <v>0</v>
      </c>
      <c r="IL11">
        <v>1</v>
      </c>
      <c r="IM11">
        <v>25</v>
      </c>
      <c r="IN11">
        <v>0</v>
      </c>
      <c r="IO11">
        <v>26</v>
      </c>
      <c r="IP11">
        <v>47.57</v>
      </c>
      <c r="IQ11">
        <v>92.192000000000007</v>
      </c>
      <c r="IR11">
        <v>56790</v>
      </c>
      <c r="IS11">
        <v>0</v>
      </c>
      <c r="IT11">
        <v>5000</v>
      </c>
      <c r="IU11">
        <v>75000</v>
      </c>
      <c r="IV11">
        <v>0</v>
      </c>
      <c r="IW11">
        <v>6160</v>
      </c>
      <c r="IX11">
        <v>0</v>
      </c>
      <c r="IY11">
        <v>0</v>
      </c>
      <c r="IZ11">
        <v>13082</v>
      </c>
      <c r="JA11">
        <v>0</v>
      </c>
      <c r="JB11">
        <v>0</v>
      </c>
      <c r="JC11">
        <v>0</v>
      </c>
      <c r="JD11">
        <v>0</v>
      </c>
      <c r="JE11">
        <v>0</v>
      </c>
      <c r="JF11">
        <v>0</v>
      </c>
      <c r="JG11">
        <v>0</v>
      </c>
      <c r="JH11">
        <v>0</v>
      </c>
      <c r="JJ11">
        <v>0</v>
      </c>
      <c r="JK11">
        <v>0</v>
      </c>
      <c r="JL11">
        <v>0</v>
      </c>
      <c r="JM11">
        <v>0</v>
      </c>
      <c r="JO11">
        <v>0</v>
      </c>
      <c r="JP11">
        <v>73.215000000000003</v>
      </c>
      <c r="JQ11">
        <v>12.52</v>
      </c>
      <c r="JR11">
        <v>0</v>
      </c>
      <c r="JS11">
        <v>680466</v>
      </c>
      <c r="JT11">
        <v>133634</v>
      </c>
      <c r="JU11">
        <v>0</v>
      </c>
      <c r="JW11">
        <v>0</v>
      </c>
      <c r="JX11">
        <v>0</v>
      </c>
      <c r="JY11">
        <v>0</v>
      </c>
      <c r="JZ11">
        <v>0</v>
      </c>
      <c r="KD11">
        <v>0</v>
      </c>
      <c r="KE11">
        <v>7261</v>
      </c>
      <c r="KG11">
        <v>0</v>
      </c>
      <c r="KH11">
        <v>0</v>
      </c>
      <c r="KI11">
        <v>0</v>
      </c>
      <c r="KJ11">
        <v>176</v>
      </c>
      <c r="KK11">
        <v>57</v>
      </c>
      <c r="KL11">
        <v>108416</v>
      </c>
      <c r="KM11">
        <v>35112</v>
      </c>
      <c r="KN11">
        <v>0</v>
      </c>
      <c r="KO11">
        <v>0</v>
      </c>
      <c r="KP11">
        <v>0</v>
      </c>
      <c r="KQ11">
        <v>0</v>
      </c>
      <c r="KS11">
        <v>0</v>
      </c>
      <c r="KT11">
        <v>0</v>
      </c>
      <c r="KU11">
        <v>0</v>
      </c>
      <c r="KW11">
        <v>0</v>
      </c>
      <c r="KX11">
        <v>0</v>
      </c>
      <c r="KY11">
        <v>0</v>
      </c>
      <c r="KZ11">
        <v>0</v>
      </c>
      <c r="LA11">
        <v>0</v>
      </c>
      <c r="LB11">
        <v>0</v>
      </c>
      <c r="LD11">
        <v>0</v>
      </c>
      <c r="LE11">
        <v>0</v>
      </c>
      <c r="LF11">
        <v>0</v>
      </c>
      <c r="LG11">
        <v>0</v>
      </c>
      <c r="LH11">
        <v>0</v>
      </c>
      <c r="LI11">
        <v>0</v>
      </c>
      <c r="LJ11">
        <v>1784.4490000000001</v>
      </c>
      <c r="LK11">
        <v>5</v>
      </c>
      <c r="LL11">
        <v>75000</v>
      </c>
      <c r="LM11">
        <v>17844</v>
      </c>
      <c r="LN11">
        <v>0</v>
      </c>
      <c r="LO11">
        <v>0</v>
      </c>
      <c r="LP11">
        <v>0</v>
      </c>
      <c r="LQ11">
        <v>0</v>
      </c>
      <c r="LR11">
        <v>0</v>
      </c>
      <c r="LS11">
        <v>0</v>
      </c>
      <c r="LT11">
        <v>0</v>
      </c>
      <c r="LU11">
        <v>0</v>
      </c>
      <c r="LV11">
        <v>0</v>
      </c>
      <c r="LW11">
        <v>0</v>
      </c>
      <c r="LX11">
        <v>0</v>
      </c>
      <c r="LY11">
        <v>0</v>
      </c>
      <c r="LZ11">
        <v>0</v>
      </c>
      <c r="MA11">
        <v>0</v>
      </c>
      <c r="MB11">
        <v>0</v>
      </c>
      <c r="MC11">
        <v>0</v>
      </c>
      <c r="MD11">
        <v>0</v>
      </c>
      <c r="ME11">
        <v>0</v>
      </c>
      <c r="MF11">
        <v>0</v>
      </c>
      <c r="MG11">
        <v>17310054</v>
      </c>
      <c r="MH11">
        <v>0</v>
      </c>
      <c r="MI11">
        <v>0</v>
      </c>
      <c r="MJ11">
        <v>0</v>
      </c>
      <c r="MK11">
        <v>0</v>
      </c>
    </row>
    <row r="12" spans="1:349" x14ac:dyDescent="0.25">
      <c r="A12">
        <v>43696</v>
      </c>
      <c r="B12">
        <v>15801</v>
      </c>
      <c r="C12">
        <v>9</v>
      </c>
      <c r="D12">
        <v>2025</v>
      </c>
      <c r="E12">
        <v>6160</v>
      </c>
      <c r="F12">
        <v>0</v>
      </c>
      <c r="G12">
        <v>166.38300000000001</v>
      </c>
      <c r="H12">
        <v>146.66500000000002</v>
      </c>
      <c r="I12">
        <v>146.66500000000002</v>
      </c>
      <c r="J12">
        <v>166.38300000000001</v>
      </c>
      <c r="K12">
        <v>0</v>
      </c>
      <c r="L12">
        <v>6160</v>
      </c>
      <c r="M12">
        <v>0</v>
      </c>
      <c r="N12">
        <v>0</v>
      </c>
      <c r="P12">
        <v>166.38300000000001</v>
      </c>
      <c r="Q12">
        <v>0</v>
      </c>
      <c r="R12">
        <v>103523</v>
      </c>
      <c r="S12">
        <v>622.19600000000003</v>
      </c>
      <c r="U12">
        <v>0</v>
      </c>
      <c r="V12">
        <v>2.9370000000000003</v>
      </c>
      <c r="W12">
        <v>1809</v>
      </c>
      <c r="X12">
        <v>1809</v>
      </c>
      <c r="Z12">
        <v>0</v>
      </c>
      <c r="AC12">
        <v>0</v>
      </c>
      <c r="AD12" t="s">
        <v>305</v>
      </c>
      <c r="AE12">
        <v>0</v>
      </c>
      <c r="AH12">
        <v>0</v>
      </c>
      <c r="AI12">
        <v>0</v>
      </c>
      <c r="AJ12">
        <v>6160</v>
      </c>
      <c r="AK12" t="s">
        <v>529</v>
      </c>
      <c r="AL12" t="s">
        <v>32</v>
      </c>
      <c r="AM12">
        <v>0</v>
      </c>
      <c r="AN12">
        <v>0</v>
      </c>
      <c r="AO12">
        <v>0</v>
      </c>
      <c r="AP12">
        <v>0</v>
      </c>
      <c r="AQ12">
        <v>0</v>
      </c>
      <c r="AS12">
        <v>0</v>
      </c>
      <c r="AT12">
        <v>0</v>
      </c>
      <c r="AU12">
        <v>0</v>
      </c>
      <c r="AV12">
        <v>0</v>
      </c>
      <c r="AW12">
        <v>2111268</v>
      </c>
      <c r="AX12">
        <v>2085371</v>
      </c>
      <c r="AY12">
        <v>0</v>
      </c>
      <c r="AZ12">
        <v>103523</v>
      </c>
      <c r="BA12">
        <v>20.833000000000002</v>
      </c>
      <c r="BB12">
        <v>0</v>
      </c>
      <c r="BC12">
        <v>0</v>
      </c>
      <c r="BD12">
        <v>0</v>
      </c>
      <c r="BE12">
        <v>0</v>
      </c>
      <c r="BF12">
        <v>1826484</v>
      </c>
      <c r="BG12">
        <v>0</v>
      </c>
      <c r="BJ12">
        <v>12</v>
      </c>
      <c r="BK12">
        <v>0</v>
      </c>
      <c r="BL12">
        <v>0</v>
      </c>
      <c r="BM12">
        <v>0</v>
      </c>
      <c r="BN12">
        <v>0</v>
      </c>
      <c r="BO12">
        <v>0</v>
      </c>
      <c r="BP12">
        <v>0</v>
      </c>
      <c r="BQ12">
        <v>747</v>
      </c>
      <c r="BS12">
        <v>0</v>
      </c>
      <c r="BT12">
        <v>0</v>
      </c>
      <c r="BU12">
        <v>0</v>
      </c>
      <c r="BV12">
        <v>0</v>
      </c>
      <c r="BW12">
        <v>0</v>
      </c>
      <c r="BY12">
        <v>0</v>
      </c>
      <c r="CA12">
        <v>0</v>
      </c>
      <c r="CB12">
        <v>0</v>
      </c>
      <c r="CC12">
        <v>0</v>
      </c>
      <c r="CD12">
        <v>0</v>
      </c>
      <c r="CE12">
        <v>0</v>
      </c>
      <c r="CF12">
        <v>0</v>
      </c>
      <c r="CG12">
        <v>0</v>
      </c>
      <c r="CH12">
        <v>26712</v>
      </c>
      <c r="CI12">
        <v>0</v>
      </c>
      <c r="CJ12">
        <v>4</v>
      </c>
      <c r="CK12">
        <v>0</v>
      </c>
      <c r="CL12">
        <v>0</v>
      </c>
      <c r="CN12">
        <v>0</v>
      </c>
      <c r="CO12">
        <v>1</v>
      </c>
      <c r="CP12">
        <v>0.311</v>
      </c>
      <c r="CQ12">
        <v>1</v>
      </c>
      <c r="CR12">
        <v>166.38300000000001</v>
      </c>
      <c r="CS12">
        <v>0</v>
      </c>
      <c r="CT12">
        <v>0</v>
      </c>
      <c r="CU12">
        <v>0</v>
      </c>
      <c r="CV12">
        <v>0</v>
      </c>
      <c r="CW12">
        <v>0</v>
      </c>
      <c r="CX12">
        <v>0</v>
      </c>
      <c r="CY12">
        <v>0</v>
      </c>
      <c r="CZ12">
        <v>0</v>
      </c>
      <c r="DB12">
        <v>903456</v>
      </c>
      <c r="DC12">
        <v>0</v>
      </c>
      <c r="DD12">
        <v>0</v>
      </c>
      <c r="DE12">
        <v>290598</v>
      </c>
      <c r="DF12">
        <v>295215</v>
      </c>
      <c r="DG12">
        <v>47.175000000000004</v>
      </c>
      <c r="DH12">
        <v>0</v>
      </c>
      <c r="DI12">
        <v>4617</v>
      </c>
      <c r="DK12">
        <v>3581</v>
      </c>
      <c r="DL12">
        <v>0</v>
      </c>
      <c r="DM12">
        <v>245350</v>
      </c>
      <c r="DN12">
        <v>815</v>
      </c>
      <c r="DO12">
        <v>0</v>
      </c>
      <c r="DP12">
        <v>0</v>
      </c>
      <c r="DQ12">
        <v>0</v>
      </c>
      <c r="DR12">
        <v>0</v>
      </c>
      <c r="DS12">
        <v>0</v>
      </c>
      <c r="DT12">
        <v>0</v>
      </c>
      <c r="DU12">
        <v>0</v>
      </c>
      <c r="DV12">
        <v>0</v>
      </c>
      <c r="DW12">
        <v>0</v>
      </c>
      <c r="DX12">
        <v>0</v>
      </c>
      <c r="DY12">
        <v>0</v>
      </c>
      <c r="DZ12">
        <v>0</v>
      </c>
      <c r="EA12">
        <v>0</v>
      </c>
      <c r="EB12">
        <v>0</v>
      </c>
      <c r="EC12">
        <v>33.1</v>
      </c>
      <c r="ED12">
        <v>234480</v>
      </c>
      <c r="EE12">
        <v>0</v>
      </c>
      <c r="EF12">
        <v>0</v>
      </c>
      <c r="EG12">
        <v>0</v>
      </c>
      <c r="EH12">
        <v>9295</v>
      </c>
      <c r="EI12">
        <v>2390</v>
      </c>
      <c r="EJ12">
        <v>9.7000000000000003E-2</v>
      </c>
      <c r="EK12">
        <v>0.46300000000000002</v>
      </c>
      <c r="EL12">
        <v>0</v>
      </c>
      <c r="EM12">
        <v>0</v>
      </c>
      <c r="EN12">
        <v>2.4E-2</v>
      </c>
      <c r="EO12">
        <v>0</v>
      </c>
      <c r="EP12">
        <v>0</v>
      </c>
      <c r="EQ12">
        <v>0.58400000000000007</v>
      </c>
      <c r="ER12">
        <v>0</v>
      </c>
      <c r="ES12">
        <v>1.5090000000000001</v>
      </c>
      <c r="ET12">
        <v>0</v>
      </c>
      <c r="EV12">
        <v>0</v>
      </c>
      <c r="EW12">
        <v>0</v>
      </c>
      <c r="EX12">
        <v>0</v>
      </c>
      <c r="EZ12">
        <v>1771269</v>
      </c>
      <c r="FA12">
        <v>0</v>
      </c>
      <c r="FB12">
        <v>1873977</v>
      </c>
      <c r="FC12">
        <v>0</v>
      </c>
      <c r="FD12">
        <v>0</v>
      </c>
      <c r="FE12">
        <v>269685</v>
      </c>
      <c r="FF12">
        <v>44417</v>
      </c>
      <c r="FG12">
        <v>7.0223999999999995E-2</v>
      </c>
      <c r="FH12">
        <v>3.0397999999999998E-2</v>
      </c>
      <c r="FI12">
        <v>0</v>
      </c>
      <c r="FJ12">
        <v>0</v>
      </c>
      <c r="FK12">
        <v>296.50700000000001</v>
      </c>
      <c r="FL12">
        <v>2214791</v>
      </c>
      <c r="FM12">
        <v>0</v>
      </c>
      <c r="FN12">
        <v>0</v>
      </c>
      <c r="FO12">
        <v>0</v>
      </c>
      <c r="FP12">
        <v>0</v>
      </c>
      <c r="FQ12">
        <v>0</v>
      </c>
      <c r="FR12">
        <v>0</v>
      </c>
      <c r="FS12">
        <v>0</v>
      </c>
      <c r="FT12">
        <v>0</v>
      </c>
      <c r="FU12">
        <v>0</v>
      </c>
      <c r="FV12">
        <v>0</v>
      </c>
      <c r="FW12">
        <v>0</v>
      </c>
      <c r="FX12">
        <v>0</v>
      </c>
      <c r="FY12">
        <v>0</v>
      </c>
      <c r="GB12">
        <v>181083</v>
      </c>
      <c r="GC12">
        <v>181083</v>
      </c>
      <c r="GD12">
        <v>19.134</v>
      </c>
      <c r="GF12">
        <v>0</v>
      </c>
      <c r="GG12">
        <v>0</v>
      </c>
      <c r="GH12">
        <v>0</v>
      </c>
      <c r="GI12">
        <v>0</v>
      </c>
      <c r="GK12">
        <v>0</v>
      </c>
      <c r="GL12">
        <v>0</v>
      </c>
      <c r="GM12">
        <v>0</v>
      </c>
      <c r="GN12">
        <v>0</v>
      </c>
      <c r="GO12">
        <v>0</v>
      </c>
      <c r="GQ12">
        <v>0</v>
      </c>
      <c r="GR12">
        <v>0</v>
      </c>
      <c r="GS12">
        <v>0</v>
      </c>
      <c r="GT12">
        <v>0</v>
      </c>
      <c r="HB12">
        <v>360336637</v>
      </c>
      <c r="HC12">
        <v>4.0135999999999998E-2</v>
      </c>
      <c r="HD12">
        <v>26712</v>
      </c>
      <c r="HE12">
        <v>0</v>
      </c>
      <c r="HF12">
        <v>161478</v>
      </c>
      <c r="HG12">
        <v>0</v>
      </c>
      <c r="HH12">
        <v>0</v>
      </c>
      <c r="HI12">
        <v>0</v>
      </c>
      <c r="HJ12">
        <v>31278</v>
      </c>
      <c r="HK12">
        <v>1369</v>
      </c>
      <c r="HL12">
        <v>1840</v>
      </c>
      <c r="HM12">
        <v>0</v>
      </c>
      <c r="HN12">
        <v>6000</v>
      </c>
      <c r="HO12">
        <v>0</v>
      </c>
      <c r="HP12">
        <v>45099</v>
      </c>
      <c r="HQ12">
        <v>0</v>
      </c>
      <c r="HR12">
        <v>0</v>
      </c>
      <c r="HS12">
        <v>1770454</v>
      </c>
      <c r="HT12">
        <v>44417</v>
      </c>
      <c r="HW12">
        <v>0</v>
      </c>
      <c r="HX12">
        <v>18</v>
      </c>
      <c r="HY12">
        <v>16</v>
      </c>
      <c r="HZ12">
        <v>33</v>
      </c>
      <c r="IA12">
        <v>44</v>
      </c>
      <c r="IB12">
        <v>71</v>
      </c>
      <c r="IC12">
        <v>182</v>
      </c>
      <c r="ID12">
        <v>0</v>
      </c>
      <c r="IE12">
        <v>0</v>
      </c>
      <c r="IF12">
        <v>0</v>
      </c>
      <c r="IG12">
        <v>0</v>
      </c>
      <c r="IH12">
        <v>0</v>
      </c>
      <c r="II12">
        <v>163.995</v>
      </c>
      <c r="IJ12">
        <v>2.9370000000000003</v>
      </c>
      <c r="IK12">
        <v>0</v>
      </c>
      <c r="IL12">
        <v>0</v>
      </c>
      <c r="IM12">
        <v>0</v>
      </c>
      <c r="IN12">
        <v>0</v>
      </c>
      <c r="IO12">
        <v>0</v>
      </c>
      <c r="IP12">
        <v>163.995</v>
      </c>
      <c r="IQ12">
        <v>2.9370000000000003</v>
      </c>
      <c r="IR12">
        <v>1809</v>
      </c>
      <c r="IS12">
        <v>0</v>
      </c>
      <c r="IT12">
        <v>0</v>
      </c>
      <c r="IU12">
        <v>0</v>
      </c>
      <c r="IV12">
        <v>0</v>
      </c>
      <c r="IW12">
        <v>6160</v>
      </c>
      <c r="IX12">
        <v>0</v>
      </c>
      <c r="IY12">
        <v>0</v>
      </c>
      <c r="IZ12">
        <v>45099</v>
      </c>
      <c r="JA12">
        <v>0</v>
      </c>
      <c r="JB12">
        <v>0</v>
      </c>
      <c r="JC12">
        <v>0</v>
      </c>
      <c r="JD12">
        <v>0</v>
      </c>
      <c r="JE12">
        <v>0</v>
      </c>
      <c r="JF12">
        <v>0</v>
      </c>
      <c r="JG12">
        <v>0</v>
      </c>
      <c r="JH12">
        <v>6000</v>
      </c>
      <c r="JJ12">
        <v>0</v>
      </c>
      <c r="JK12">
        <v>0</v>
      </c>
      <c r="JL12">
        <v>0</v>
      </c>
      <c r="JM12">
        <v>0</v>
      </c>
      <c r="JO12">
        <v>0.75</v>
      </c>
      <c r="JP12">
        <v>15.317</v>
      </c>
      <c r="JQ12">
        <v>3.0670000000000002</v>
      </c>
      <c r="JR12">
        <v>5990</v>
      </c>
      <c r="JS12">
        <v>142357</v>
      </c>
      <c r="JT12">
        <v>32736</v>
      </c>
      <c r="JU12">
        <v>0</v>
      </c>
      <c r="JW12">
        <v>0</v>
      </c>
      <c r="JX12">
        <v>0</v>
      </c>
      <c r="JY12">
        <v>0</v>
      </c>
      <c r="JZ12">
        <v>0</v>
      </c>
      <c r="KD12">
        <v>0</v>
      </c>
      <c r="KE12">
        <v>7261</v>
      </c>
      <c r="KG12">
        <v>0</v>
      </c>
      <c r="KH12">
        <v>0</v>
      </c>
      <c r="KI12">
        <v>0</v>
      </c>
      <c r="KJ12">
        <v>0</v>
      </c>
      <c r="KK12">
        <v>0</v>
      </c>
      <c r="KL12">
        <v>0</v>
      </c>
      <c r="KM12">
        <v>0</v>
      </c>
      <c r="KN12">
        <v>0</v>
      </c>
      <c r="KO12">
        <v>0</v>
      </c>
      <c r="KP12">
        <v>0</v>
      </c>
      <c r="KQ12">
        <v>0</v>
      </c>
      <c r="KS12">
        <v>0</v>
      </c>
      <c r="KT12">
        <v>0</v>
      </c>
      <c r="KU12">
        <v>0</v>
      </c>
      <c r="KW12">
        <v>0</v>
      </c>
      <c r="KX12">
        <v>0</v>
      </c>
      <c r="KY12">
        <v>0</v>
      </c>
      <c r="KZ12">
        <v>0</v>
      </c>
      <c r="LA12">
        <v>0</v>
      </c>
      <c r="LB12">
        <v>0</v>
      </c>
      <c r="LD12">
        <v>0</v>
      </c>
      <c r="LE12">
        <v>0</v>
      </c>
      <c r="LF12">
        <v>0</v>
      </c>
      <c r="LG12">
        <v>0</v>
      </c>
      <c r="LH12">
        <v>0</v>
      </c>
      <c r="LI12">
        <v>0</v>
      </c>
      <c r="LJ12">
        <v>127.828</v>
      </c>
      <c r="LK12">
        <v>2</v>
      </c>
      <c r="LL12">
        <v>30000</v>
      </c>
      <c r="LM12">
        <v>1278</v>
      </c>
      <c r="LN12">
        <v>0</v>
      </c>
      <c r="LO12">
        <v>0</v>
      </c>
      <c r="LP12">
        <v>0</v>
      </c>
      <c r="LQ12">
        <v>0</v>
      </c>
      <c r="LR12">
        <v>0</v>
      </c>
      <c r="LS12">
        <v>0</v>
      </c>
      <c r="LT12">
        <v>0</v>
      </c>
      <c r="LU12">
        <v>0</v>
      </c>
      <c r="LV12">
        <v>0</v>
      </c>
      <c r="LW12">
        <v>0</v>
      </c>
      <c r="LX12">
        <v>0</v>
      </c>
      <c r="LY12">
        <v>0</v>
      </c>
      <c r="LZ12">
        <v>0</v>
      </c>
      <c r="MA12">
        <v>0</v>
      </c>
      <c r="MB12">
        <v>0</v>
      </c>
      <c r="MC12">
        <v>0</v>
      </c>
      <c r="MD12">
        <v>0</v>
      </c>
      <c r="ME12">
        <v>0</v>
      </c>
      <c r="MF12">
        <v>0</v>
      </c>
      <c r="MG12">
        <v>2111268</v>
      </c>
      <c r="MH12">
        <v>0</v>
      </c>
      <c r="MI12">
        <v>0</v>
      </c>
      <c r="MJ12">
        <v>0</v>
      </c>
      <c r="MK12">
        <v>0</v>
      </c>
    </row>
    <row r="13" spans="1:349" x14ac:dyDescent="0.25">
      <c r="A13">
        <v>43696</v>
      </c>
      <c r="B13">
        <v>15802</v>
      </c>
      <c r="C13">
        <v>9</v>
      </c>
      <c r="D13">
        <v>2025</v>
      </c>
      <c r="E13">
        <v>6160</v>
      </c>
      <c r="F13">
        <v>0</v>
      </c>
      <c r="G13">
        <v>604.10199999999998</v>
      </c>
      <c r="H13">
        <v>572.28</v>
      </c>
      <c r="I13">
        <v>572.28</v>
      </c>
      <c r="J13">
        <v>604.10199999999998</v>
      </c>
      <c r="K13">
        <v>0</v>
      </c>
      <c r="L13">
        <v>6160</v>
      </c>
      <c r="M13">
        <v>0</v>
      </c>
      <c r="N13">
        <v>0</v>
      </c>
      <c r="P13">
        <v>604.10199999999998</v>
      </c>
      <c r="Q13">
        <v>0</v>
      </c>
      <c r="R13">
        <v>375870</v>
      </c>
      <c r="S13">
        <v>622.19600000000003</v>
      </c>
      <c r="U13">
        <v>0</v>
      </c>
      <c r="V13">
        <v>66.908000000000001</v>
      </c>
      <c r="W13">
        <v>82212</v>
      </c>
      <c r="X13">
        <v>82212</v>
      </c>
      <c r="Z13">
        <v>0</v>
      </c>
      <c r="AC13">
        <v>0</v>
      </c>
      <c r="AD13" t="s">
        <v>305</v>
      </c>
      <c r="AE13">
        <v>0</v>
      </c>
      <c r="AH13">
        <v>0</v>
      </c>
      <c r="AI13">
        <v>0</v>
      </c>
      <c r="AJ13">
        <v>6160</v>
      </c>
      <c r="AK13" t="s">
        <v>529</v>
      </c>
      <c r="AL13" t="s">
        <v>50</v>
      </c>
      <c r="AM13">
        <v>0</v>
      </c>
      <c r="AN13">
        <v>0</v>
      </c>
      <c r="AO13">
        <v>0</v>
      </c>
      <c r="AP13">
        <v>0</v>
      </c>
      <c r="AQ13">
        <v>0</v>
      </c>
      <c r="AS13">
        <v>0</v>
      </c>
      <c r="AT13">
        <v>0</v>
      </c>
      <c r="AU13">
        <v>0</v>
      </c>
      <c r="AV13">
        <v>0</v>
      </c>
      <c r="AW13">
        <v>7557558</v>
      </c>
      <c r="AX13">
        <v>7462648</v>
      </c>
      <c r="AY13">
        <v>0</v>
      </c>
      <c r="AZ13">
        <v>375870</v>
      </c>
      <c r="BA13">
        <v>46.833000000000006</v>
      </c>
      <c r="BB13">
        <v>2977</v>
      </c>
      <c r="BC13">
        <v>2958</v>
      </c>
      <c r="BD13">
        <v>7</v>
      </c>
      <c r="BE13">
        <v>19</v>
      </c>
      <c r="BF13">
        <v>6523479</v>
      </c>
      <c r="BG13">
        <v>0</v>
      </c>
      <c r="BJ13">
        <v>12</v>
      </c>
      <c r="BK13">
        <v>0</v>
      </c>
      <c r="BL13">
        <v>0</v>
      </c>
      <c r="BM13">
        <v>0</v>
      </c>
      <c r="BN13">
        <v>0</v>
      </c>
      <c r="BO13">
        <v>0</v>
      </c>
      <c r="BP13">
        <v>0</v>
      </c>
      <c r="BQ13">
        <v>682</v>
      </c>
      <c r="BS13">
        <v>0</v>
      </c>
      <c r="BT13">
        <v>0</v>
      </c>
      <c r="BU13">
        <v>0</v>
      </c>
      <c r="BV13">
        <v>0</v>
      </c>
      <c r="BW13">
        <v>0</v>
      </c>
      <c r="BY13">
        <v>0</v>
      </c>
      <c r="CA13">
        <v>0</v>
      </c>
      <c r="CB13">
        <v>0</v>
      </c>
      <c r="CC13">
        <v>0</v>
      </c>
      <c r="CD13">
        <v>0</v>
      </c>
      <c r="CE13">
        <v>0</v>
      </c>
      <c r="CF13">
        <v>0</v>
      </c>
      <c r="CG13">
        <v>0</v>
      </c>
      <c r="CH13">
        <v>96985</v>
      </c>
      <c r="CI13">
        <v>0</v>
      </c>
      <c r="CJ13">
        <v>4</v>
      </c>
      <c r="CK13">
        <v>0</v>
      </c>
      <c r="CL13">
        <v>0</v>
      </c>
      <c r="CN13">
        <v>0</v>
      </c>
      <c r="CO13">
        <v>1</v>
      </c>
      <c r="CP13">
        <v>6.3E-2</v>
      </c>
      <c r="CQ13">
        <v>0</v>
      </c>
      <c r="CR13">
        <v>604.10199999999998</v>
      </c>
      <c r="CS13">
        <v>0</v>
      </c>
      <c r="CT13">
        <v>0</v>
      </c>
      <c r="CU13">
        <v>0</v>
      </c>
      <c r="CV13">
        <v>0</v>
      </c>
      <c r="CW13">
        <v>0</v>
      </c>
      <c r="CX13">
        <v>0</v>
      </c>
      <c r="CY13">
        <v>0</v>
      </c>
      <c r="CZ13">
        <v>0</v>
      </c>
      <c r="DB13">
        <v>3525245</v>
      </c>
      <c r="DC13">
        <v>0</v>
      </c>
      <c r="DD13">
        <v>0</v>
      </c>
      <c r="DE13">
        <v>1398474</v>
      </c>
      <c r="DF13">
        <v>1399409</v>
      </c>
      <c r="DG13">
        <v>227.02500000000001</v>
      </c>
      <c r="DH13">
        <v>0</v>
      </c>
      <c r="DI13">
        <v>935</v>
      </c>
      <c r="DK13">
        <v>2532</v>
      </c>
      <c r="DL13">
        <v>0</v>
      </c>
      <c r="DM13">
        <v>618707</v>
      </c>
      <c r="DN13">
        <v>2055</v>
      </c>
      <c r="DO13">
        <v>0</v>
      </c>
      <c r="DP13">
        <v>0</v>
      </c>
      <c r="DQ13">
        <v>0</v>
      </c>
      <c r="DR13">
        <v>0</v>
      </c>
      <c r="DS13">
        <v>0</v>
      </c>
      <c r="DT13">
        <v>0</v>
      </c>
      <c r="DU13">
        <v>0</v>
      </c>
      <c r="DV13">
        <v>0</v>
      </c>
      <c r="DW13">
        <v>0</v>
      </c>
      <c r="DX13">
        <v>0</v>
      </c>
      <c r="DY13">
        <v>0</v>
      </c>
      <c r="DZ13">
        <v>0</v>
      </c>
      <c r="EA13">
        <v>0</v>
      </c>
      <c r="EB13">
        <v>0</v>
      </c>
      <c r="EC13">
        <v>14.02</v>
      </c>
      <c r="ED13">
        <v>99318</v>
      </c>
      <c r="EE13">
        <v>0</v>
      </c>
      <c r="EF13">
        <v>0</v>
      </c>
      <c r="EG13">
        <v>0</v>
      </c>
      <c r="EH13">
        <v>521444</v>
      </c>
      <c r="EI13">
        <v>0</v>
      </c>
      <c r="EJ13">
        <v>0</v>
      </c>
      <c r="EK13">
        <v>26.014000000000003</v>
      </c>
      <c r="EL13">
        <v>0</v>
      </c>
      <c r="EM13">
        <v>0.53600000000000003</v>
      </c>
      <c r="EN13">
        <v>1</v>
      </c>
      <c r="EO13">
        <v>0</v>
      </c>
      <c r="EP13">
        <v>0</v>
      </c>
      <c r="EQ13">
        <v>27.55</v>
      </c>
      <c r="ER13">
        <v>0</v>
      </c>
      <c r="ES13">
        <v>84.65</v>
      </c>
      <c r="ET13">
        <v>0</v>
      </c>
      <c r="EV13">
        <v>0</v>
      </c>
      <c r="EW13">
        <v>0</v>
      </c>
      <c r="EX13">
        <v>0</v>
      </c>
      <c r="EZ13">
        <v>6340797</v>
      </c>
      <c r="FA13">
        <v>0</v>
      </c>
      <c r="FB13">
        <v>6714592</v>
      </c>
      <c r="FC13">
        <v>0</v>
      </c>
      <c r="FD13">
        <v>0</v>
      </c>
      <c r="FE13">
        <v>963210</v>
      </c>
      <c r="FF13">
        <v>158641</v>
      </c>
      <c r="FG13">
        <v>7.0223999999999995E-2</v>
      </c>
      <c r="FH13">
        <v>3.0397999999999998E-2</v>
      </c>
      <c r="FI13">
        <v>0</v>
      </c>
      <c r="FJ13">
        <v>0</v>
      </c>
      <c r="FK13">
        <v>1059.0060000000001</v>
      </c>
      <c r="FL13">
        <v>7933428</v>
      </c>
      <c r="FM13">
        <v>0</v>
      </c>
      <c r="FN13">
        <v>0</v>
      </c>
      <c r="FO13">
        <v>74353</v>
      </c>
      <c r="FP13">
        <v>0</v>
      </c>
      <c r="FQ13">
        <v>191684</v>
      </c>
      <c r="FR13">
        <v>74353</v>
      </c>
      <c r="FS13">
        <v>117331</v>
      </c>
      <c r="FT13">
        <v>0</v>
      </c>
      <c r="FU13">
        <v>0</v>
      </c>
      <c r="FV13">
        <v>0</v>
      </c>
      <c r="FW13">
        <v>0</v>
      </c>
      <c r="FX13">
        <v>0</v>
      </c>
      <c r="FY13">
        <v>0</v>
      </c>
      <c r="GB13">
        <v>38736</v>
      </c>
      <c r="GC13">
        <v>38736</v>
      </c>
      <c r="GD13">
        <v>4.2720000000000002</v>
      </c>
      <c r="GF13">
        <v>0</v>
      </c>
      <c r="GG13">
        <v>0</v>
      </c>
      <c r="GH13">
        <v>0</v>
      </c>
      <c r="GI13">
        <v>0</v>
      </c>
      <c r="GK13">
        <v>0</v>
      </c>
      <c r="GL13">
        <v>0</v>
      </c>
      <c r="GM13">
        <v>0</v>
      </c>
      <c r="GN13">
        <v>0</v>
      </c>
      <c r="GO13">
        <v>0</v>
      </c>
      <c r="GQ13">
        <v>0</v>
      </c>
      <c r="GR13">
        <v>0</v>
      </c>
      <c r="GS13">
        <v>0</v>
      </c>
      <c r="GT13">
        <v>0</v>
      </c>
      <c r="HB13">
        <v>360336637</v>
      </c>
      <c r="HC13">
        <v>4.0135999999999998E-2</v>
      </c>
      <c r="HD13">
        <v>96985</v>
      </c>
      <c r="HE13">
        <v>0</v>
      </c>
      <c r="HF13">
        <v>630080</v>
      </c>
      <c r="HG13">
        <v>9240</v>
      </c>
      <c r="HH13">
        <v>152945</v>
      </c>
      <c r="HI13">
        <v>0</v>
      </c>
      <c r="HJ13">
        <v>35330</v>
      </c>
      <c r="HK13">
        <v>805</v>
      </c>
      <c r="HL13">
        <v>699</v>
      </c>
      <c r="HM13">
        <v>0</v>
      </c>
      <c r="HN13">
        <v>26543</v>
      </c>
      <c r="HO13">
        <v>0</v>
      </c>
      <c r="HP13">
        <v>0</v>
      </c>
      <c r="HQ13">
        <v>0</v>
      </c>
      <c r="HR13">
        <v>0</v>
      </c>
      <c r="HS13">
        <v>6338722</v>
      </c>
      <c r="HT13">
        <v>158641</v>
      </c>
      <c r="HW13">
        <v>0</v>
      </c>
      <c r="HX13">
        <v>82</v>
      </c>
      <c r="HY13">
        <v>108</v>
      </c>
      <c r="HZ13">
        <v>170</v>
      </c>
      <c r="IA13">
        <v>184</v>
      </c>
      <c r="IB13">
        <v>335</v>
      </c>
      <c r="IC13">
        <v>879</v>
      </c>
      <c r="ID13">
        <v>0</v>
      </c>
      <c r="IE13">
        <v>43.655000000000001</v>
      </c>
      <c r="IF13">
        <v>2.1430000000000002</v>
      </c>
      <c r="IG13">
        <v>15</v>
      </c>
      <c r="IH13">
        <v>248.28800000000001</v>
      </c>
      <c r="II13">
        <v>0</v>
      </c>
      <c r="IJ13">
        <v>112.706</v>
      </c>
      <c r="IK13">
        <v>0</v>
      </c>
      <c r="IL13">
        <v>0</v>
      </c>
      <c r="IM13">
        <v>0</v>
      </c>
      <c r="IN13">
        <v>0</v>
      </c>
      <c r="IO13">
        <v>0</v>
      </c>
      <c r="IP13">
        <v>0</v>
      </c>
      <c r="IQ13">
        <v>66.908000000000001</v>
      </c>
      <c r="IR13">
        <v>41215</v>
      </c>
      <c r="IS13">
        <v>0</v>
      </c>
      <c r="IT13">
        <v>0</v>
      </c>
      <c r="IU13">
        <v>0</v>
      </c>
      <c r="IV13">
        <v>0</v>
      </c>
      <c r="IW13">
        <v>6160</v>
      </c>
      <c r="IX13">
        <v>40337</v>
      </c>
      <c r="IY13">
        <v>660</v>
      </c>
      <c r="IZ13">
        <v>0</v>
      </c>
      <c r="JA13">
        <v>0</v>
      </c>
      <c r="JB13">
        <v>1</v>
      </c>
      <c r="JC13">
        <v>26043</v>
      </c>
      <c r="JD13">
        <v>0</v>
      </c>
      <c r="JE13">
        <v>0</v>
      </c>
      <c r="JF13">
        <v>0</v>
      </c>
      <c r="JG13">
        <v>0</v>
      </c>
      <c r="JH13">
        <v>500</v>
      </c>
      <c r="JJ13">
        <v>0</v>
      </c>
      <c r="JK13">
        <v>0</v>
      </c>
      <c r="JL13">
        <v>0</v>
      </c>
      <c r="JM13">
        <v>0</v>
      </c>
      <c r="JO13">
        <v>1.236</v>
      </c>
      <c r="JP13">
        <v>2.5670000000000002</v>
      </c>
      <c r="JQ13">
        <v>0.46900000000000003</v>
      </c>
      <c r="JR13">
        <v>9872</v>
      </c>
      <c r="JS13">
        <v>23858</v>
      </c>
      <c r="JT13">
        <v>5006</v>
      </c>
      <c r="JU13">
        <v>3018</v>
      </c>
      <c r="JW13">
        <v>0</v>
      </c>
      <c r="JX13">
        <v>0</v>
      </c>
      <c r="JY13">
        <v>0</v>
      </c>
      <c r="JZ13">
        <v>0</v>
      </c>
      <c r="KD13">
        <v>3018</v>
      </c>
      <c r="KE13">
        <v>7261</v>
      </c>
      <c r="KG13">
        <v>0</v>
      </c>
      <c r="KH13">
        <v>0</v>
      </c>
      <c r="KI13">
        <v>0</v>
      </c>
      <c r="KJ13">
        <v>12</v>
      </c>
      <c r="KK13">
        <v>3</v>
      </c>
      <c r="KL13">
        <v>7392</v>
      </c>
      <c r="KM13">
        <v>1848</v>
      </c>
      <c r="KN13">
        <v>0</v>
      </c>
      <c r="KO13">
        <v>0</v>
      </c>
      <c r="KP13">
        <v>0</v>
      </c>
      <c r="KQ13">
        <v>0</v>
      </c>
      <c r="KS13">
        <v>0</v>
      </c>
      <c r="KT13">
        <v>0</v>
      </c>
      <c r="KU13">
        <v>0</v>
      </c>
      <c r="KW13">
        <v>0</v>
      </c>
      <c r="KX13">
        <v>0</v>
      </c>
      <c r="KY13">
        <v>0</v>
      </c>
      <c r="KZ13">
        <v>0</v>
      </c>
      <c r="LA13">
        <v>0</v>
      </c>
      <c r="LB13">
        <v>0</v>
      </c>
      <c r="LD13">
        <v>0</v>
      </c>
      <c r="LE13">
        <v>0</v>
      </c>
      <c r="LF13">
        <v>0</v>
      </c>
      <c r="LG13">
        <v>0</v>
      </c>
      <c r="LH13">
        <v>0</v>
      </c>
      <c r="LI13">
        <v>0</v>
      </c>
      <c r="LJ13">
        <v>532.971</v>
      </c>
      <c r="LK13">
        <v>2</v>
      </c>
      <c r="LL13">
        <v>30000</v>
      </c>
      <c r="LM13">
        <v>5330</v>
      </c>
      <c r="LN13">
        <v>0</v>
      </c>
      <c r="LO13">
        <v>0</v>
      </c>
      <c r="LP13">
        <v>0</v>
      </c>
      <c r="LQ13">
        <v>0</v>
      </c>
      <c r="LR13">
        <v>0</v>
      </c>
      <c r="LS13">
        <v>0</v>
      </c>
      <c r="LT13">
        <v>0</v>
      </c>
      <c r="LU13">
        <v>0</v>
      </c>
      <c r="LV13">
        <v>0</v>
      </c>
      <c r="LW13">
        <v>0</v>
      </c>
      <c r="LX13">
        <v>0</v>
      </c>
      <c r="LY13">
        <v>0</v>
      </c>
      <c r="LZ13">
        <v>0</v>
      </c>
      <c r="MA13">
        <v>0</v>
      </c>
      <c r="MB13">
        <v>0</v>
      </c>
      <c r="MC13">
        <v>0</v>
      </c>
      <c r="MD13">
        <v>0</v>
      </c>
      <c r="ME13">
        <v>0</v>
      </c>
      <c r="MF13">
        <v>0</v>
      </c>
      <c r="MG13">
        <v>7557558</v>
      </c>
      <c r="MH13">
        <v>0</v>
      </c>
      <c r="MI13">
        <v>0</v>
      </c>
      <c r="MJ13">
        <v>0</v>
      </c>
      <c r="MK13">
        <v>0</v>
      </c>
    </row>
    <row r="14" spans="1:349" x14ac:dyDescent="0.25">
      <c r="A14">
        <v>43696</v>
      </c>
      <c r="B14">
        <v>15805</v>
      </c>
      <c r="C14">
        <v>9</v>
      </c>
      <c r="D14">
        <v>2025</v>
      </c>
      <c r="E14">
        <v>6160</v>
      </c>
      <c r="F14">
        <v>0</v>
      </c>
      <c r="G14">
        <v>293.89800000000002</v>
      </c>
      <c r="H14">
        <v>293.74799999999999</v>
      </c>
      <c r="I14">
        <v>293.74799999999999</v>
      </c>
      <c r="J14">
        <v>293.89800000000002</v>
      </c>
      <c r="K14">
        <v>0</v>
      </c>
      <c r="L14">
        <v>6160</v>
      </c>
      <c r="M14">
        <v>0</v>
      </c>
      <c r="N14">
        <v>0</v>
      </c>
      <c r="P14">
        <v>293.87</v>
      </c>
      <c r="Q14">
        <v>0</v>
      </c>
      <c r="R14">
        <v>182845</v>
      </c>
      <c r="S14">
        <v>622.19600000000003</v>
      </c>
      <c r="U14">
        <v>0</v>
      </c>
      <c r="V14">
        <v>27.393000000000001</v>
      </c>
      <c r="W14">
        <v>16874</v>
      </c>
      <c r="X14">
        <v>16874</v>
      </c>
      <c r="Z14">
        <v>0</v>
      </c>
      <c r="AC14">
        <v>0</v>
      </c>
      <c r="AD14" t="s">
        <v>305</v>
      </c>
      <c r="AE14">
        <v>0</v>
      </c>
      <c r="AH14">
        <v>0</v>
      </c>
      <c r="AI14">
        <v>0</v>
      </c>
      <c r="AJ14">
        <v>6160</v>
      </c>
      <c r="AK14" t="s">
        <v>529</v>
      </c>
      <c r="AL14" t="s">
        <v>434</v>
      </c>
      <c r="AM14">
        <v>0</v>
      </c>
      <c r="AN14">
        <v>0</v>
      </c>
      <c r="AO14">
        <v>0</v>
      </c>
      <c r="AP14">
        <v>0</v>
      </c>
      <c r="AQ14">
        <v>0</v>
      </c>
      <c r="AS14">
        <v>0</v>
      </c>
      <c r="AT14">
        <v>0</v>
      </c>
      <c r="AU14">
        <v>0</v>
      </c>
      <c r="AV14">
        <v>0</v>
      </c>
      <c r="AW14">
        <v>3015008</v>
      </c>
      <c r="AX14">
        <v>2968196</v>
      </c>
      <c r="AY14">
        <v>0</v>
      </c>
      <c r="AZ14">
        <v>182845</v>
      </c>
      <c r="BA14">
        <v>0</v>
      </c>
      <c r="BB14">
        <v>0</v>
      </c>
      <c r="BC14">
        <v>0</v>
      </c>
      <c r="BD14">
        <v>0</v>
      </c>
      <c r="BE14">
        <v>0</v>
      </c>
      <c r="BF14">
        <v>2686325</v>
      </c>
      <c r="BG14">
        <v>0</v>
      </c>
      <c r="BJ14">
        <v>12</v>
      </c>
      <c r="BK14">
        <v>0</v>
      </c>
      <c r="BL14">
        <v>0</v>
      </c>
      <c r="BM14">
        <v>0</v>
      </c>
      <c r="BN14">
        <v>0</v>
      </c>
      <c r="BO14">
        <v>0</v>
      </c>
      <c r="BP14">
        <v>0</v>
      </c>
      <c r="BQ14">
        <v>725</v>
      </c>
      <c r="BS14">
        <v>0</v>
      </c>
      <c r="BT14">
        <v>0</v>
      </c>
      <c r="BU14">
        <v>0</v>
      </c>
      <c r="BV14">
        <v>0</v>
      </c>
      <c r="BW14">
        <v>0</v>
      </c>
      <c r="BY14">
        <v>0</v>
      </c>
      <c r="CA14">
        <v>0</v>
      </c>
      <c r="CB14">
        <v>0</v>
      </c>
      <c r="CC14">
        <v>0</v>
      </c>
      <c r="CD14">
        <v>0</v>
      </c>
      <c r="CE14">
        <v>0</v>
      </c>
      <c r="CF14">
        <v>0</v>
      </c>
      <c r="CG14">
        <v>0</v>
      </c>
      <c r="CH14">
        <v>47184</v>
      </c>
      <c r="CI14">
        <v>0</v>
      </c>
      <c r="CJ14">
        <v>4</v>
      </c>
      <c r="CK14">
        <v>0</v>
      </c>
      <c r="CL14">
        <v>0</v>
      </c>
      <c r="CN14">
        <v>0</v>
      </c>
      <c r="CO14">
        <v>1</v>
      </c>
      <c r="CP14">
        <v>0</v>
      </c>
      <c r="CQ14">
        <v>0</v>
      </c>
      <c r="CR14">
        <v>293.89800000000002</v>
      </c>
      <c r="CS14">
        <v>0</v>
      </c>
      <c r="CT14">
        <v>0</v>
      </c>
      <c r="CU14">
        <v>0</v>
      </c>
      <c r="CV14">
        <v>0</v>
      </c>
      <c r="CW14">
        <v>0</v>
      </c>
      <c r="CX14">
        <v>0</v>
      </c>
      <c r="CY14">
        <v>0</v>
      </c>
      <c r="CZ14">
        <v>0</v>
      </c>
      <c r="DB14">
        <v>1809488</v>
      </c>
      <c r="DC14">
        <v>0</v>
      </c>
      <c r="DD14">
        <v>0</v>
      </c>
      <c r="DE14">
        <v>322168</v>
      </c>
      <c r="DF14">
        <v>322168</v>
      </c>
      <c r="DG14">
        <v>52.300000000000004</v>
      </c>
      <c r="DH14">
        <v>0</v>
      </c>
      <c r="DI14">
        <v>0</v>
      </c>
      <c r="DK14">
        <v>3219</v>
      </c>
      <c r="DL14">
        <v>0</v>
      </c>
      <c r="DM14">
        <v>112081</v>
      </c>
      <c r="DN14">
        <v>372</v>
      </c>
      <c r="DO14">
        <v>0</v>
      </c>
      <c r="DP14">
        <v>0</v>
      </c>
      <c r="DQ14">
        <v>0</v>
      </c>
      <c r="DR14">
        <v>0</v>
      </c>
      <c r="DS14">
        <v>0</v>
      </c>
      <c r="DT14">
        <v>0</v>
      </c>
      <c r="DU14">
        <v>0</v>
      </c>
      <c r="DV14">
        <v>0</v>
      </c>
      <c r="DW14">
        <v>0</v>
      </c>
      <c r="DX14">
        <v>0</v>
      </c>
      <c r="DY14">
        <v>0</v>
      </c>
      <c r="DZ14">
        <v>0</v>
      </c>
      <c r="EA14">
        <v>0</v>
      </c>
      <c r="EB14">
        <v>0</v>
      </c>
      <c r="EC14">
        <v>15.222000000000001</v>
      </c>
      <c r="ED14">
        <v>107833</v>
      </c>
      <c r="EE14">
        <v>0</v>
      </c>
      <c r="EF14">
        <v>0</v>
      </c>
      <c r="EG14">
        <v>0</v>
      </c>
      <c r="EH14">
        <v>4620</v>
      </c>
      <c r="EI14">
        <v>0</v>
      </c>
      <c r="EJ14">
        <v>0</v>
      </c>
      <c r="EK14">
        <v>0</v>
      </c>
      <c r="EL14">
        <v>0</v>
      </c>
      <c r="EM14">
        <v>0</v>
      </c>
      <c r="EN14">
        <v>0.15</v>
      </c>
      <c r="EO14">
        <v>0</v>
      </c>
      <c r="EP14">
        <v>0</v>
      </c>
      <c r="EQ14">
        <v>0.15</v>
      </c>
      <c r="ER14">
        <v>0</v>
      </c>
      <c r="ES14">
        <v>0.75</v>
      </c>
      <c r="ET14">
        <v>0</v>
      </c>
      <c r="EV14">
        <v>0</v>
      </c>
      <c r="EW14">
        <v>0</v>
      </c>
      <c r="EX14">
        <v>0</v>
      </c>
      <c r="EZ14">
        <v>2506225</v>
      </c>
      <c r="FA14">
        <v>0</v>
      </c>
      <c r="FB14">
        <v>2688698</v>
      </c>
      <c r="FC14">
        <v>0</v>
      </c>
      <c r="FD14">
        <v>0</v>
      </c>
      <c r="FE14">
        <v>396644</v>
      </c>
      <c r="FF14">
        <v>65327</v>
      </c>
      <c r="FG14">
        <v>7.0223999999999995E-2</v>
      </c>
      <c r="FH14">
        <v>3.0397999999999998E-2</v>
      </c>
      <c r="FI14">
        <v>0</v>
      </c>
      <c r="FJ14">
        <v>0</v>
      </c>
      <c r="FK14">
        <v>436.09200000000004</v>
      </c>
      <c r="FL14">
        <v>3197853</v>
      </c>
      <c r="FM14">
        <v>0</v>
      </c>
      <c r="FN14">
        <v>0</v>
      </c>
      <c r="FO14">
        <v>0</v>
      </c>
      <c r="FP14">
        <v>0</v>
      </c>
      <c r="FQ14">
        <v>0</v>
      </c>
      <c r="FR14">
        <v>0</v>
      </c>
      <c r="FS14">
        <v>0</v>
      </c>
      <c r="FT14">
        <v>0</v>
      </c>
      <c r="FU14">
        <v>0</v>
      </c>
      <c r="FV14">
        <v>0</v>
      </c>
      <c r="FW14">
        <v>0</v>
      </c>
      <c r="FX14">
        <v>0</v>
      </c>
      <c r="FY14">
        <v>0</v>
      </c>
      <c r="GB14">
        <v>0</v>
      </c>
      <c r="GC14">
        <v>0</v>
      </c>
      <c r="GD14">
        <v>0</v>
      </c>
      <c r="GF14">
        <v>0</v>
      </c>
      <c r="GG14">
        <v>0</v>
      </c>
      <c r="GH14">
        <v>0</v>
      </c>
      <c r="GI14">
        <v>0</v>
      </c>
      <c r="GK14">
        <v>0</v>
      </c>
      <c r="GL14">
        <v>0</v>
      </c>
      <c r="GM14">
        <v>0</v>
      </c>
      <c r="GN14">
        <v>0</v>
      </c>
      <c r="GO14">
        <v>0</v>
      </c>
      <c r="GQ14">
        <v>0</v>
      </c>
      <c r="GR14">
        <v>0</v>
      </c>
      <c r="GS14">
        <v>0</v>
      </c>
      <c r="GT14">
        <v>0</v>
      </c>
      <c r="HB14">
        <v>360336637</v>
      </c>
      <c r="HC14">
        <v>4.0135999999999998E-2</v>
      </c>
      <c r="HD14">
        <v>47184</v>
      </c>
      <c r="HE14">
        <v>0</v>
      </c>
      <c r="HF14">
        <v>323417</v>
      </c>
      <c r="HG14">
        <v>9240</v>
      </c>
      <c r="HH14">
        <v>0</v>
      </c>
      <c r="HI14">
        <v>0</v>
      </c>
      <c r="HJ14">
        <v>31685</v>
      </c>
      <c r="HK14">
        <v>2239</v>
      </c>
      <c r="HL14">
        <v>506</v>
      </c>
      <c r="HM14">
        <v>61000</v>
      </c>
      <c r="HN14">
        <v>0</v>
      </c>
      <c r="HO14">
        <v>0</v>
      </c>
      <c r="HP14">
        <v>0</v>
      </c>
      <c r="HQ14">
        <v>0</v>
      </c>
      <c r="HR14">
        <v>0</v>
      </c>
      <c r="HS14">
        <v>2505853</v>
      </c>
      <c r="HT14">
        <v>65327</v>
      </c>
      <c r="HW14">
        <v>0</v>
      </c>
      <c r="HX14">
        <v>7</v>
      </c>
      <c r="HY14">
        <v>34</v>
      </c>
      <c r="HZ14">
        <v>53</v>
      </c>
      <c r="IA14">
        <v>46</v>
      </c>
      <c r="IB14">
        <v>63</v>
      </c>
      <c r="IC14">
        <v>203</v>
      </c>
      <c r="ID14">
        <v>0</v>
      </c>
      <c r="IE14">
        <v>0</v>
      </c>
      <c r="IF14">
        <v>0</v>
      </c>
      <c r="IG14">
        <v>15</v>
      </c>
      <c r="IH14">
        <v>0</v>
      </c>
      <c r="II14">
        <v>0</v>
      </c>
      <c r="IJ14">
        <v>27.393000000000001</v>
      </c>
      <c r="IK14">
        <v>0</v>
      </c>
      <c r="IL14">
        <v>11</v>
      </c>
      <c r="IM14">
        <v>2</v>
      </c>
      <c r="IN14">
        <v>0</v>
      </c>
      <c r="IO14">
        <v>13</v>
      </c>
      <c r="IP14">
        <v>0</v>
      </c>
      <c r="IQ14">
        <v>27.393000000000001</v>
      </c>
      <c r="IR14">
        <v>16874</v>
      </c>
      <c r="IS14">
        <v>0</v>
      </c>
      <c r="IT14">
        <v>55000</v>
      </c>
      <c r="IU14">
        <v>6000</v>
      </c>
      <c r="IV14">
        <v>0</v>
      </c>
      <c r="IW14">
        <v>6160</v>
      </c>
      <c r="IX14">
        <v>0</v>
      </c>
      <c r="IY14">
        <v>0</v>
      </c>
      <c r="IZ14">
        <v>0</v>
      </c>
      <c r="JA14">
        <v>0</v>
      </c>
      <c r="JB14">
        <v>0</v>
      </c>
      <c r="JC14">
        <v>0</v>
      </c>
      <c r="JD14">
        <v>0</v>
      </c>
      <c r="JE14">
        <v>0</v>
      </c>
      <c r="JF14">
        <v>0</v>
      </c>
      <c r="JG14">
        <v>0</v>
      </c>
      <c r="JH14">
        <v>0</v>
      </c>
      <c r="JJ14">
        <v>0</v>
      </c>
      <c r="JK14">
        <v>0</v>
      </c>
      <c r="JL14">
        <v>0</v>
      </c>
      <c r="JM14">
        <v>0</v>
      </c>
      <c r="JO14">
        <v>0</v>
      </c>
      <c r="JP14">
        <v>0</v>
      </c>
      <c r="JQ14">
        <v>0</v>
      </c>
      <c r="JR14">
        <v>0</v>
      </c>
      <c r="JS14">
        <v>0</v>
      </c>
      <c r="JT14">
        <v>0</v>
      </c>
      <c r="JU14">
        <v>0</v>
      </c>
      <c r="JW14">
        <v>0</v>
      </c>
      <c r="JX14">
        <v>0</v>
      </c>
      <c r="JY14">
        <v>0</v>
      </c>
      <c r="JZ14">
        <v>0</v>
      </c>
      <c r="KD14">
        <v>0</v>
      </c>
      <c r="KE14">
        <v>7261</v>
      </c>
      <c r="KG14">
        <v>0</v>
      </c>
      <c r="KH14">
        <v>0</v>
      </c>
      <c r="KI14">
        <v>0</v>
      </c>
      <c r="KJ14">
        <v>2</v>
      </c>
      <c r="KK14">
        <v>13</v>
      </c>
      <c r="KL14">
        <v>1232</v>
      </c>
      <c r="KM14">
        <v>8008</v>
      </c>
      <c r="KN14">
        <v>0</v>
      </c>
      <c r="KO14">
        <v>0</v>
      </c>
      <c r="KP14">
        <v>0</v>
      </c>
      <c r="KQ14">
        <v>0</v>
      </c>
      <c r="KS14">
        <v>0</v>
      </c>
      <c r="KT14">
        <v>0</v>
      </c>
      <c r="KU14">
        <v>0</v>
      </c>
      <c r="KW14">
        <v>0</v>
      </c>
      <c r="KX14">
        <v>0</v>
      </c>
      <c r="KY14">
        <v>0</v>
      </c>
      <c r="KZ14">
        <v>0</v>
      </c>
      <c r="LA14">
        <v>0</v>
      </c>
      <c r="LB14">
        <v>0</v>
      </c>
      <c r="LD14">
        <v>0</v>
      </c>
      <c r="LE14">
        <v>0</v>
      </c>
      <c r="LF14">
        <v>0</v>
      </c>
      <c r="LG14">
        <v>0</v>
      </c>
      <c r="LH14">
        <v>0</v>
      </c>
      <c r="LI14">
        <v>0</v>
      </c>
      <c r="LJ14">
        <v>168.495</v>
      </c>
      <c r="LK14">
        <v>2</v>
      </c>
      <c r="LL14">
        <v>30000</v>
      </c>
      <c r="LM14">
        <v>1685</v>
      </c>
      <c r="LN14">
        <v>0</v>
      </c>
      <c r="LO14">
        <v>0</v>
      </c>
      <c r="LP14">
        <v>0</v>
      </c>
      <c r="LQ14">
        <v>0</v>
      </c>
      <c r="LR14">
        <v>0</v>
      </c>
      <c r="LS14">
        <v>0</v>
      </c>
      <c r="LT14">
        <v>0</v>
      </c>
      <c r="LU14">
        <v>0</v>
      </c>
      <c r="LV14">
        <v>0</v>
      </c>
      <c r="LW14">
        <v>0</v>
      </c>
      <c r="LX14">
        <v>0</v>
      </c>
      <c r="LY14">
        <v>0</v>
      </c>
      <c r="LZ14">
        <v>0</v>
      </c>
      <c r="MA14">
        <v>0</v>
      </c>
      <c r="MB14">
        <v>0</v>
      </c>
      <c r="MC14">
        <v>0</v>
      </c>
      <c r="MD14">
        <v>0</v>
      </c>
      <c r="ME14">
        <v>0</v>
      </c>
      <c r="MF14">
        <v>0</v>
      </c>
      <c r="MG14">
        <v>3015008</v>
      </c>
      <c r="MH14">
        <v>0</v>
      </c>
      <c r="MI14">
        <v>0</v>
      </c>
      <c r="MJ14">
        <v>0</v>
      </c>
      <c r="MK14">
        <v>0</v>
      </c>
    </row>
    <row r="15" spans="1:349" x14ac:dyDescent="0.25">
      <c r="A15">
        <v>43696</v>
      </c>
      <c r="B15">
        <v>15806</v>
      </c>
      <c r="C15">
        <v>9</v>
      </c>
      <c r="D15">
        <v>2025</v>
      </c>
      <c r="E15">
        <v>6160</v>
      </c>
      <c r="F15">
        <v>0</v>
      </c>
      <c r="G15">
        <v>1460.375</v>
      </c>
      <c r="H15">
        <v>1401.53</v>
      </c>
      <c r="I15">
        <v>1401.53</v>
      </c>
      <c r="J15">
        <v>1460.375</v>
      </c>
      <c r="K15">
        <v>0</v>
      </c>
      <c r="L15">
        <v>6160</v>
      </c>
      <c r="M15">
        <v>0</v>
      </c>
      <c r="N15">
        <v>0</v>
      </c>
      <c r="P15">
        <v>1468.075</v>
      </c>
      <c r="Q15">
        <v>0</v>
      </c>
      <c r="R15">
        <v>913430</v>
      </c>
      <c r="S15">
        <v>622.19600000000003</v>
      </c>
      <c r="U15">
        <v>0</v>
      </c>
      <c r="V15">
        <v>129.33799999999999</v>
      </c>
      <c r="W15">
        <v>79672</v>
      </c>
      <c r="X15">
        <v>79672</v>
      </c>
      <c r="Z15">
        <v>0</v>
      </c>
      <c r="AC15">
        <v>0</v>
      </c>
      <c r="AD15" t="s">
        <v>305</v>
      </c>
      <c r="AE15">
        <v>0</v>
      </c>
      <c r="AH15">
        <v>0</v>
      </c>
      <c r="AI15">
        <v>0</v>
      </c>
      <c r="AJ15">
        <v>6160</v>
      </c>
      <c r="AK15" t="s">
        <v>529</v>
      </c>
      <c r="AL15" t="s">
        <v>552</v>
      </c>
      <c r="AM15">
        <v>0</v>
      </c>
      <c r="AN15">
        <v>0</v>
      </c>
      <c r="AO15">
        <v>0</v>
      </c>
      <c r="AP15">
        <v>0</v>
      </c>
      <c r="AQ15">
        <v>0</v>
      </c>
      <c r="AS15">
        <v>0</v>
      </c>
      <c r="AT15">
        <v>0</v>
      </c>
      <c r="AU15">
        <v>0</v>
      </c>
      <c r="AV15">
        <v>0</v>
      </c>
      <c r="AW15">
        <v>14858312</v>
      </c>
      <c r="AX15">
        <v>14627489</v>
      </c>
      <c r="AY15">
        <v>0</v>
      </c>
      <c r="AZ15">
        <v>913430</v>
      </c>
      <c r="BA15">
        <v>46.5</v>
      </c>
      <c r="BB15">
        <v>12758</v>
      </c>
      <c r="BC15">
        <v>12677</v>
      </c>
      <c r="BD15">
        <v>30</v>
      </c>
      <c r="BE15">
        <v>81</v>
      </c>
      <c r="BF15">
        <v>13217650</v>
      </c>
      <c r="BG15">
        <v>0</v>
      </c>
      <c r="BJ15">
        <v>12</v>
      </c>
      <c r="BK15">
        <v>0</v>
      </c>
      <c r="BL15">
        <v>0</v>
      </c>
      <c r="BM15">
        <v>0</v>
      </c>
      <c r="BN15">
        <v>0</v>
      </c>
      <c r="BO15">
        <v>0</v>
      </c>
      <c r="BP15">
        <v>0</v>
      </c>
      <c r="BQ15">
        <v>554</v>
      </c>
      <c r="BS15">
        <v>0</v>
      </c>
      <c r="BT15">
        <v>0</v>
      </c>
      <c r="BU15">
        <v>0</v>
      </c>
      <c r="BV15">
        <v>0</v>
      </c>
      <c r="BW15">
        <v>0</v>
      </c>
      <c r="BY15">
        <v>0</v>
      </c>
      <c r="CA15">
        <v>0</v>
      </c>
      <c r="CB15">
        <v>0</v>
      </c>
      <c r="CC15">
        <v>0</v>
      </c>
      <c r="CD15">
        <v>0</v>
      </c>
      <c r="CE15">
        <v>0</v>
      </c>
      <c r="CF15">
        <v>0</v>
      </c>
      <c r="CG15">
        <v>0</v>
      </c>
      <c r="CH15">
        <v>234456</v>
      </c>
      <c r="CI15">
        <v>0</v>
      </c>
      <c r="CJ15">
        <v>5</v>
      </c>
      <c r="CK15">
        <v>0</v>
      </c>
      <c r="CL15">
        <v>0</v>
      </c>
      <c r="CN15">
        <v>0</v>
      </c>
      <c r="CO15">
        <v>1</v>
      </c>
      <c r="CP15">
        <v>0</v>
      </c>
      <c r="CQ15">
        <v>0.58300000000000007</v>
      </c>
      <c r="CR15">
        <v>1460.375</v>
      </c>
      <c r="CS15">
        <v>0</v>
      </c>
      <c r="CT15">
        <v>0</v>
      </c>
      <c r="CU15">
        <v>0</v>
      </c>
      <c r="CV15">
        <v>0</v>
      </c>
      <c r="CW15">
        <v>0</v>
      </c>
      <c r="CX15">
        <v>0</v>
      </c>
      <c r="CY15">
        <v>0</v>
      </c>
      <c r="CZ15">
        <v>0</v>
      </c>
      <c r="DB15">
        <v>8633425</v>
      </c>
      <c r="DC15">
        <v>0</v>
      </c>
      <c r="DD15">
        <v>0</v>
      </c>
      <c r="DE15">
        <v>1343034</v>
      </c>
      <c r="DF15">
        <v>1343034</v>
      </c>
      <c r="DG15">
        <v>218.02500000000001</v>
      </c>
      <c r="DH15">
        <v>0</v>
      </c>
      <c r="DI15">
        <v>0</v>
      </c>
      <c r="DK15">
        <v>489</v>
      </c>
      <c r="DL15">
        <v>0</v>
      </c>
      <c r="DM15">
        <v>1069277</v>
      </c>
      <c r="DN15">
        <v>3552</v>
      </c>
      <c r="DO15">
        <v>0</v>
      </c>
      <c r="DP15">
        <v>0</v>
      </c>
      <c r="DQ15">
        <v>0</v>
      </c>
      <c r="DR15">
        <v>0</v>
      </c>
      <c r="DS15">
        <v>0</v>
      </c>
      <c r="DT15">
        <v>0</v>
      </c>
      <c r="DU15">
        <v>0</v>
      </c>
      <c r="DV15">
        <v>0</v>
      </c>
      <c r="DW15">
        <v>0</v>
      </c>
      <c r="DX15">
        <v>0</v>
      </c>
      <c r="DY15">
        <v>0</v>
      </c>
      <c r="DZ15">
        <v>0</v>
      </c>
      <c r="EA15">
        <v>0</v>
      </c>
      <c r="EB15">
        <v>0</v>
      </c>
      <c r="EC15">
        <v>30.617000000000001</v>
      </c>
      <c r="ED15">
        <v>216891</v>
      </c>
      <c r="EE15">
        <v>0</v>
      </c>
      <c r="EF15">
        <v>0</v>
      </c>
      <c r="EG15">
        <v>0</v>
      </c>
      <c r="EH15">
        <v>855938</v>
      </c>
      <c r="EI15">
        <v>0</v>
      </c>
      <c r="EJ15">
        <v>0</v>
      </c>
      <c r="EK15">
        <v>39.29</v>
      </c>
      <c r="EL15">
        <v>0</v>
      </c>
      <c r="EM15">
        <v>2.657</v>
      </c>
      <c r="EN15">
        <v>2.6220000000000003</v>
      </c>
      <c r="EO15">
        <v>0</v>
      </c>
      <c r="EP15">
        <v>0</v>
      </c>
      <c r="EQ15">
        <v>44.569000000000003</v>
      </c>
      <c r="ER15">
        <v>0</v>
      </c>
      <c r="ES15">
        <v>138.95099999999999</v>
      </c>
      <c r="ET15">
        <v>0</v>
      </c>
      <c r="EV15">
        <v>0</v>
      </c>
      <c r="EW15">
        <v>0</v>
      </c>
      <c r="EX15">
        <v>0</v>
      </c>
      <c r="EZ15">
        <v>12354434</v>
      </c>
      <c r="FA15">
        <v>0</v>
      </c>
      <c r="FB15">
        <v>13264231</v>
      </c>
      <c r="FC15">
        <v>0</v>
      </c>
      <c r="FD15">
        <v>0</v>
      </c>
      <c r="FE15">
        <v>1951623</v>
      </c>
      <c r="FF15">
        <v>321432</v>
      </c>
      <c r="FG15">
        <v>7.0223999999999995E-2</v>
      </c>
      <c r="FH15">
        <v>3.0397999999999998E-2</v>
      </c>
      <c r="FI15">
        <v>0</v>
      </c>
      <c r="FJ15">
        <v>0</v>
      </c>
      <c r="FK15">
        <v>2145.7220000000002</v>
      </c>
      <c r="FL15">
        <v>15771742</v>
      </c>
      <c r="FM15">
        <v>0</v>
      </c>
      <c r="FN15">
        <v>0</v>
      </c>
      <c r="FO15">
        <v>48645</v>
      </c>
      <c r="FP15">
        <v>0</v>
      </c>
      <c r="FQ15">
        <v>48645</v>
      </c>
      <c r="FR15">
        <v>48645</v>
      </c>
      <c r="FS15">
        <v>0</v>
      </c>
      <c r="FT15">
        <v>0</v>
      </c>
      <c r="FU15">
        <v>0</v>
      </c>
      <c r="FV15">
        <v>0</v>
      </c>
      <c r="FW15">
        <v>0</v>
      </c>
      <c r="FX15">
        <v>0</v>
      </c>
      <c r="FY15">
        <v>0</v>
      </c>
      <c r="GB15">
        <v>125037</v>
      </c>
      <c r="GC15">
        <v>125037</v>
      </c>
      <c r="GD15">
        <v>14.276</v>
      </c>
      <c r="GF15">
        <v>0</v>
      </c>
      <c r="GG15">
        <v>0</v>
      </c>
      <c r="GH15">
        <v>0</v>
      </c>
      <c r="GI15">
        <v>0</v>
      </c>
      <c r="GK15">
        <v>0</v>
      </c>
      <c r="GL15">
        <v>0</v>
      </c>
      <c r="GM15">
        <v>0</v>
      </c>
      <c r="GN15">
        <v>0</v>
      </c>
      <c r="GO15">
        <v>0</v>
      </c>
      <c r="GQ15">
        <v>0</v>
      </c>
      <c r="GR15">
        <v>0</v>
      </c>
      <c r="GS15">
        <v>0</v>
      </c>
      <c r="GT15">
        <v>0</v>
      </c>
      <c r="HB15">
        <v>360336637</v>
      </c>
      <c r="HC15">
        <v>4.0135999999999998E-2</v>
      </c>
      <c r="HD15">
        <v>234456</v>
      </c>
      <c r="HE15">
        <v>0</v>
      </c>
      <c r="HF15">
        <v>1543085</v>
      </c>
      <c r="HG15">
        <v>95480</v>
      </c>
      <c r="HH15">
        <v>244234</v>
      </c>
      <c r="HI15">
        <v>0</v>
      </c>
      <c r="HJ15">
        <v>68096</v>
      </c>
      <c r="HK15">
        <v>833</v>
      </c>
      <c r="HL15">
        <v>736</v>
      </c>
      <c r="HM15">
        <v>0</v>
      </c>
      <c r="HN15">
        <v>0</v>
      </c>
      <c r="HO15">
        <v>0</v>
      </c>
      <c r="HP15">
        <v>0</v>
      </c>
      <c r="HQ15">
        <v>0</v>
      </c>
      <c r="HR15">
        <v>0</v>
      </c>
      <c r="HS15">
        <v>12350801</v>
      </c>
      <c r="HT15">
        <v>321432</v>
      </c>
      <c r="HW15">
        <v>0</v>
      </c>
      <c r="HX15">
        <v>408</v>
      </c>
      <c r="HY15">
        <v>173</v>
      </c>
      <c r="HZ15">
        <v>95</v>
      </c>
      <c r="IA15">
        <v>105</v>
      </c>
      <c r="IB15">
        <v>123</v>
      </c>
      <c r="IC15">
        <v>904</v>
      </c>
      <c r="ID15">
        <v>0</v>
      </c>
      <c r="IE15">
        <v>0</v>
      </c>
      <c r="IF15">
        <v>0</v>
      </c>
      <c r="IG15">
        <v>155</v>
      </c>
      <c r="IH15">
        <v>396.483</v>
      </c>
      <c r="II15">
        <v>0</v>
      </c>
      <c r="IJ15">
        <v>129.33799999999999</v>
      </c>
      <c r="IK15">
        <v>0</v>
      </c>
      <c r="IL15">
        <v>0</v>
      </c>
      <c r="IM15">
        <v>0</v>
      </c>
      <c r="IN15">
        <v>0</v>
      </c>
      <c r="IO15">
        <v>0</v>
      </c>
      <c r="IP15">
        <v>0</v>
      </c>
      <c r="IQ15">
        <v>129.33799999999999</v>
      </c>
      <c r="IR15">
        <v>79672</v>
      </c>
      <c r="IS15">
        <v>0</v>
      </c>
      <c r="IT15">
        <v>0</v>
      </c>
      <c r="IU15">
        <v>0</v>
      </c>
      <c r="IV15">
        <v>0</v>
      </c>
      <c r="IW15">
        <v>6160</v>
      </c>
      <c r="IX15">
        <v>0</v>
      </c>
      <c r="IY15">
        <v>0</v>
      </c>
      <c r="IZ15">
        <v>0</v>
      </c>
      <c r="JA15">
        <v>0</v>
      </c>
      <c r="JB15">
        <v>0</v>
      </c>
      <c r="JC15">
        <v>0</v>
      </c>
      <c r="JD15">
        <v>0</v>
      </c>
      <c r="JE15">
        <v>0</v>
      </c>
      <c r="JF15">
        <v>0</v>
      </c>
      <c r="JG15">
        <v>0</v>
      </c>
      <c r="JH15">
        <v>0</v>
      </c>
      <c r="JJ15">
        <v>0</v>
      </c>
      <c r="JK15">
        <v>0</v>
      </c>
      <c r="JL15">
        <v>0</v>
      </c>
      <c r="JM15">
        <v>0</v>
      </c>
      <c r="JO15">
        <v>7.9930000000000003</v>
      </c>
      <c r="JP15">
        <v>4.2530000000000001</v>
      </c>
      <c r="JQ15">
        <v>2.0300000000000002</v>
      </c>
      <c r="JR15">
        <v>63841</v>
      </c>
      <c r="JS15">
        <v>39528</v>
      </c>
      <c r="JT15">
        <v>21668</v>
      </c>
      <c r="JU15">
        <v>12936</v>
      </c>
      <c r="JW15">
        <v>0</v>
      </c>
      <c r="JX15">
        <v>0</v>
      </c>
      <c r="JY15">
        <v>0</v>
      </c>
      <c r="JZ15">
        <v>0</v>
      </c>
      <c r="KD15">
        <v>12936</v>
      </c>
      <c r="KE15">
        <v>7261</v>
      </c>
      <c r="KG15">
        <v>0</v>
      </c>
      <c r="KH15">
        <v>0</v>
      </c>
      <c r="KI15">
        <v>0</v>
      </c>
      <c r="KJ15">
        <v>25</v>
      </c>
      <c r="KK15">
        <v>130</v>
      </c>
      <c r="KL15">
        <v>15400</v>
      </c>
      <c r="KM15">
        <v>80080</v>
      </c>
      <c r="KN15">
        <v>0</v>
      </c>
      <c r="KO15">
        <v>0</v>
      </c>
      <c r="KP15">
        <v>0</v>
      </c>
      <c r="KQ15">
        <v>0</v>
      </c>
      <c r="KS15">
        <v>0</v>
      </c>
      <c r="KT15">
        <v>0</v>
      </c>
      <c r="KU15">
        <v>0</v>
      </c>
      <c r="KW15">
        <v>0</v>
      </c>
      <c r="KX15">
        <v>0</v>
      </c>
      <c r="KY15">
        <v>0</v>
      </c>
      <c r="KZ15">
        <v>0</v>
      </c>
      <c r="LA15">
        <v>0</v>
      </c>
      <c r="LB15">
        <v>0</v>
      </c>
      <c r="LD15">
        <v>0</v>
      </c>
      <c r="LE15">
        <v>0</v>
      </c>
      <c r="LF15">
        <v>0</v>
      </c>
      <c r="LG15">
        <v>0</v>
      </c>
      <c r="LH15">
        <v>0</v>
      </c>
      <c r="LI15">
        <v>0</v>
      </c>
      <c r="LJ15">
        <v>809.57100000000003</v>
      </c>
      <c r="LK15">
        <v>4</v>
      </c>
      <c r="LL15">
        <v>60000</v>
      </c>
      <c r="LM15">
        <v>8096</v>
      </c>
      <c r="LN15">
        <v>0</v>
      </c>
      <c r="LO15">
        <v>0</v>
      </c>
      <c r="LP15">
        <v>0</v>
      </c>
      <c r="LQ15">
        <v>0</v>
      </c>
      <c r="LR15">
        <v>0</v>
      </c>
      <c r="LS15">
        <v>0</v>
      </c>
      <c r="LT15">
        <v>0</v>
      </c>
      <c r="LU15">
        <v>0</v>
      </c>
      <c r="LV15">
        <v>0</v>
      </c>
      <c r="LW15">
        <v>0</v>
      </c>
      <c r="LX15">
        <v>0</v>
      </c>
      <c r="LY15">
        <v>0</v>
      </c>
      <c r="LZ15">
        <v>0</v>
      </c>
      <c r="MA15">
        <v>0</v>
      </c>
      <c r="MB15">
        <v>0</v>
      </c>
      <c r="MC15">
        <v>0</v>
      </c>
      <c r="MD15">
        <v>0</v>
      </c>
      <c r="ME15">
        <v>0</v>
      </c>
      <c r="MF15">
        <v>0</v>
      </c>
      <c r="MG15">
        <v>14858312</v>
      </c>
      <c r="MH15">
        <v>0</v>
      </c>
      <c r="MI15">
        <v>0</v>
      </c>
      <c r="MJ15">
        <v>0</v>
      </c>
      <c r="MK15">
        <v>0</v>
      </c>
    </row>
    <row r="16" spans="1:349" x14ac:dyDescent="0.25">
      <c r="A16">
        <v>43696</v>
      </c>
      <c r="B16">
        <v>15807</v>
      </c>
      <c r="C16">
        <v>9</v>
      </c>
      <c r="D16">
        <v>2025</v>
      </c>
      <c r="E16">
        <v>6160</v>
      </c>
      <c r="F16">
        <v>0</v>
      </c>
      <c r="G16">
        <v>687.04500000000007</v>
      </c>
      <c r="H16">
        <v>584.678</v>
      </c>
      <c r="I16">
        <v>584.678</v>
      </c>
      <c r="J16">
        <v>687.04500000000007</v>
      </c>
      <c r="K16">
        <v>0</v>
      </c>
      <c r="L16">
        <v>6160</v>
      </c>
      <c r="M16">
        <v>0</v>
      </c>
      <c r="N16">
        <v>0</v>
      </c>
      <c r="P16">
        <v>681.95300000000009</v>
      </c>
      <c r="Q16">
        <v>0</v>
      </c>
      <c r="R16">
        <v>424308</v>
      </c>
      <c r="S16">
        <v>622.19600000000003</v>
      </c>
      <c r="U16">
        <v>0</v>
      </c>
      <c r="V16">
        <v>84.4</v>
      </c>
      <c r="W16">
        <v>51990</v>
      </c>
      <c r="X16">
        <v>51990</v>
      </c>
      <c r="Z16">
        <v>0</v>
      </c>
      <c r="AC16">
        <v>0</v>
      </c>
      <c r="AD16" t="s">
        <v>305</v>
      </c>
      <c r="AE16">
        <v>0</v>
      </c>
      <c r="AH16">
        <v>0</v>
      </c>
      <c r="AI16">
        <v>0</v>
      </c>
      <c r="AJ16">
        <v>6160</v>
      </c>
      <c r="AK16" t="s">
        <v>529</v>
      </c>
      <c r="AL16" t="s">
        <v>34</v>
      </c>
      <c r="AM16">
        <v>0</v>
      </c>
      <c r="AN16">
        <v>0</v>
      </c>
      <c r="AO16">
        <v>0</v>
      </c>
      <c r="AP16">
        <v>0</v>
      </c>
      <c r="AQ16">
        <v>0</v>
      </c>
      <c r="AS16">
        <v>0</v>
      </c>
      <c r="AT16">
        <v>0</v>
      </c>
      <c r="AU16">
        <v>0</v>
      </c>
      <c r="AV16">
        <v>0</v>
      </c>
      <c r="AW16">
        <v>8080085</v>
      </c>
      <c r="AX16">
        <v>7973236</v>
      </c>
      <c r="AY16">
        <v>0</v>
      </c>
      <c r="AZ16">
        <v>424308</v>
      </c>
      <c r="BA16">
        <v>36.082999999999998</v>
      </c>
      <c r="BB16">
        <v>12758</v>
      </c>
      <c r="BC16">
        <v>12677</v>
      </c>
      <c r="BD16">
        <v>30</v>
      </c>
      <c r="BE16">
        <v>81</v>
      </c>
      <c r="BF16">
        <v>7145001</v>
      </c>
      <c r="BG16">
        <v>0</v>
      </c>
      <c r="BJ16">
        <v>12</v>
      </c>
      <c r="BK16">
        <v>0</v>
      </c>
      <c r="BL16">
        <v>0</v>
      </c>
      <c r="BM16">
        <v>0</v>
      </c>
      <c r="BN16">
        <v>0</v>
      </c>
      <c r="BO16">
        <v>0</v>
      </c>
      <c r="BP16">
        <v>0</v>
      </c>
      <c r="BQ16">
        <v>680</v>
      </c>
      <c r="BS16">
        <v>0</v>
      </c>
      <c r="BT16">
        <v>0</v>
      </c>
      <c r="BU16">
        <v>0</v>
      </c>
      <c r="BV16">
        <v>0</v>
      </c>
      <c r="BW16">
        <v>0</v>
      </c>
      <c r="BY16">
        <v>0</v>
      </c>
      <c r="CA16">
        <v>0</v>
      </c>
      <c r="CB16">
        <v>0</v>
      </c>
      <c r="CC16">
        <v>0</v>
      </c>
      <c r="CD16">
        <v>0</v>
      </c>
      <c r="CE16">
        <v>0</v>
      </c>
      <c r="CF16">
        <v>0</v>
      </c>
      <c r="CG16">
        <v>0</v>
      </c>
      <c r="CH16">
        <v>110302</v>
      </c>
      <c r="CI16">
        <v>0</v>
      </c>
      <c r="CJ16">
        <v>4</v>
      </c>
      <c r="CK16">
        <v>0</v>
      </c>
      <c r="CL16">
        <v>0</v>
      </c>
      <c r="CN16">
        <v>0</v>
      </c>
      <c r="CO16">
        <v>1</v>
      </c>
      <c r="CP16">
        <v>1.5000000000000001E-2</v>
      </c>
      <c r="CQ16">
        <v>1</v>
      </c>
      <c r="CR16">
        <v>687.04500000000007</v>
      </c>
      <c r="CS16">
        <v>0</v>
      </c>
      <c r="CT16">
        <v>0</v>
      </c>
      <c r="CU16">
        <v>0</v>
      </c>
      <c r="CV16">
        <v>0</v>
      </c>
      <c r="CW16">
        <v>0</v>
      </c>
      <c r="CX16">
        <v>0</v>
      </c>
      <c r="CY16">
        <v>0</v>
      </c>
      <c r="CZ16">
        <v>0</v>
      </c>
      <c r="DB16">
        <v>3601616</v>
      </c>
      <c r="DC16">
        <v>0</v>
      </c>
      <c r="DD16">
        <v>0</v>
      </c>
      <c r="DE16">
        <v>977592</v>
      </c>
      <c r="DF16">
        <v>977815</v>
      </c>
      <c r="DG16">
        <v>158.70000000000002</v>
      </c>
      <c r="DH16">
        <v>0</v>
      </c>
      <c r="DI16">
        <v>223</v>
      </c>
      <c r="DK16">
        <v>2502</v>
      </c>
      <c r="DL16">
        <v>0</v>
      </c>
      <c r="DM16">
        <v>1015056</v>
      </c>
      <c r="DN16">
        <v>3372</v>
      </c>
      <c r="DO16">
        <v>0</v>
      </c>
      <c r="DP16">
        <v>0</v>
      </c>
      <c r="DQ16">
        <v>0</v>
      </c>
      <c r="DR16">
        <v>0</v>
      </c>
      <c r="DS16">
        <v>0</v>
      </c>
      <c r="DT16">
        <v>0</v>
      </c>
      <c r="DU16">
        <v>0</v>
      </c>
      <c r="DV16">
        <v>0</v>
      </c>
      <c r="DW16">
        <v>0</v>
      </c>
      <c r="DX16">
        <v>0</v>
      </c>
      <c r="DY16">
        <v>0</v>
      </c>
      <c r="DZ16">
        <v>0</v>
      </c>
      <c r="EA16">
        <v>7.3000000000000009E-2</v>
      </c>
      <c r="EB16">
        <v>0</v>
      </c>
      <c r="EC16">
        <v>42.328000000000003</v>
      </c>
      <c r="ED16">
        <v>299852</v>
      </c>
      <c r="EE16">
        <v>0</v>
      </c>
      <c r="EF16">
        <v>0</v>
      </c>
      <c r="EG16">
        <v>0</v>
      </c>
      <c r="EH16">
        <v>718576</v>
      </c>
      <c r="EI16">
        <v>0</v>
      </c>
      <c r="EJ16">
        <v>0</v>
      </c>
      <c r="EK16">
        <v>34.127000000000002</v>
      </c>
      <c r="EL16">
        <v>0</v>
      </c>
      <c r="EM16">
        <v>1.2270000000000001</v>
      </c>
      <c r="EN16">
        <v>2.0449999999999999</v>
      </c>
      <c r="EO16">
        <v>0</v>
      </c>
      <c r="EP16">
        <v>0</v>
      </c>
      <c r="EQ16">
        <v>37.472000000000001</v>
      </c>
      <c r="ER16">
        <v>0</v>
      </c>
      <c r="ES16">
        <v>116.652</v>
      </c>
      <c r="ET16">
        <v>0</v>
      </c>
      <c r="EV16">
        <v>0</v>
      </c>
      <c r="EW16">
        <v>0</v>
      </c>
      <c r="EX16">
        <v>0</v>
      </c>
      <c r="EZ16">
        <v>6744501</v>
      </c>
      <c r="FA16">
        <v>0</v>
      </c>
      <c r="FB16">
        <v>7165356</v>
      </c>
      <c r="FC16">
        <v>0</v>
      </c>
      <c r="FD16">
        <v>0</v>
      </c>
      <c r="FE16">
        <v>1054980</v>
      </c>
      <c r="FF16">
        <v>173755</v>
      </c>
      <c r="FG16">
        <v>7.0223999999999995E-2</v>
      </c>
      <c r="FH16">
        <v>3.0397999999999998E-2</v>
      </c>
      <c r="FI16">
        <v>0</v>
      </c>
      <c r="FJ16">
        <v>0</v>
      </c>
      <c r="FK16">
        <v>1159.903</v>
      </c>
      <c r="FL16">
        <v>8504393</v>
      </c>
      <c r="FM16">
        <v>0</v>
      </c>
      <c r="FN16">
        <v>0</v>
      </c>
      <c r="FO16">
        <v>19886</v>
      </c>
      <c r="FP16">
        <v>0</v>
      </c>
      <c r="FQ16">
        <v>19886</v>
      </c>
      <c r="FR16">
        <v>19886</v>
      </c>
      <c r="FS16">
        <v>0</v>
      </c>
      <c r="FT16">
        <v>0</v>
      </c>
      <c r="FU16">
        <v>0</v>
      </c>
      <c r="FV16">
        <v>0</v>
      </c>
      <c r="FW16">
        <v>0</v>
      </c>
      <c r="FX16">
        <v>0</v>
      </c>
      <c r="FY16">
        <v>0</v>
      </c>
      <c r="GB16">
        <v>623734</v>
      </c>
      <c r="GC16">
        <v>623734</v>
      </c>
      <c r="GD16">
        <v>64.894999999999996</v>
      </c>
      <c r="GF16">
        <v>0</v>
      </c>
      <c r="GG16">
        <v>0</v>
      </c>
      <c r="GH16">
        <v>0</v>
      </c>
      <c r="GI16">
        <v>0</v>
      </c>
      <c r="GK16">
        <v>0</v>
      </c>
      <c r="GL16">
        <v>0</v>
      </c>
      <c r="GM16">
        <v>0</v>
      </c>
      <c r="GN16">
        <v>0</v>
      </c>
      <c r="GO16">
        <v>0</v>
      </c>
      <c r="GQ16">
        <v>0</v>
      </c>
      <c r="GR16">
        <v>0</v>
      </c>
      <c r="GS16">
        <v>0</v>
      </c>
      <c r="GT16">
        <v>0</v>
      </c>
      <c r="HB16">
        <v>360336637</v>
      </c>
      <c r="HC16">
        <v>4.0135999999999998E-2</v>
      </c>
      <c r="HD16">
        <v>110302</v>
      </c>
      <c r="HE16">
        <v>0</v>
      </c>
      <c r="HF16">
        <v>643730</v>
      </c>
      <c r="HG16">
        <v>19096</v>
      </c>
      <c r="HH16">
        <v>94090</v>
      </c>
      <c r="HI16">
        <v>0</v>
      </c>
      <c r="HJ16">
        <v>96744</v>
      </c>
      <c r="HK16">
        <v>2128</v>
      </c>
      <c r="HL16">
        <v>1794</v>
      </c>
      <c r="HM16">
        <v>0</v>
      </c>
      <c r="HN16">
        <v>5000</v>
      </c>
      <c r="HO16">
        <v>0</v>
      </c>
      <c r="HP16">
        <v>0</v>
      </c>
      <c r="HQ16">
        <v>0</v>
      </c>
      <c r="HR16">
        <v>0</v>
      </c>
      <c r="HS16">
        <v>6741048</v>
      </c>
      <c r="HT16">
        <v>173755</v>
      </c>
      <c r="HW16">
        <v>0</v>
      </c>
      <c r="HX16">
        <v>41</v>
      </c>
      <c r="HY16">
        <v>95</v>
      </c>
      <c r="HZ16">
        <v>100</v>
      </c>
      <c r="IA16">
        <v>119</v>
      </c>
      <c r="IB16">
        <v>257</v>
      </c>
      <c r="IC16">
        <v>612</v>
      </c>
      <c r="ID16">
        <v>0</v>
      </c>
      <c r="IE16">
        <v>0</v>
      </c>
      <c r="IF16">
        <v>0</v>
      </c>
      <c r="IG16">
        <v>31</v>
      </c>
      <c r="IH16">
        <v>152.744</v>
      </c>
      <c r="II16">
        <v>0</v>
      </c>
      <c r="IJ16">
        <v>84.4</v>
      </c>
      <c r="IK16">
        <v>0</v>
      </c>
      <c r="IL16">
        <v>0</v>
      </c>
      <c r="IM16">
        <v>0</v>
      </c>
      <c r="IN16">
        <v>0</v>
      </c>
      <c r="IO16">
        <v>0</v>
      </c>
      <c r="IP16">
        <v>0</v>
      </c>
      <c r="IQ16">
        <v>84.4</v>
      </c>
      <c r="IR16">
        <v>51990</v>
      </c>
      <c r="IS16">
        <v>0</v>
      </c>
      <c r="IT16">
        <v>0</v>
      </c>
      <c r="IU16">
        <v>0</v>
      </c>
      <c r="IV16">
        <v>0</v>
      </c>
      <c r="IW16">
        <v>6160</v>
      </c>
      <c r="IX16">
        <v>0</v>
      </c>
      <c r="IY16">
        <v>0</v>
      </c>
      <c r="IZ16">
        <v>0</v>
      </c>
      <c r="JA16">
        <v>0</v>
      </c>
      <c r="JB16">
        <v>0</v>
      </c>
      <c r="JC16">
        <v>0</v>
      </c>
      <c r="JD16">
        <v>0</v>
      </c>
      <c r="JE16">
        <v>0</v>
      </c>
      <c r="JF16">
        <v>0</v>
      </c>
      <c r="JG16">
        <v>0</v>
      </c>
      <c r="JH16">
        <v>5000</v>
      </c>
      <c r="JJ16">
        <v>0</v>
      </c>
      <c r="JK16">
        <v>0</v>
      </c>
      <c r="JL16">
        <v>0</v>
      </c>
      <c r="JM16">
        <v>0</v>
      </c>
      <c r="JO16">
        <v>1.419</v>
      </c>
      <c r="JP16">
        <v>47.204000000000001</v>
      </c>
      <c r="JQ16">
        <v>16.272000000000002</v>
      </c>
      <c r="JR16">
        <v>11334</v>
      </c>
      <c r="JS16">
        <v>438718</v>
      </c>
      <c r="JT16">
        <v>173682</v>
      </c>
      <c r="JU16">
        <v>12936</v>
      </c>
      <c r="JW16">
        <v>0</v>
      </c>
      <c r="JX16">
        <v>0</v>
      </c>
      <c r="JY16">
        <v>0</v>
      </c>
      <c r="JZ16">
        <v>0</v>
      </c>
      <c r="KD16">
        <v>12936</v>
      </c>
      <c r="KE16">
        <v>7261</v>
      </c>
      <c r="KG16">
        <v>0</v>
      </c>
      <c r="KH16">
        <v>0</v>
      </c>
      <c r="KI16">
        <v>0</v>
      </c>
      <c r="KJ16">
        <v>8</v>
      </c>
      <c r="KK16">
        <v>23</v>
      </c>
      <c r="KL16">
        <v>4928</v>
      </c>
      <c r="KM16">
        <v>14168</v>
      </c>
      <c r="KN16">
        <v>0</v>
      </c>
      <c r="KO16">
        <v>0</v>
      </c>
      <c r="KP16">
        <v>0</v>
      </c>
      <c r="KQ16">
        <v>0</v>
      </c>
      <c r="KS16">
        <v>0</v>
      </c>
      <c r="KT16">
        <v>0</v>
      </c>
      <c r="KU16">
        <v>0</v>
      </c>
      <c r="KW16">
        <v>0</v>
      </c>
      <c r="KX16">
        <v>0</v>
      </c>
      <c r="KY16">
        <v>0</v>
      </c>
      <c r="KZ16">
        <v>0</v>
      </c>
      <c r="LA16">
        <v>0</v>
      </c>
      <c r="LB16">
        <v>0</v>
      </c>
      <c r="LD16">
        <v>0</v>
      </c>
      <c r="LE16">
        <v>0</v>
      </c>
      <c r="LF16">
        <v>0</v>
      </c>
      <c r="LG16">
        <v>0</v>
      </c>
      <c r="LH16">
        <v>0</v>
      </c>
      <c r="LI16">
        <v>0</v>
      </c>
      <c r="LJ16">
        <v>674.35400000000004</v>
      </c>
      <c r="LK16">
        <v>6</v>
      </c>
      <c r="LL16">
        <v>90000</v>
      </c>
      <c r="LM16">
        <v>6744</v>
      </c>
      <c r="LN16">
        <v>0</v>
      </c>
      <c r="LO16">
        <v>0</v>
      </c>
      <c r="LP16">
        <v>0</v>
      </c>
      <c r="LQ16">
        <v>0</v>
      </c>
      <c r="LR16">
        <v>0</v>
      </c>
      <c r="LS16">
        <v>0</v>
      </c>
      <c r="LT16">
        <v>0</v>
      </c>
      <c r="LU16">
        <v>0</v>
      </c>
      <c r="LV16">
        <v>0</v>
      </c>
      <c r="LW16">
        <v>0</v>
      </c>
      <c r="LX16">
        <v>0</v>
      </c>
      <c r="LY16">
        <v>0</v>
      </c>
      <c r="LZ16">
        <v>0</v>
      </c>
      <c r="MA16">
        <v>0</v>
      </c>
      <c r="MB16">
        <v>0</v>
      </c>
      <c r="MC16">
        <v>0</v>
      </c>
      <c r="MD16">
        <v>0</v>
      </c>
      <c r="ME16">
        <v>0</v>
      </c>
      <c r="MF16">
        <v>0</v>
      </c>
      <c r="MG16">
        <v>8080085</v>
      </c>
      <c r="MH16">
        <v>0</v>
      </c>
      <c r="MI16">
        <v>0</v>
      </c>
      <c r="MJ16">
        <v>0</v>
      </c>
      <c r="MK16">
        <v>0</v>
      </c>
    </row>
    <row r="17" spans="1:349" x14ac:dyDescent="0.25">
      <c r="A17">
        <v>43696</v>
      </c>
      <c r="B17">
        <v>15808</v>
      </c>
      <c r="C17">
        <v>9</v>
      </c>
      <c r="D17">
        <v>2025</v>
      </c>
      <c r="E17">
        <v>6160</v>
      </c>
      <c r="F17">
        <v>0</v>
      </c>
      <c r="G17">
        <v>751.34</v>
      </c>
      <c r="H17">
        <v>605.27499999999998</v>
      </c>
      <c r="I17">
        <v>605.27499999999998</v>
      </c>
      <c r="J17">
        <v>751.34</v>
      </c>
      <c r="K17">
        <v>0</v>
      </c>
      <c r="L17">
        <v>6160</v>
      </c>
      <c r="M17">
        <v>0</v>
      </c>
      <c r="N17">
        <v>0</v>
      </c>
      <c r="P17">
        <v>746.05200000000002</v>
      </c>
      <c r="Q17">
        <v>0</v>
      </c>
      <c r="R17">
        <v>464191</v>
      </c>
      <c r="S17">
        <v>622.19600000000003</v>
      </c>
      <c r="U17">
        <v>0</v>
      </c>
      <c r="V17">
        <v>1.653</v>
      </c>
      <c r="W17">
        <v>1018</v>
      </c>
      <c r="X17">
        <v>1018</v>
      </c>
      <c r="Z17">
        <v>0</v>
      </c>
      <c r="AC17">
        <v>0</v>
      </c>
      <c r="AD17" t="s">
        <v>305</v>
      </c>
      <c r="AE17">
        <v>0</v>
      </c>
      <c r="AH17">
        <v>0</v>
      </c>
      <c r="AI17">
        <v>0</v>
      </c>
      <c r="AJ17">
        <v>6160</v>
      </c>
      <c r="AK17" t="s">
        <v>529</v>
      </c>
      <c r="AL17" t="s">
        <v>423</v>
      </c>
      <c r="AM17">
        <v>0</v>
      </c>
      <c r="AN17">
        <v>0</v>
      </c>
      <c r="AO17">
        <v>0</v>
      </c>
      <c r="AP17">
        <v>0</v>
      </c>
      <c r="AQ17">
        <v>0</v>
      </c>
      <c r="AS17">
        <v>0</v>
      </c>
      <c r="AT17">
        <v>0</v>
      </c>
      <c r="AU17">
        <v>0</v>
      </c>
      <c r="AV17">
        <v>0</v>
      </c>
      <c r="AW17">
        <v>8917648</v>
      </c>
      <c r="AX17">
        <v>8802636</v>
      </c>
      <c r="AY17">
        <v>0</v>
      </c>
      <c r="AZ17">
        <v>464191</v>
      </c>
      <c r="BA17">
        <v>0</v>
      </c>
      <c r="BB17">
        <v>0</v>
      </c>
      <c r="BC17">
        <v>0</v>
      </c>
      <c r="BD17">
        <v>0</v>
      </c>
      <c r="BE17">
        <v>0</v>
      </c>
      <c r="BF17">
        <v>7775084</v>
      </c>
      <c r="BG17">
        <v>0</v>
      </c>
      <c r="BJ17">
        <v>12</v>
      </c>
      <c r="BK17">
        <v>0</v>
      </c>
      <c r="BL17">
        <v>0</v>
      </c>
      <c r="BM17">
        <v>0</v>
      </c>
      <c r="BN17">
        <v>0</v>
      </c>
      <c r="BO17">
        <v>0</v>
      </c>
      <c r="BP17">
        <v>0</v>
      </c>
      <c r="BQ17">
        <v>677</v>
      </c>
      <c r="BS17">
        <v>0</v>
      </c>
      <c r="BT17">
        <v>0</v>
      </c>
      <c r="BU17">
        <v>0</v>
      </c>
      <c r="BV17">
        <v>0</v>
      </c>
      <c r="BW17">
        <v>0</v>
      </c>
      <c r="BY17">
        <v>0</v>
      </c>
      <c r="CA17">
        <v>0</v>
      </c>
      <c r="CB17">
        <v>0</v>
      </c>
      <c r="CC17">
        <v>0</v>
      </c>
      <c r="CD17">
        <v>0</v>
      </c>
      <c r="CE17">
        <v>0</v>
      </c>
      <c r="CF17">
        <v>0</v>
      </c>
      <c r="CG17">
        <v>0</v>
      </c>
      <c r="CH17">
        <v>120624</v>
      </c>
      <c r="CI17">
        <v>0</v>
      </c>
      <c r="CJ17">
        <v>4</v>
      </c>
      <c r="CK17">
        <v>0</v>
      </c>
      <c r="CL17">
        <v>0</v>
      </c>
      <c r="CN17">
        <v>0</v>
      </c>
      <c r="CO17">
        <v>1</v>
      </c>
      <c r="CP17">
        <v>0</v>
      </c>
      <c r="CQ17">
        <v>0</v>
      </c>
      <c r="CR17">
        <v>751.34</v>
      </c>
      <c r="CS17">
        <v>0</v>
      </c>
      <c r="CT17">
        <v>0</v>
      </c>
      <c r="CU17">
        <v>0</v>
      </c>
      <c r="CV17">
        <v>0</v>
      </c>
      <c r="CW17">
        <v>0</v>
      </c>
      <c r="CX17">
        <v>0</v>
      </c>
      <c r="CY17">
        <v>0</v>
      </c>
      <c r="CZ17">
        <v>0</v>
      </c>
      <c r="DB17">
        <v>3728494</v>
      </c>
      <c r="DC17">
        <v>0</v>
      </c>
      <c r="DD17">
        <v>0</v>
      </c>
      <c r="DE17">
        <v>670747</v>
      </c>
      <c r="DF17">
        <v>673211</v>
      </c>
      <c r="DG17">
        <v>108.88800000000001</v>
      </c>
      <c r="DH17">
        <v>0</v>
      </c>
      <c r="DI17">
        <v>0</v>
      </c>
      <c r="DK17">
        <v>2451</v>
      </c>
      <c r="DL17">
        <v>0</v>
      </c>
      <c r="DM17">
        <v>1689579</v>
      </c>
      <c r="DN17">
        <v>5612</v>
      </c>
      <c r="DO17">
        <v>0</v>
      </c>
      <c r="DP17">
        <v>0</v>
      </c>
      <c r="DQ17">
        <v>0</v>
      </c>
      <c r="DR17">
        <v>0</v>
      </c>
      <c r="DS17">
        <v>0</v>
      </c>
      <c r="DT17">
        <v>0</v>
      </c>
      <c r="DU17">
        <v>0</v>
      </c>
      <c r="DV17">
        <v>0</v>
      </c>
      <c r="DW17">
        <v>0</v>
      </c>
      <c r="DX17">
        <v>0</v>
      </c>
      <c r="DY17">
        <v>0</v>
      </c>
      <c r="DZ17">
        <v>0</v>
      </c>
      <c r="EA17">
        <v>0.16700000000000001</v>
      </c>
      <c r="EB17">
        <v>0</v>
      </c>
      <c r="EC17">
        <v>49.023000000000003</v>
      </c>
      <c r="ED17">
        <v>347279</v>
      </c>
      <c r="EE17">
        <v>0</v>
      </c>
      <c r="EF17">
        <v>0</v>
      </c>
      <c r="EG17">
        <v>0</v>
      </c>
      <c r="EH17">
        <v>452618</v>
      </c>
      <c r="EI17">
        <v>895294</v>
      </c>
      <c r="EJ17">
        <v>36.335000000000001</v>
      </c>
      <c r="EK17">
        <v>20.604000000000003</v>
      </c>
      <c r="EL17">
        <v>0</v>
      </c>
      <c r="EM17">
        <v>0</v>
      </c>
      <c r="EN17">
        <v>2.1659999999999999</v>
      </c>
      <c r="EO17">
        <v>0</v>
      </c>
      <c r="EP17">
        <v>0</v>
      </c>
      <c r="EQ17">
        <v>59.272000000000006</v>
      </c>
      <c r="ER17">
        <v>0</v>
      </c>
      <c r="ES17">
        <v>73.477000000000004</v>
      </c>
      <c r="ET17">
        <v>0</v>
      </c>
      <c r="EV17">
        <v>0</v>
      </c>
      <c r="EW17">
        <v>0</v>
      </c>
      <c r="EX17">
        <v>0</v>
      </c>
      <c r="EZ17">
        <v>7465545</v>
      </c>
      <c r="FA17">
        <v>0</v>
      </c>
      <c r="FB17">
        <v>7924124</v>
      </c>
      <c r="FC17">
        <v>0</v>
      </c>
      <c r="FD17">
        <v>0</v>
      </c>
      <c r="FE17">
        <v>1148013</v>
      </c>
      <c r="FF17">
        <v>189078</v>
      </c>
      <c r="FG17">
        <v>7.0223999999999995E-2</v>
      </c>
      <c r="FH17">
        <v>3.0397999999999998E-2</v>
      </c>
      <c r="FI17">
        <v>0</v>
      </c>
      <c r="FJ17">
        <v>0</v>
      </c>
      <c r="FK17">
        <v>1262.1890000000001</v>
      </c>
      <c r="FL17">
        <v>9381839</v>
      </c>
      <c r="FM17">
        <v>0</v>
      </c>
      <c r="FN17">
        <v>0</v>
      </c>
      <c r="FO17">
        <v>0</v>
      </c>
      <c r="FP17">
        <v>0</v>
      </c>
      <c r="FQ17">
        <v>0</v>
      </c>
      <c r="FR17">
        <v>0</v>
      </c>
      <c r="FS17">
        <v>0</v>
      </c>
      <c r="FT17">
        <v>0</v>
      </c>
      <c r="FU17">
        <v>0</v>
      </c>
      <c r="FV17">
        <v>0</v>
      </c>
      <c r="FW17">
        <v>0</v>
      </c>
      <c r="FX17">
        <v>0</v>
      </c>
      <c r="FY17">
        <v>0</v>
      </c>
      <c r="GB17">
        <v>828702</v>
      </c>
      <c r="GC17">
        <v>828702</v>
      </c>
      <c r="GD17">
        <v>86.793000000000006</v>
      </c>
      <c r="GF17">
        <v>0</v>
      </c>
      <c r="GG17">
        <v>0</v>
      </c>
      <c r="GH17">
        <v>0</v>
      </c>
      <c r="GI17">
        <v>0</v>
      </c>
      <c r="GK17">
        <v>0</v>
      </c>
      <c r="GL17">
        <v>0</v>
      </c>
      <c r="GM17">
        <v>0</v>
      </c>
      <c r="GN17">
        <v>0</v>
      </c>
      <c r="GO17">
        <v>0</v>
      </c>
      <c r="GQ17">
        <v>0</v>
      </c>
      <c r="GR17">
        <v>0</v>
      </c>
      <c r="GS17">
        <v>0</v>
      </c>
      <c r="GT17">
        <v>0</v>
      </c>
      <c r="HB17">
        <v>360336637</v>
      </c>
      <c r="HC17">
        <v>4.0135999999999998E-2</v>
      </c>
      <c r="HD17">
        <v>120624</v>
      </c>
      <c r="HE17">
        <v>0</v>
      </c>
      <c r="HF17">
        <v>666408</v>
      </c>
      <c r="HG17">
        <v>6776</v>
      </c>
      <c r="HH17">
        <v>63530</v>
      </c>
      <c r="HI17">
        <v>0</v>
      </c>
      <c r="HJ17">
        <v>96754</v>
      </c>
      <c r="HK17">
        <v>3275</v>
      </c>
      <c r="HL17">
        <v>1987</v>
      </c>
      <c r="HM17">
        <v>15000</v>
      </c>
      <c r="HN17">
        <v>0</v>
      </c>
      <c r="HO17">
        <v>0</v>
      </c>
      <c r="HP17">
        <v>107964</v>
      </c>
      <c r="HQ17">
        <v>0</v>
      </c>
      <c r="HR17">
        <v>0</v>
      </c>
      <c r="HS17">
        <v>7459933</v>
      </c>
      <c r="HT17">
        <v>189078</v>
      </c>
      <c r="HW17">
        <v>0</v>
      </c>
      <c r="HX17">
        <v>109</v>
      </c>
      <c r="HY17">
        <v>64</v>
      </c>
      <c r="HZ17">
        <v>85</v>
      </c>
      <c r="IA17">
        <v>61</v>
      </c>
      <c r="IB17">
        <v>116</v>
      </c>
      <c r="IC17">
        <v>435</v>
      </c>
      <c r="ID17">
        <v>2</v>
      </c>
      <c r="IE17">
        <v>0</v>
      </c>
      <c r="IF17">
        <v>0</v>
      </c>
      <c r="IG17">
        <v>11</v>
      </c>
      <c r="IH17">
        <v>103.13300000000001</v>
      </c>
      <c r="II17">
        <v>392.59500000000003</v>
      </c>
      <c r="IJ17">
        <v>1.653</v>
      </c>
      <c r="IK17">
        <v>150.643</v>
      </c>
      <c r="IL17">
        <v>3</v>
      </c>
      <c r="IM17">
        <v>0</v>
      </c>
      <c r="IN17">
        <v>0</v>
      </c>
      <c r="IO17">
        <v>3</v>
      </c>
      <c r="IP17">
        <v>543.23800000000006</v>
      </c>
      <c r="IQ17">
        <v>1.653</v>
      </c>
      <c r="IR17">
        <v>1018</v>
      </c>
      <c r="IS17">
        <v>41427</v>
      </c>
      <c r="IT17">
        <v>15000</v>
      </c>
      <c r="IU17">
        <v>0</v>
      </c>
      <c r="IV17">
        <v>0</v>
      </c>
      <c r="IW17">
        <v>6160</v>
      </c>
      <c r="IX17">
        <v>0</v>
      </c>
      <c r="IY17">
        <v>0</v>
      </c>
      <c r="IZ17">
        <v>149390</v>
      </c>
      <c r="JA17">
        <v>2464</v>
      </c>
      <c r="JB17">
        <v>0</v>
      </c>
      <c r="JC17">
        <v>0</v>
      </c>
      <c r="JD17">
        <v>0</v>
      </c>
      <c r="JE17">
        <v>0</v>
      </c>
      <c r="JF17">
        <v>0</v>
      </c>
      <c r="JG17">
        <v>0</v>
      </c>
      <c r="JH17">
        <v>0</v>
      </c>
      <c r="JJ17">
        <v>0</v>
      </c>
      <c r="JK17">
        <v>0</v>
      </c>
      <c r="JL17">
        <v>0</v>
      </c>
      <c r="JM17">
        <v>0</v>
      </c>
      <c r="JO17">
        <v>21.983000000000001</v>
      </c>
      <c r="JP17">
        <v>28.007000000000001</v>
      </c>
      <c r="JQ17">
        <v>36.803000000000004</v>
      </c>
      <c r="JR17">
        <v>175580</v>
      </c>
      <c r="JS17">
        <v>260299</v>
      </c>
      <c r="JT17">
        <v>392823</v>
      </c>
      <c r="JU17">
        <v>0</v>
      </c>
      <c r="JW17">
        <v>0</v>
      </c>
      <c r="JX17">
        <v>0</v>
      </c>
      <c r="JY17">
        <v>0</v>
      </c>
      <c r="JZ17">
        <v>0</v>
      </c>
      <c r="KD17">
        <v>0</v>
      </c>
      <c r="KE17">
        <v>7261</v>
      </c>
      <c r="KG17">
        <v>0</v>
      </c>
      <c r="KH17">
        <v>0</v>
      </c>
      <c r="KI17">
        <v>0</v>
      </c>
      <c r="KJ17">
        <v>7</v>
      </c>
      <c r="KK17">
        <v>4</v>
      </c>
      <c r="KL17">
        <v>4312</v>
      </c>
      <c r="KM17">
        <v>2464</v>
      </c>
      <c r="KN17">
        <v>0</v>
      </c>
      <c r="KO17">
        <v>0</v>
      </c>
      <c r="KP17">
        <v>0</v>
      </c>
      <c r="KQ17">
        <v>0</v>
      </c>
      <c r="KS17">
        <v>0</v>
      </c>
      <c r="KT17">
        <v>0</v>
      </c>
      <c r="KU17">
        <v>0</v>
      </c>
      <c r="KW17">
        <v>0</v>
      </c>
      <c r="KX17">
        <v>0</v>
      </c>
      <c r="KY17">
        <v>0</v>
      </c>
      <c r="KZ17">
        <v>0</v>
      </c>
      <c r="LA17">
        <v>0</v>
      </c>
      <c r="LB17">
        <v>0</v>
      </c>
      <c r="LD17">
        <v>0</v>
      </c>
      <c r="LE17">
        <v>0</v>
      </c>
      <c r="LF17">
        <v>0</v>
      </c>
      <c r="LG17">
        <v>0</v>
      </c>
      <c r="LH17">
        <v>0</v>
      </c>
      <c r="LI17">
        <v>0</v>
      </c>
      <c r="LJ17">
        <v>675.38</v>
      </c>
      <c r="LK17">
        <v>6</v>
      </c>
      <c r="LL17">
        <v>90000</v>
      </c>
      <c r="LM17">
        <v>6754</v>
      </c>
      <c r="LN17">
        <v>0</v>
      </c>
      <c r="LO17">
        <v>0</v>
      </c>
      <c r="LP17">
        <v>0</v>
      </c>
      <c r="LQ17">
        <v>0</v>
      </c>
      <c r="LR17">
        <v>0</v>
      </c>
      <c r="LS17">
        <v>0</v>
      </c>
      <c r="LT17">
        <v>0</v>
      </c>
      <c r="LU17">
        <v>0</v>
      </c>
      <c r="LV17">
        <v>0</v>
      </c>
      <c r="LW17">
        <v>0</v>
      </c>
      <c r="LX17">
        <v>0</v>
      </c>
      <c r="LY17">
        <v>0</v>
      </c>
      <c r="LZ17">
        <v>0</v>
      </c>
      <c r="MA17">
        <v>0</v>
      </c>
      <c r="MB17">
        <v>0</v>
      </c>
      <c r="MC17">
        <v>0</v>
      </c>
      <c r="MD17">
        <v>0</v>
      </c>
      <c r="ME17">
        <v>0</v>
      </c>
      <c r="MF17">
        <v>0</v>
      </c>
      <c r="MG17">
        <v>8917648</v>
      </c>
      <c r="MH17">
        <v>0</v>
      </c>
      <c r="MI17">
        <v>0</v>
      </c>
      <c r="MJ17">
        <v>0</v>
      </c>
      <c r="MK17">
        <v>0</v>
      </c>
    </row>
    <row r="18" spans="1:349" x14ac:dyDescent="0.25">
      <c r="A18">
        <v>43696</v>
      </c>
      <c r="B18">
        <v>15809</v>
      </c>
      <c r="C18">
        <v>9</v>
      </c>
      <c r="D18">
        <v>2025</v>
      </c>
      <c r="E18">
        <v>6160</v>
      </c>
      <c r="F18">
        <v>0</v>
      </c>
      <c r="G18">
        <v>167.55500000000001</v>
      </c>
      <c r="H18">
        <v>167.04</v>
      </c>
      <c r="I18">
        <v>167.04</v>
      </c>
      <c r="J18">
        <v>167.55500000000001</v>
      </c>
      <c r="K18">
        <v>0</v>
      </c>
      <c r="L18">
        <v>6160</v>
      </c>
      <c r="M18">
        <v>0</v>
      </c>
      <c r="N18">
        <v>0</v>
      </c>
      <c r="P18">
        <v>167.703</v>
      </c>
      <c r="Q18">
        <v>0</v>
      </c>
      <c r="R18">
        <v>104344</v>
      </c>
      <c r="S18">
        <v>622.19600000000003</v>
      </c>
      <c r="U18">
        <v>0</v>
      </c>
      <c r="V18">
        <v>19.238</v>
      </c>
      <c r="W18">
        <v>11851</v>
      </c>
      <c r="X18">
        <v>11851</v>
      </c>
      <c r="Z18">
        <v>0</v>
      </c>
      <c r="AC18">
        <v>0</v>
      </c>
      <c r="AD18" t="s">
        <v>305</v>
      </c>
      <c r="AE18">
        <v>0</v>
      </c>
      <c r="AH18">
        <v>0</v>
      </c>
      <c r="AI18">
        <v>0</v>
      </c>
      <c r="AJ18">
        <v>6160</v>
      </c>
      <c r="AK18" t="s">
        <v>529</v>
      </c>
      <c r="AL18" t="s">
        <v>33</v>
      </c>
      <c r="AM18">
        <v>0</v>
      </c>
      <c r="AN18">
        <v>0</v>
      </c>
      <c r="AO18">
        <v>0</v>
      </c>
      <c r="AP18">
        <v>0</v>
      </c>
      <c r="AQ18">
        <v>0</v>
      </c>
      <c r="AS18">
        <v>0</v>
      </c>
      <c r="AT18">
        <v>0</v>
      </c>
      <c r="AU18">
        <v>0</v>
      </c>
      <c r="AV18">
        <v>0</v>
      </c>
      <c r="AW18">
        <v>1839870</v>
      </c>
      <c r="AX18">
        <v>1813365</v>
      </c>
      <c r="AY18">
        <v>0</v>
      </c>
      <c r="AZ18">
        <v>104344</v>
      </c>
      <c r="BA18">
        <v>0</v>
      </c>
      <c r="BB18">
        <v>0</v>
      </c>
      <c r="BC18">
        <v>0</v>
      </c>
      <c r="BD18">
        <v>0</v>
      </c>
      <c r="BE18">
        <v>0</v>
      </c>
      <c r="BF18">
        <v>1636311</v>
      </c>
      <c r="BG18">
        <v>0</v>
      </c>
      <c r="BJ18">
        <v>12</v>
      </c>
      <c r="BK18">
        <v>0</v>
      </c>
      <c r="BL18">
        <v>0</v>
      </c>
      <c r="BM18">
        <v>0</v>
      </c>
      <c r="BN18">
        <v>0</v>
      </c>
      <c r="BO18">
        <v>0</v>
      </c>
      <c r="BP18">
        <v>0</v>
      </c>
      <c r="BQ18">
        <v>744</v>
      </c>
      <c r="BS18">
        <v>0</v>
      </c>
      <c r="BT18">
        <v>0</v>
      </c>
      <c r="BU18">
        <v>0</v>
      </c>
      <c r="BV18">
        <v>0</v>
      </c>
      <c r="BW18">
        <v>0</v>
      </c>
      <c r="BY18">
        <v>0</v>
      </c>
      <c r="CA18">
        <v>0</v>
      </c>
      <c r="CB18">
        <v>0</v>
      </c>
      <c r="CC18">
        <v>0</v>
      </c>
      <c r="CD18">
        <v>0</v>
      </c>
      <c r="CE18">
        <v>0</v>
      </c>
      <c r="CF18">
        <v>0</v>
      </c>
      <c r="CG18">
        <v>0</v>
      </c>
      <c r="CH18">
        <v>26900</v>
      </c>
      <c r="CI18">
        <v>0</v>
      </c>
      <c r="CJ18">
        <v>4</v>
      </c>
      <c r="CK18">
        <v>0</v>
      </c>
      <c r="CL18">
        <v>0</v>
      </c>
      <c r="CN18">
        <v>0</v>
      </c>
      <c r="CO18">
        <v>1</v>
      </c>
      <c r="CP18">
        <v>0</v>
      </c>
      <c r="CQ18">
        <v>0</v>
      </c>
      <c r="CR18">
        <v>167.55500000000001</v>
      </c>
      <c r="CS18">
        <v>0</v>
      </c>
      <c r="CT18">
        <v>0</v>
      </c>
      <c r="CU18">
        <v>0</v>
      </c>
      <c r="CV18">
        <v>0</v>
      </c>
      <c r="CW18">
        <v>0</v>
      </c>
      <c r="CX18">
        <v>0</v>
      </c>
      <c r="CY18">
        <v>0</v>
      </c>
      <c r="CZ18">
        <v>0</v>
      </c>
      <c r="DB18">
        <v>1028966</v>
      </c>
      <c r="DC18">
        <v>0</v>
      </c>
      <c r="DD18">
        <v>0</v>
      </c>
      <c r="DE18">
        <v>222684</v>
      </c>
      <c r="DF18">
        <v>222684</v>
      </c>
      <c r="DG18">
        <v>36.15</v>
      </c>
      <c r="DH18">
        <v>0</v>
      </c>
      <c r="DI18">
        <v>0</v>
      </c>
      <c r="DK18">
        <v>3531</v>
      </c>
      <c r="DL18">
        <v>0</v>
      </c>
      <c r="DM18">
        <v>118917</v>
      </c>
      <c r="DN18">
        <v>395</v>
      </c>
      <c r="DO18">
        <v>0</v>
      </c>
      <c r="DP18">
        <v>0</v>
      </c>
      <c r="DQ18">
        <v>0</v>
      </c>
      <c r="DR18">
        <v>0</v>
      </c>
      <c r="DS18">
        <v>0</v>
      </c>
      <c r="DT18">
        <v>0</v>
      </c>
      <c r="DU18">
        <v>0</v>
      </c>
      <c r="DV18">
        <v>0</v>
      </c>
      <c r="DW18">
        <v>0</v>
      </c>
      <c r="DX18">
        <v>0</v>
      </c>
      <c r="DY18">
        <v>0</v>
      </c>
      <c r="DZ18">
        <v>0</v>
      </c>
      <c r="EA18">
        <v>0</v>
      </c>
      <c r="EB18">
        <v>0</v>
      </c>
      <c r="EC18">
        <v>14.812000000000001</v>
      </c>
      <c r="ED18">
        <v>104928</v>
      </c>
      <c r="EE18">
        <v>0</v>
      </c>
      <c r="EF18">
        <v>0</v>
      </c>
      <c r="EG18">
        <v>0</v>
      </c>
      <c r="EH18">
        <v>14384</v>
      </c>
      <c r="EI18">
        <v>0</v>
      </c>
      <c r="EJ18">
        <v>0</v>
      </c>
      <c r="EK18">
        <v>0.12</v>
      </c>
      <c r="EL18">
        <v>0</v>
      </c>
      <c r="EM18">
        <v>0</v>
      </c>
      <c r="EN18">
        <v>0.39500000000000002</v>
      </c>
      <c r="EO18">
        <v>0</v>
      </c>
      <c r="EP18">
        <v>0</v>
      </c>
      <c r="EQ18">
        <v>0.51500000000000001</v>
      </c>
      <c r="ER18">
        <v>0</v>
      </c>
      <c r="ES18">
        <v>2.335</v>
      </c>
      <c r="ET18">
        <v>0</v>
      </c>
      <c r="EV18">
        <v>0</v>
      </c>
      <c r="EW18">
        <v>0</v>
      </c>
      <c r="EX18">
        <v>0</v>
      </c>
      <c r="EZ18">
        <v>1531967</v>
      </c>
      <c r="FA18">
        <v>0</v>
      </c>
      <c r="FB18">
        <v>1635916</v>
      </c>
      <c r="FC18">
        <v>0</v>
      </c>
      <c r="FD18">
        <v>0</v>
      </c>
      <c r="FE18">
        <v>241606</v>
      </c>
      <c r="FF18">
        <v>39792</v>
      </c>
      <c r="FG18">
        <v>7.0223999999999995E-2</v>
      </c>
      <c r="FH18">
        <v>3.0397999999999998E-2</v>
      </c>
      <c r="FI18">
        <v>0</v>
      </c>
      <c r="FJ18">
        <v>0</v>
      </c>
      <c r="FK18">
        <v>265.63499999999999</v>
      </c>
      <c r="FL18">
        <v>1944214</v>
      </c>
      <c r="FM18">
        <v>0</v>
      </c>
      <c r="FN18">
        <v>0</v>
      </c>
      <c r="FO18">
        <v>0</v>
      </c>
      <c r="FP18">
        <v>0</v>
      </c>
      <c r="FQ18">
        <v>0</v>
      </c>
      <c r="FR18">
        <v>0</v>
      </c>
      <c r="FS18">
        <v>0</v>
      </c>
      <c r="FT18">
        <v>0</v>
      </c>
      <c r="FU18">
        <v>0</v>
      </c>
      <c r="FV18">
        <v>0</v>
      </c>
      <c r="FW18">
        <v>0</v>
      </c>
      <c r="FX18">
        <v>0</v>
      </c>
      <c r="FY18">
        <v>0</v>
      </c>
      <c r="GB18">
        <v>0</v>
      </c>
      <c r="GC18">
        <v>0</v>
      </c>
      <c r="GD18">
        <v>0</v>
      </c>
      <c r="GF18">
        <v>0</v>
      </c>
      <c r="GG18">
        <v>0</v>
      </c>
      <c r="GH18">
        <v>0</v>
      </c>
      <c r="GI18">
        <v>0</v>
      </c>
      <c r="GK18">
        <v>0</v>
      </c>
      <c r="GL18">
        <v>0</v>
      </c>
      <c r="GM18">
        <v>0</v>
      </c>
      <c r="GN18">
        <v>0</v>
      </c>
      <c r="GO18">
        <v>0</v>
      </c>
      <c r="GQ18">
        <v>0</v>
      </c>
      <c r="GR18">
        <v>0</v>
      </c>
      <c r="GS18">
        <v>0</v>
      </c>
      <c r="GT18">
        <v>0</v>
      </c>
      <c r="HB18">
        <v>360336637</v>
      </c>
      <c r="HC18">
        <v>4.0135999999999998E-2</v>
      </c>
      <c r="HD18">
        <v>26900</v>
      </c>
      <c r="HE18">
        <v>0</v>
      </c>
      <c r="HF18">
        <v>183911</v>
      </c>
      <c r="HG18">
        <v>11088</v>
      </c>
      <c r="HH18">
        <v>41515</v>
      </c>
      <c r="HI18">
        <v>0</v>
      </c>
      <c r="HJ18">
        <v>16984</v>
      </c>
      <c r="HK18">
        <v>0</v>
      </c>
      <c r="HL18">
        <v>0</v>
      </c>
      <c r="HM18">
        <v>0</v>
      </c>
      <c r="HN18">
        <v>0</v>
      </c>
      <c r="HO18">
        <v>0</v>
      </c>
      <c r="HP18">
        <v>0</v>
      </c>
      <c r="HQ18">
        <v>0</v>
      </c>
      <c r="HR18">
        <v>0</v>
      </c>
      <c r="HS18">
        <v>1531572</v>
      </c>
      <c r="HT18">
        <v>39792</v>
      </c>
      <c r="HW18">
        <v>0</v>
      </c>
      <c r="HX18">
        <v>4</v>
      </c>
      <c r="HY18">
        <v>9</v>
      </c>
      <c r="HZ18">
        <v>15</v>
      </c>
      <c r="IA18">
        <v>27</v>
      </c>
      <c r="IB18">
        <v>81</v>
      </c>
      <c r="IC18">
        <v>136</v>
      </c>
      <c r="ID18">
        <v>0</v>
      </c>
      <c r="IE18">
        <v>0</v>
      </c>
      <c r="IF18">
        <v>0</v>
      </c>
      <c r="IG18">
        <v>18</v>
      </c>
      <c r="IH18">
        <v>67.39500000000001</v>
      </c>
      <c r="II18">
        <v>0</v>
      </c>
      <c r="IJ18">
        <v>19.238</v>
      </c>
      <c r="IK18">
        <v>0</v>
      </c>
      <c r="IL18">
        <v>0</v>
      </c>
      <c r="IM18">
        <v>0</v>
      </c>
      <c r="IN18">
        <v>0</v>
      </c>
      <c r="IO18">
        <v>0</v>
      </c>
      <c r="IP18">
        <v>0</v>
      </c>
      <c r="IQ18">
        <v>19.238</v>
      </c>
      <c r="IR18">
        <v>11851</v>
      </c>
      <c r="IS18">
        <v>0</v>
      </c>
      <c r="IT18">
        <v>0</v>
      </c>
      <c r="IU18">
        <v>0</v>
      </c>
      <c r="IV18">
        <v>0</v>
      </c>
      <c r="IW18">
        <v>6160</v>
      </c>
      <c r="IX18">
        <v>0</v>
      </c>
      <c r="IY18">
        <v>0</v>
      </c>
      <c r="IZ18">
        <v>0</v>
      </c>
      <c r="JA18">
        <v>0</v>
      </c>
      <c r="JB18">
        <v>0</v>
      </c>
      <c r="JC18">
        <v>0</v>
      </c>
      <c r="JD18">
        <v>0</v>
      </c>
      <c r="JE18">
        <v>0</v>
      </c>
      <c r="JF18">
        <v>0</v>
      </c>
      <c r="JG18">
        <v>0</v>
      </c>
      <c r="JH18">
        <v>0</v>
      </c>
      <c r="JJ18">
        <v>0</v>
      </c>
      <c r="JK18">
        <v>0</v>
      </c>
      <c r="JL18">
        <v>0</v>
      </c>
      <c r="JM18">
        <v>0</v>
      </c>
      <c r="JO18">
        <v>0</v>
      </c>
      <c r="JP18">
        <v>0</v>
      </c>
      <c r="JQ18">
        <v>0</v>
      </c>
      <c r="JR18">
        <v>0</v>
      </c>
      <c r="JS18">
        <v>0</v>
      </c>
      <c r="JT18">
        <v>0</v>
      </c>
      <c r="JU18">
        <v>0</v>
      </c>
      <c r="JW18">
        <v>0</v>
      </c>
      <c r="JX18">
        <v>0</v>
      </c>
      <c r="JY18">
        <v>0</v>
      </c>
      <c r="JZ18">
        <v>0</v>
      </c>
      <c r="KD18">
        <v>0</v>
      </c>
      <c r="KE18">
        <v>7261</v>
      </c>
      <c r="KG18">
        <v>0</v>
      </c>
      <c r="KH18">
        <v>0</v>
      </c>
      <c r="KI18">
        <v>0</v>
      </c>
      <c r="KJ18">
        <v>10</v>
      </c>
      <c r="KK18">
        <v>8</v>
      </c>
      <c r="KL18">
        <v>6160</v>
      </c>
      <c r="KM18">
        <v>4928</v>
      </c>
      <c r="KN18">
        <v>0</v>
      </c>
      <c r="KO18">
        <v>0</v>
      </c>
      <c r="KP18">
        <v>0</v>
      </c>
      <c r="KQ18">
        <v>0</v>
      </c>
      <c r="KS18">
        <v>0</v>
      </c>
      <c r="KT18">
        <v>0</v>
      </c>
      <c r="KU18">
        <v>0</v>
      </c>
      <c r="KW18">
        <v>0</v>
      </c>
      <c r="KX18">
        <v>0</v>
      </c>
      <c r="KY18">
        <v>0</v>
      </c>
      <c r="KZ18">
        <v>0</v>
      </c>
      <c r="LA18">
        <v>0</v>
      </c>
      <c r="LB18">
        <v>0</v>
      </c>
      <c r="LD18">
        <v>0</v>
      </c>
      <c r="LE18">
        <v>0</v>
      </c>
      <c r="LF18">
        <v>0</v>
      </c>
      <c r="LG18">
        <v>0</v>
      </c>
      <c r="LH18">
        <v>0</v>
      </c>
      <c r="LI18">
        <v>0</v>
      </c>
      <c r="LJ18">
        <v>198.44800000000001</v>
      </c>
      <c r="LK18">
        <v>1</v>
      </c>
      <c r="LL18">
        <v>15000</v>
      </c>
      <c r="LM18">
        <v>1984</v>
      </c>
      <c r="LN18">
        <v>0</v>
      </c>
      <c r="LO18">
        <v>0</v>
      </c>
      <c r="LP18">
        <v>0</v>
      </c>
      <c r="LQ18">
        <v>0</v>
      </c>
      <c r="LR18">
        <v>0</v>
      </c>
      <c r="LS18">
        <v>0</v>
      </c>
      <c r="LT18">
        <v>0</v>
      </c>
      <c r="LU18">
        <v>0</v>
      </c>
      <c r="LV18">
        <v>0</v>
      </c>
      <c r="LW18">
        <v>0</v>
      </c>
      <c r="LX18">
        <v>0</v>
      </c>
      <c r="LY18">
        <v>0</v>
      </c>
      <c r="LZ18">
        <v>0</v>
      </c>
      <c r="MA18">
        <v>0</v>
      </c>
      <c r="MB18">
        <v>0</v>
      </c>
      <c r="MC18">
        <v>0</v>
      </c>
      <c r="MD18">
        <v>0</v>
      </c>
      <c r="ME18">
        <v>0</v>
      </c>
      <c r="MF18">
        <v>0</v>
      </c>
      <c r="MG18">
        <v>1839870</v>
      </c>
      <c r="MH18">
        <v>0</v>
      </c>
      <c r="MI18">
        <v>0</v>
      </c>
      <c r="MJ18">
        <v>0</v>
      </c>
      <c r="MK18">
        <v>0</v>
      </c>
    </row>
    <row r="19" spans="1:349" x14ac:dyDescent="0.25">
      <c r="A19">
        <v>43696</v>
      </c>
      <c r="B19">
        <v>15814</v>
      </c>
      <c r="C19">
        <v>9</v>
      </c>
      <c r="D19">
        <v>2025</v>
      </c>
      <c r="E19">
        <v>6160</v>
      </c>
      <c r="F19">
        <v>0</v>
      </c>
      <c r="G19">
        <v>67.405000000000001</v>
      </c>
      <c r="H19">
        <v>64.462000000000003</v>
      </c>
      <c r="I19">
        <v>64.462000000000003</v>
      </c>
      <c r="J19">
        <v>67.405000000000001</v>
      </c>
      <c r="K19">
        <v>0</v>
      </c>
      <c r="L19">
        <v>6160</v>
      </c>
      <c r="M19">
        <v>0</v>
      </c>
      <c r="N19">
        <v>0</v>
      </c>
      <c r="P19">
        <v>67.405000000000001</v>
      </c>
      <c r="Q19">
        <v>0</v>
      </c>
      <c r="R19">
        <v>41939</v>
      </c>
      <c r="S19">
        <v>622.19600000000003</v>
      </c>
      <c r="U19">
        <v>0</v>
      </c>
      <c r="V19">
        <v>4.7069999999999999</v>
      </c>
      <c r="W19">
        <v>2900</v>
      </c>
      <c r="X19">
        <v>2900</v>
      </c>
      <c r="Z19">
        <v>0</v>
      </c>
      <c r="AC19">
        <v>0</v>
      </c>
      <c r="AD19" t="s">
        <v>305</v>
      </c>
      <c r="AE19">
        <v>0</v>
      </c>
      <c r="AH19">
        <v>0</v>
      </c>
      <c r="AI19">
        <v>0</v>
      </c>
      <c r="AJ19">
        <v>6160</v>
      </c>
      <c r="AK19" t="s">
        <v>529</v>
      </c>
      <c r="AL19" t="s">
        <v>35</v>
      </c>
      <c r="AM19">
        <v>0</v>
      </c>
      <c r="AN19">
        <v>0</v>
      </c>
      <c r="AO19">
        <v>0</v>
      </c>
      <c r="AP19">
        <v>0</v>
      </c>
      <c r="AQ19">
        <v>0</v>
      </c>
      <c r="AS19">
        <v>0</v>
      </c>
      <c r="AT19">
        <v>0</v>
      </c>
      <c r="AU19">
        <v>0</v>
      </c>
      <c r="AV19">
        <v>0</v>
      </c>
      <c r="AW19">
        <v>883810</v>
      </c>
      <c r="AX19">
        <v>873418</v>
      </c>
      <c r="AY19">
        <v>0</v>
      </c>
      <c r="AZ19">
        <v>41939</v>
      </c>
      <c r="BA19">
        <v>0</v>
      </c>
      <c r="BB19">
        <v>0</v>
      </c>
      <c r="BC19">
        <v>0</v>
      </c>
      <c r="BD19">
        <v>0</v>
      </c>
      <c r="BE19">
        <v>0</v>
      </c>
      <c r="BF19">
        <v>760493</v>
      </c>
      <c r="BG19">
        <v>0</v>
      </c>
      <c r="BJ19">
        <v>12</v>
      </c>
      <c r="BK19">
        <v>0</v>
      </c>
      <c r="BL19">
        <v>0</v>
      </c>
      <c r="BM19">
        <v>0</v>
      </c>
      <c r="BN19">
        <v>0</v>
      </c>
      <c r="BO19">
        <v>0</v>
      </c>
      <c r="BP19">
        <v>0</v>
      </c>
      <c r="BQ19">
        <v>760</v>
      </c>
      <c r="BS19">
        <v>0</v>
      </c>
      <c r="BT19">
        <v>0</v>
      </c>
      <c r="BU19">
        <v>0</v>
      </c>
      <c r="BV19">
        <v>0</v>
      </c>
      <c r="BW19">
        <v>0</v>
      </c>
      <c r="BY19">
        <v>0</v>
      </c>
      <c r="CA19">
        <v>0</v>
      </c>
      <c r="CB19">
        <v>0</v>
      </c>
      <c r="CC19">
        <v>0</v>
      </c>
      <c r="CD19">
        <v>0</v>
      </c>
      <c r="CE19">
        <v>0</v>
      </c>
      <c r="CF19">
        <v>0</v>
      </c>
      <c r="CG19">
        <v>0</v>
      </c>
      <c r="CH19">
        <v>10822</v>
      </c>
      <c r="CI19">
        <v>0</v>
      </c>
      <c r="CJ19">
        <v>4</v>
      </c>
      <c r="CK19">
        <v>0</v>
      </c>
      <c r="CL19">
        <v>0</v>
      </c>
      <c r="CN19">
        <v>0</v>
      </c>
      <c r="CO19">
        <v>1</v>
      </c>
      <c r="CP19">
        <v>0</v>
      </c>
      <c r="CQ19">
        <v>0</v>
      </c>
      <c r="CR19">
        <v>67.405000000000001</v>
      </c>
      <c r="CS19">
        <v>0</v>
      </c>
      <c r="CT19">
        <v>0</v>
      </c>
      <c r="CU19">
        <v>0</v>
      </c>
      <c r="CV19">
        <v>0</v>
      </c>
      <c r="CW19">
        <v>0</v>
      </c>
      <c r="CX19">
        <v>0</v>
      </c>
      <c r="CY19">
        <v>0</v>
      </c>
      <c r="CZ19">
        <v>0</v>
      </c>
      <c r="DB19">
        <v>397086</v>
      </c>
      <c r="DC19">
        <v>0</v>
      </c>
      <c r="DD19">
        <v>0</v>
      </c>
      <c r="DE19">
        <v>113421</v>
      </c>
      <c r="DF19">
        <v>113421</v>
      </c>
      <c r="DG19">
        <v>18.413</v>
      </c>
      <c r="DH19">
        <v>0</v>
      </c>
      <c r="DI19">
        <v>0</v>
      </c>
      <c r="DK19">
        <v>3784</v>
      </c>
      <c r="DL19">
        <v>0</v>
      </c>
      <c r="DM19">
        <v>129264</v>
      </c>
      <c r="DN19">
        <v>429</v>
      </c>
      <c r="DO19">
        <v>0</v>
      </c>
      <c r="DP19">
        <v>0</v>
      </c>
      <c r="DQ19">
        <v>0</v>
      </c>
      <c r="DR19">
        <v>0</v>
      </c>
      <c r="DS19">
        <v>0</v>
      </c>
      <c r="DT19">
        <v>0</v>
      </c>
      <c r="DU19">
        <v>0</v>
      </c>
      <c r="DV19">
        <v>0</v>
      </c>
      <c r="DW19">
        <v>0</v>
      </c>
      <c r="DX19">
        <v>0</v>
      </c>
      <c r="DY19">
        <v>0</v>
      </c>
      <c r="DZ19">
        <v>0</v>
      </c>
      <c r="EA19">
        <v>0</v>
      </c>
      <c r="EB19">
        <v>0</v>
      </c>
      <c r="EC19">
        <v>10.767000000000001</v>
      </c>
      <c r="ED19">
        <v>76273</v>
      </c>
      <c r="EE19">
        <v>0</v>
      </c>
      <c r="EF19">
        <v>0</v>
      </c>
      <c r="EG19">
        <v>0</v>
      </c>
      <c r="EH19">
        <v>53420</v>
      </c>
      <c r="EI19">
        <v>0</v>
      </c>
      <c r="EJ19">
        <v>0</v>
      </c>
      <c r="EK19">
        <v>2.7440000000000002</v>
      </c>
      <c r="EL19">
        <v>0</v>
      </c>
      <c r="EM19">
        <v>0</v>
      </c>
      <c r="EN19">
        <v>8.8000000000000009E-2</v>
      </c>
      <c r="EO19">
        <v>0</v>
      </c>
      <c r="EP19">
        <v>0</v>
      </c>
      <c r="EQ19">
        <v>2.8320000000000003</v>
      </c>
      <c r="ER19">
        <v>0</v>
      </c>
      <c r="ES19">
        <v>8.6720000000000006</v>
      </c>
      <c r="ET19">
        <v>0</v>
      </c>
      <c r="EV19">
        <v>0</v>
      </c>
      <c r="EW19">
        <v>0</v>
      </c>
      <c r="EX19">
        <v>0</v>
      </c>
      <c r="EZ19">
        <v>742635</v>
      </c>
      <c r="FA19">
        <v>0</v>
      </c>
      <c r="FB19">
        <v>784144</v>
      </c>
      <c r="FC19">
        <v>0</v>
      </c>
      <c r="FD19">
        <v>0</v>
      </c>
      <c r="FE19">
        <v>112289</v>
      </c>
      <c r="FF19">
        <v>18494</v>
      </c>
      <c r="FG19">
        <v>7.0223999999999995E-2</v>
      </c>
      <c r="FH19">
        <v>3.0397999999999998E-2</v>
      </c>
      <c r="FI19">
        <v>0</v>
      </c>
      <c r="FJ19">
        <v>0</v>
      </c>
      <c r="FK19">
        <v>123.45700000000001</v>
      </c>
      <c r="FL19">
        <v>925749</v>
      </c>
      <c r="FM19">
        <v>0</v>
      </c>
      <c r="FN19">
        <v>0</v>
      </c>
      <c r="FO19">
        <v>3450</v>
      </c>
      <c r="FP19">
        <v>0</v>
      </c>
      <c r="FQ19">
        <v>3450</v>
      </c>
      <c r="FR19">
        <v>3450</v>
      </c>
      <c r="FS19">
        <v>0</v>
      </c>
      <c r="FT19">
        <v>0</v>
      </c>
      <c r="FU19">
        <v>0</v>
      </c>
      <c r="FV19">
        <v>0</v>
      </c>
      <c r="FW19">
        <v>0</v>
      </c>
      <c r="FX19">
        <v>0</v>
      </c>
      <c r="FY19">
        <v>0</v>
      </c>
      <c r="GB19">
        <v>887</v>
      </c>
      <c r="GC19">
        <v>887</v>
      </c>
      <c r="GD19">
        <v>0.111</v>
      </c>
      <c r="GF19">
        <v>0</v>
      </c>
      <c r="GG19">
        <v>0</v>
      </c>
      <c r="GH19">
        <v>0</v>
      </c>
      <c r="GI19">
        <v>0</v>
      </c>
      <c r="GK19">
        <v>0</v>
      </c>
      <c r="GL19">
        <v>0</v>
      </c>
      <c r="GM19">
        <v>0</v>
      </c>
      <c r="GN19">
        <v>0</v>
      </c>
      <c r="GO19">
        <v>0</v>
      </c>
      <c r="GQ19">
        <v>0</v>
      </c>
      <c r="GR19">
        <v>0</v>
      </c>
      <c r="GS19">
        <v>0</v>
      </c>
      <c r="GT19">
        <v>0</v>
      </c>
      <c r="HB19">
        <v>360336637</v>
      </c>
      <c r="HC19">
        <v>4.0135999999999998E-2</v>
      </c>
      <c r="HD19">
        <v>10822</v>
      </c>
      <c r="HE19">
        <v>0</v>
      </c>
      <c r="HF19">
        <v>70973</v>
      </c>
      <c r="HG19">
        <v>3080</v>
      </c>
      <c r="HH19">
        <v>0</v>
      </c>
      <c r="HI19">
        <v>0</v>
      </c>
      <c r="HJ19">
        <v>15720</v>
      </c>
      <c r="HK19">
        <v>1369</v>
      </c>
      <c r="HL19">
        <v>984</v>
      </c>
      <c r="HM19">
        <v>0</v>
      </c>
      <c r="HN19">
        <v>26733</v>
      </c>
      <c r="HO19">
        <v>0</v>
      </c>
      <c r="HP19">
        <v>18278</v>
      </c>
      <c r="HQ19">
        <v>0</v>
      </c>
      <c r="HR19">
        <v>0</v>
      </c>
      <c r="HS19">
        <v>742205</v>
      </c>
      <c r="HT19">
        <v>18494</v>
      </c>
      <c r="HW19">
        <v>0</v>
      </c>
      <c r="HX19">
        <v>1</v>
      </c>
      <c r="HY19">
        <v>9</v>
      </c>
      <c r="HZ19">
        <v>5</v>
      </c>
      <c r="IA19">
        <v>26</v>
      </c>
      <c r="IB19">
        <v>29</v>
      </c>
      <c r="IC19">
        <v>70</v>
      </c>
      <c r="ID19">
        <v>0</v>
      </c>
      <c r="IE19">
        <v>0</v>
      </c>
      <c r="IF19">
        <v>0</v>
      </c>
      <c r="IG19">
        <v>5</v>
      </c>
      <c r="IH19">
        <v>0</v>
      </c>
      <c r="II19">
        <v>66.463999999999999</v>
      </c>
      <c r="IJ19">
        <v>4.7069999999999999</v>
      </c>
      <c r="IK19">
        <v>0</v>
      </c>
      <c r="IL19">
        <v>0</v>
      </c>
      <c r="IM19">
        <v>0</v>
      </c>
      <c r="IN19">
        <v>0</v>
      </c>
      <c r="IO19">
        <v>0</v>
      </c>
      <c r="IP19">
        <v>66.463999999999999</v>
      </c>
      <c r="IQ19">
        <v>4.7069999999999999</v>
      </c>
      <c r="IR19">
        <v>2900</v>
      </c>
      <c r="IS19">
        <v>0</v>
      </c>
      <c r="IT19">
        <v>0</v>
      </c>
      <c r="IU19">
        <v>0</v>
      </c>
      <c r="IV19">
        <v>0</v>
      </c>
      <c r="IW19">
        <v>6160</v>
      </c>
      <c r="IX19">
        <v>0</v>
      </c>
      <c r="IY19">
        <v>0</v>
      </c>
      <c r="IZ19">
        <v>18278</v>
      </c>
      <c r="JA19">
        <v>0</v>
      </c>
      <c r="JB19">
        <v>1</v>
      </c>
      <c r="JC19">
        <v>26233</v>
      </c>
      <c r="JD19">
        <v>0</v>
      </c>
      <c r="JE19">
        <v>0</v>
      </c>
      <c r="JF19">
        <v>0</v>
      </c>
      <c r="JG19">
        <v>0</v>
      </c>
      <c r="JH19">
        <v>500</v>
      </c>
      <c r="JJ19">
        <v>0</v>
      </c>
      <c r="JK19">
        <v>0</v>
      </c>
      <c r="JL19">
        <v>0</v>
      </c>
      <c r="JM19">
        <v>0</v>
      </c>
      <c r="JO19">
        <v>0.111</v>
      </c>
      <c r="JP19">
        <v>0</v>
      </c>
      <c r="JQ19">
        <v>0</v>
      </c>
      <c r="JR19">
        <v>887</v>
      </c>
      <c r="JS19">
        <v>0</v>
      </c>
      <c r="JT19">
        <v>0</v>
      </c>
      <c r="JU19">
        <v>0</v>
      </c>
      <c r="JW19">
        <v>0</v>
      </c>
      <c r="JX19">
        <v>0</v>
      </c>
      <c r="JY19">
        <v>0</v>
      </c>
      <c r="JZ19">
        <v>0</v>
      </c>
      <c r="KD19">
        <v>0</v>
      </c>
      <c r="KE19">
        <v>7261</v>
      </c>
      <c r="KG19">
        <v>0</v>
      </c>
      <c r="KH19">
        <v>0</v>
      </c>
      <c r="KI19">
        <v>0</v>
      </c>
      <c r="KJ19">
        <v>0</v>
      </c>
      <c r="KK19">
        <v>5</v>
      </c>
      <c r="KL19">
        <v>0</v>
      </c>
      <c r="KM19">
        <v>3080</v>
      </c>
      <c r="KN19">
        <v>0</v>
      </c>
      <c r="KO19">
        <v>0</v>
      </c>
      <c r="KP19">
        <v>0</v>
      </c>
      <c r="KQ19">
        <v>0</v>
      </c>
      <c r="KS19">
        <v>0</v>
      </c>
      <c r="KT19">
        <v>0</v>
      </c>
      <c r="KU19">
        <v>0</v>
      </c>
      <c r="KW19">
        <v>0</v>
      </c>
      <c r="KX19">
        <v>0</v>
      </c>
      <c r="KY19">
        <v>0</v>
      </c>
      <c r="KZ19">
        <v>0</v>
      </c>
      <c r="LA19">
        <v>0</v>
      </c>
      <c r="LB19">
        <v>0</v>
      </c>
      <c r="LD19">
        <v>0</v>
      </c>
      <c r="LE19">
        <v>0</v>
      </c>
      <c r="LF19">
        <v>0</v>
      </c>
      <c r="LG19">
        <v>0</v>
      </c>
      <c r="LH19">
        <v>0</v>
      </c>
      <c r="LI19">
        <v>0</v>
      </c>
      <c r="LJ19">
        <v>72.012</v>
      </c>
      <c r="LK19">
        <v>1</v>
      </c>
      <c r="LL19">
        <v>15000</v>
      </c>
      <c r="LM19">
        <v>720</v>
      </c>
      <c r="LN19">
        <v>0</v>
      </c>
      <c r="LO19">
        <v>0</v>
      </c>
      <c r="LP19">
        <v>0</v>
      </c>
      <c r="LQ19">
        <v>0</v>
      </c>
      <c r="LR19">
        <v>0</v>
      </c>
      <c r="LS19">
        <v>0</v>
      </c>
      <c r="LT19">
        <v>0</v>
      </c>
      <c r="LU19">
        <v>0</v>
      </c>
      <c r="LV19">
        <v>0</v>
      </c>
      <c r="LW19">
        <v>0</v>
      </c>
      <c r="LX19">
        <v>0</v>
      </c>
      <c r="LY19">
        <v>0</v>
      </c>
      <c r="LZ19">
        <v>0</v>
      </c>
      <c r="MA19">
        <v>0</v>
      </c>
      <c r="MB19">
        <v>0</v>
      </c>
      <c r="MC19">
        <v>0</v>
      </c>
      <c r="MD19">
        <v>0</v>
      </c>
      <c r="ME19">
        <v>0</v>
      </c>
      <c r="MF19">
        <v>0</v>
      </c>
      <c r="MG19">
        <v>883810</v>
      </c>
      <c r="MH19">
        <v>0</v>
      </c>
      <c r="MI19">
        <v>0</v>
      </c>
      <c r="MJ19">
        <v>0</v>
      </c>
      <c r="MK19">
        <v>0</v>
      </c>
    </row>
    <row r="20" spans="1:349" x14ac:dyDescent="0.25">
      <c r="A20">
        <v>43696</v>
      </c>
      <c r="B20">
        <v>15815</v>
      </c>
      <c r="C20">
        <v>9</v>
      </c>
      <c r="D20">
        <v>2025</v>
      </c>
      <c r="E20">
        <v>6160</v>
      </c>
      <c r="F20">
        <v>0</v>
      </c>
      <c r="G20">
        <v>534.38300000000004</v>
      </c>
      <c r="H20">
        <v>491.19600000000003</v>
      </c>
      <c r="I20">
        <v>491.19600000000003</v>
      </c>
      <c r="J20">
        <v>534.38300000000004</v>
      </c>
      <c r="K20">
        <v>0</v>
      </c>
      <c r="L20">
        <v>6160</v>
      </c>
      <c r="M20">
        <v>0</v>
      </c>
      <c r="N20">
        <v>0</v>
      </c>
      <c r="P20">
        <v>535.952</v>
      </c>
      <c r="Q20">
        <v>0</v>
      </c>
      <c r="R20">
        <v>333467</v>
      </c>
      <c r="S20">
        <v>622.19600000000003</v>
      </c>
      <c r="U20">
        <v>0</v>
      </c>
      <c r="V20">
        <v>310.29700000000003</v>
      </c>
      <c r="W20">
        <v>191143</v>
      </c>
      <c r="X20">
        <v>191143</v>
      </c>
      <c r="Z20">
        <v>0</v>
      </c>
      <c r="AC20">
        <v>0</v>
      </c>
      <c r="AD20" t="s">
        <v>305</v>
      </c>
      <c r="AE20">
        <v>0</v>
      </c>
      <c r="AH20">
        <v>0</v>
      </c>
      <c r="AI20">
        <v>0</v>
      </c>
      <c r="AJ20">
        <v>6160</v>
      </c>
      <c r="AK20" t="s">
        <v>529</v>
      </c>
      <c r="AL20" t="s">
        <v>373</v>
      </c>
      <c r="AM20">
        <v>0</v>
      </c>
      <c r="AN20">
        <v>0</v>
      </c>
      <c r="AO20">
        <v>0</v>
      </c>
      <c r="AP20">
        <v>0</v>
      </c>
      <c r="AQ20">
        <v>0</v>
      </c>
      <c r="AS20">
        <v>0</v>
      </c>
      <c r="AT20">
        <v>0</v>
      </c>
      <c r="AU20">
        <v>0</v>
      </c>
      <c r="AV20">
        <v>0</v>
      </c>
      <c r="AW20">
        <v>6330940</v>
      </c>
      <c r="AX20">
        <v>6246836</v>
      </c>
      <c r="AY20">
        <v>0</v>
      </c>
      <c r="AZ20">
        <v>333467</v>
      </c>
      <c r="BA20">
        <v>13.25</v>
      </c>
      <c r="BB20">
        <v>1701</v>
      </c>
      <c r="BC20">
        <v>1690</v>
      </c>
      <c r="BD20">
        <v>4</v>
      </c>
      <c r="BE20">
        <v>11</v>
      </c>
      <c r="BF20">
        <v>5574498</v>
      </c>
      <c r="BG20">
        <v>0</v>
      </c>
      <c r="BJ20">
        <v>12</v>
      </c>
      <c r="BK20">
        <v>0</v>
      </c>
      <c r="BL20">
        <v>0</v>
      </c>
      <c r="BM20">
        <v>0</v>
      </c>
      <c r="BN20">
        <v>0</v>
      </c>
      <c r="BO20">
        <v>0</v>
      </c>
      <c r="BP20">
        <v>0</v>
      </c>
      <c r="BQ20">
        <v>694</v>
      </c>
      <c r="BS20">
        <v>0</v>
      </c>
      <c r="BT20">
        <v>0</v>
      </c>
      <c r="BU20">
        <v>0</v>
      </c>
      <c r="BV20">
        <v>0</v>
      </c>
      <c r="BW20">
        <v>0</v>
      </c>
      <c r="BY20">
        <v>0</v>
      </c>
      <c r="CA20">
        <v>0</v>
      </c>
      <c r="CB20">
        <v>0</v>
      </c>
      <c r="CC20">
        <v>0</v>
      </c>
      <c r="CD20">
        <v>0</v>
      </c>
      <c r="CE20">
        <v>0</v>
      </c>
      <c r="CF20">
        <v>0</v>
      </c>
      <c r="CG20">
        <v>0</v>
      </c>
      <c r="CH20">
        <v>85792</v>
      </c>
      <c r="CI20">
        <v>0</v>
      </c>
      <c r="CJ20">
        <v>4</v>
      </c>
      <c r="CK20">
        <v>0</v>
      </c>
      <c r="CL20">
        <v>0</v>
      </c>
      <c r="CN20">
        <v>0</v>
      </c>
      <c r="CO20">
        <v>1</v>
      </c>
      <c r="CP20">
        <v>0</v>
      </c>
      <c r="CQ20">
        <v>0</v>
      </c>
      <c r="CR20">
        <v>534.38300000000004</v>
      </c>
      <c r="CS20">
        <v>0</v>
      </c>
      <c r="CT20">
        <v>0</v>
      </c>
      <c r="CU20">
        <v>0</v>
      </c>
      <c r="CV20">
        <v>0</v>
      </c>
      <c r="CW20">
        <v>0</v>
      </c>
      <c r="CX20">
        <v>0</v>
      </c>
      <c r="CY20">
        <v>0</v>
      </c>
      <c r="CZ20">
        <v>0</v>
      </c>
      <c r="DB20">
        <v>3025767</v>
      </c>
      <c r="DC20">
        <v>0</v>
      </c>
      <c r="DD20">
        <v>0</v>
      </c>
      <c r="DE20">
        <v>795256</v>
      </c>
      <c r="DF20">
        <v>795256</v>
      </c>
      <c r="DG20">
        <v>129.1</v>
      </c>
      <c r="DH20">
        <v>0</v>
      </c>
      <c r="DI20">
        <v>0</v>
      </c>
      <c r="DK20">
        <v>2732</v>
      </c>
      <c r="DL20">
        <v>0</v>
      </c>
      <c r="DM20">
        <v>504776</v>
      </c>
      <c r="DN20">
        <v>1677</v>
      </c>
      <c r="DO20">
        <v>0</v>
      </c>
      <c r="DP20">
        <v>0</v>
      </c>
      <c r="DQ20">
        <v>0</v>
      </c>
      <c r="DR20">
        <v>0</v>
      </c>
      <c r="DS20">
        <v>0</v>
      </c>
      <c r="DT20">
        <v>0</v>
      </c>
      <c r="DU20">
        <v>0</v>
      </c>
      <c r="DV20">
        <v>0</v>
      </c>
      <c r="DW20">
        <v>0</v>
      </c>
      <c r="DX20">
        <v>0</v>
      </c>
      <c r="DY20">
        <v>0</v>
      </c>
      <c r="DZ20">
        <v>0</v>
      </c>
      <c r="EA20">
        <v>0</v>
      </c>
      <c r="EB20">
        <v>0</v>
      </c>
      <c r="EC20">
        <v>30.496000000000002</v>
      </c>
      <c r="ED20">
        <v>216034</v>
      </c>
      <c r="EE20">
        <v>0</v>
      </c>
      <c r="EF20">
        <v>0</v>
      </c>
      <c r="EG20">
        <v>0</v>
      </c>
      <c r="EH20">
        <v>290419</v>
      </c>
      <c r="EI20">
        <v>0</v>
      </c>
      <c r="EJ20">
        <v>0</v>
      </c>
      <c r="EK20">
        <v>13.535</v>
      </c>
      <c r="EL20">
        <v>0</v>
      </c>
      <c r="EM20">
        <v>0.627</v>
      </c>
      <c r="EN20">
        <v>0.93200000000000005</v>
      </c>
      <c r="EO20">
        <v>0</v>
      </c>
      <c r="EP20">
        <v>0</v>
      </c>
      <c r="EQ20">
        <v>15.094000000000001</v>
      </c>
      <c r="ER20">
        <v>0</v>
      </c>
      <c r="ES20">
        <v>47.146000000000001</v>
      </c>
      <c r="ET20">
        <v>0</v>
      </c>
      <c r="EV20">
        <v>0</v>
      </c>
      <c r="EW20">
        <v>0</v>
      </c>
      <c r="EX20">
        <v>0</v>
      </c>
      <c r="EZ20">
        <v>5288183</v>
      </c>
      <c r="FA20">
        <v>0</v>
      </c>
      <c r="FB20">
        <v>5619962</v>
      </c>
      <c r="FC20">
        <v>0</v>
      </c>
      <c r="FD20">
        <v>0</v>
      </c>
      <c r="FE20">
        <v>823090</v>
      </c>
      <c r="FF20">
        <v>135563</v>
      </c>
      <c r="FG20">
        <v>7.0223999999999995E-2</v>
      </c>
      <c r="FH20">
        <v>3.0397999999999998E-2</v>
      </c>
      <c r="FI20">
        <v>0</v>
      </c>
      <c r="FJ20">
        <v>0</v>
      </c>
      <c r="FK20">
        <v>904.95100000000002</v>
      </c>
      <c r="FL20">
        <v>6664407</v>
      </c>
      <c r="FM20">
        <v>0</v>
      </c>
      <c r="FN20">
        <v>0</v>
      </c>
      <c r="FO20">
        <v>336</v>
      </c>
      <c r="FP20">
        <v>0</v>
      </c>
      <c r="FQ20">
        <v>4724</v>
      </c>
      <c r="FR20">
        <v>336</v>
      </c>
      <c r="FS20">
        <v>4388</v>
      </c>
      <c r="FT20">
        <v>0</v>
      </c>
      <c r="FU20">
        <v>0</v>
      </c>
      <c r="FV20">
        <v>0</v>
      </c>
      <c r="FW20">
        <v>0</v>
      </c>
      <c r="FX20">
        <v>0</v>
      </c>
      <c r="FY20">
        <v>0</v>
      </c>
      <c r="GB20">
        <v>264439</v>
      </c>
      <c r="GC20">
        <v>264439</v>
      </c>
      <c r="GD20">
        <v>28.093</v>
      </c>
      <c r="GF20">
        <v>0</v>
      </c>
      <c r="GG20">
        <v>0</v>
      </c>
      <c r="GH20">
        <v>0</v>
      </c>
      <c r="GI20">
        <v>0</v>
      </c>
      <c r="GK20">
        <v>0</v>
      </c>
      <c r="GL20">
        <v>0</v>
      </c>
      <c r="GM20">
        <v>0</v>
      </c>
      <c r="GN20">
        <v>0</v>
      </c>
      <c r="GO20">
        <v>0</v>
      </c>
      <c r="GQ20">
        <v>0</v>
      </c>
      <c r="GR20">
        <v>0</v>
      </c>
      <c r="GS20">
        <v>0</v>
      </c>
      <c r="GT20">
        <v>0</v>
      </c>
      <c r="HB20">
        <v>360336637</v>
      </c>
      <c r="HC20">
        <v>4.0135999999999998E-2</v>
      </c>
      <c r="HD20">
        <v>85792</v>
      </c>
      <c r="HE20">
        <v>0</v>
      </c>
      <c r="HF20">
        <v>540807</v>
      </c>
      <c r="HG20">
        <v>3080</v>
      </c>
      <c r="HH20">
        <v>36212</v>
      </c>
      <c r="HI20">
        <v>0</v>
      </c>
      <c r="HJ20">
        <v>80105</v>
      </c>
      <c r="HK20">
        <v>1859</v>
      </c>
      <c r="HL20">
        <v>1730</v>
      </c>
      <c r="HM20">
        <v>2000</v>
      </c>
      <c r="HN20">
        <v>127535</v>
      </c>
      <c r="HO20">
        <v>0</v>
      </c>
      <c r="HP20">
        <v>38839</v>
      </c>
      <c r="HQ20">
        <v>0</v>
      </c>
      <c r="HR20">
        <v>0</v>
      </c>
      <c r="HS20">
        <v>5286495</v>
      </c>
      <c r="HT20">
        <v>135563</v>
      </c>
      <c r="HW20">
        <v>0</v>
      </c>
      <c r="HX20">
        <v>110</v>
      </c>
      <c r="HY20">
        <v>74</v>
      </c>
      <c r="HZ20">
        <v>152</v>
      </c>
      <c r="IA20">
        <v>80</v>
      </c>
      <c r="IB20">
        <v>101</v>
      </c>
      <c r="IC20">
        <v>517</v>
      </c>
      <c r="ID20">
        <v>0</v>
      </c>
      <c r="IE20">
        <v>0</v>
      </c>
      <c r="IF20">
        <v>0</v>
      </c>
      <c r="IG20">
        <v>5</v>
      </c>
      <c r="IH20">
        <v>58.785000000000004</v>
      </c>
      <c r="II20">
        <v>141.23099999999999</v>
      </c>
      <c r="IJ20">
        <v>310.29700000000003</v>
      </c>
      <c r="IK20">
        <v>0</v>
      </c>
      <c r="IL20">
        <v>0</v>
      </c>
      <c r="IM20">
        <v>0</v>
      </c>
      <c r="IN20">
        <v>1</v>
      </c>
      <c r="IO20">
        <v>1</v>
      </c>
      <c r="IP20">
        <v>141.23099999999999</v>
      </c>
      <c r="IQ20">
        <v>310.29700000000003</v>
      </c>
      <c r="IR20">
        <v>191143</v>
      </c>
      <c r="IS20">
        <v>0</v>
      </c>
      <c r="IT20">
        <v>0</v>
      </c>
      <c r="IU20">
        <v>0</v>
      </c>
      <c r="IV20">
        <v>2000</v>
      </c>
      <c r="IW20">
        <v>6160</v>
      </c>
      <c r="IX20">
        <v>0</v>
      </c>
      <c r="IY20">
        <v>0</v>
      </c>
      <c r="IZ20">
        <v>38839</v>
      </c>
      <c r="JA20">
        <v>0</v>
      </c>
      <c r="JB20">
        <v>3</v>
      </c>
      <c r="JC20">
        <v>69236</v>
      </c>
      <c r="JD20">
        <v>4</v>
      </c>
      <c r="JE20">
        <v>47864</v>
      </c>
      <c r="JF20">
        <v>1</v>
      </c>
      <c r="JG20">
        <v>6435</v>
      </c>
      <c r="JH20">
        <v>4000</v>
      </c>
      <c r="JJ20">
        <v>0</v>
      </c>
      <c r="JK20">
        <v>0</v>
      </c>
      <c r="JL20">
        <v>0</v>
      </c>
      <c r="JM20">
        <v>0</v>
      </c>
      <c r="JO20">
        <v>0</v>
      </c>
      <c r="JP20">
        <v>25.672000000000001</v>
      </c>
      <c r="JQ20">
        <v>2.4210000000000003</v>
      </c>
      <c r="JR20">
        <v>0</v>
      </c>
      <c r="JS20">
        <v>238598</v>
      </c>
      <c r="JT20">
        <v>25841</v>
      </c>
      <c r="JU20">
        <v>1725</v>
      </c>
      <c r="JW20">
        <v>0</v>
      </c>
      <c r="JX20">
        <v>0</v>
      </c>
      <c r="JY20">
        <v>0</v>
      </c>
      <c r="JZ20">
        <v>0</v>
      </c>
      <c r="KD20">
        <v>1725</v>
      </c>
      <c r="KE20">
        <v>7261</v>
      </c>
      <c r="KG20">
        <v>0</v>
      </c>
      <c r="KH20">
        <v>0</v>
      </c>
      <c r="KI20">
        <v>0</v>
      </c>
      <c r="KJ20">
        <v>3</v>
      </c>
      <c r="KK20">
        <v>2</v>
      </c>
      <c r="KL20">
        <v>1848</v>
      </c>
      <c r="KM20">
        <v>1232</v>
      </c>
      <c r="KN20">
        <v>0</v>
      </c>
      <c r="KO20">
        <v>0</v>
      </c>
      <c r="KP20">
        <v>0</v>
      </c>
      <c r="KQ20">
        <v>0</v>
      </c>
      <c r="KS20">
        <v>0</v>
      </c>
      <c r="KT20">
        <v>0</v>
      </c>
      <c r="KU20">
        <v>0</v>
      </c>
      <c r="KW20">
        <v>0</v>
      </c>
      <c r="KX20">
        <v>0</v>
      </c>
      <c r="KY20">
        <v>0</v>
      </c>
      <c r="KZ20">
        <v>0</v>
      </c>
      <c r="LA20">
        <v>0</v>
      </c>
      <c r="LB20">
        <v>0</v>
      </c>
      <c r="LD20">
        <v>0</v>
      </c>
      <c r="LE20">
        <v>0</v>
      </c>
      <c r="LF20">
        <v>0</v>
      </c>
      <c r="LG20">
        <v>0</v>
      </c>
      <c r="LH20">
        <v>0</v>
      </c>
      <c r="LI20">
        <v>0</v>
      </c>
      <c r="LJ20">
        <v>510.50200000000001</v>
      </c>
      <c r="LK20">
        <v>5</v>
      </c>
      <c r="LL20">
        <v>75000</v>
      </c>
      <c r="LM20">
        <v>5105</v>
      </c>
      <c r="LN20">
        <v>0</v>
      </c>
      <c r="LO20">
        <v>0</v>
      </c>
      <c r="LP20">
        <v>0</v>
      </c>
      <c r="LQ20">
        <v>0</v>
      </c>
      <c r="LR20">
        <v>0</v>
      </c>
      <c r="LS20">
        <v>0</v>
      </c>
      <c r="LT20">
        <v>0</v>
      </c>
      <c r="LU20">
        <v>0</v>
      </c>
      <c r="LV20">
        <v>0</v>
      </c>
      <c r="LW20">
        <v>0</v>
      </c>
      <c r="LX20">
        <v>0</v>
      </c>
      <c r="LY20">
        <v>0</v>
      </c>
      <c r="LZ20">
        <v>0</v>
      </c>
      <c r="MA20">
        <v>0</v>
      </c>
      <c r="MB20">
        <v>0</v>
      </c>
      <c r="MC20">
        <v>0</v>
      </c>
      <c r="MD20">
        <v>0</v>
      </c>
      <c r="ME20">
        <v>0</v>
      </c>
      <c r="MF20">
        <v>0</v>
      </c>
      <c r="MG20">
        <v>6330940</v>
      </c>
      <c r="MH20">
        <v>0</v>
      </c>
      <c r="MI20">
        <v>0</v>
      </c>
      <c r="MJ20">
        <v>0</v>
      </c>
      <c r="MK20">
        <v>0</v>
      </c>
    </row>
    <row r="21" spans="1:349" x14ac:dyDescent="0.25">
      <c r="A21">
        <v>43696</v>
      </c>
      <c r="B21">
        <v>15822</v>
      </c>
      <c r="C21">
        <v>9</v>
      </c>
      <c r="D21">
        <v>2025</v>
      </c>
      <c r="E21">
        <v>6160</v>
      </c>
      <c r="F21">
        <v>0</v>
      </c>
      <c r="G21">
        <v>5273.42</v>
      </c>
      <c r="H21">
        <v>4917.7890000000007</v>
      </c>
      <c r="I21">
        <v>4917.7890000000007</v>
      </c>
      <c r="J21">
        <v>5273.42</v>
      </c>
      <c r="K21">
        <v>0</v>
      </c>
      <c r="L21">
        <v>6160</v>
      </c>
      <c r="M21">
        <v>0</v>
      </c>
      <c r="N21">
        <v>0</v>
      </c>
      <c r="P21">
        <v>5287.6570000000002</v>
      </c>
      <c r="Q21">
        <v>0</v>
      </c>
      <c r="R21">
        <v>3289959</v>
      </c>
      <c r="S21">
        <v>622.19600000000003</v>
      </c>
      <c r="U21">
        <v>0</v>
      </c>
      <c r="V21">
        <v>1541.1100000000001</v>
      </c>
      <c r="W21">
        <v>964025</v>
      </c>
      <c r="X21">
        <v>964025</v>
      </c>
      <c r="Z21">
        <v>0</v>
      </c>
      <c r="AC21">
        <v>0</v>
      </c>
      <c r="AD21" t="s">
        <v>305</v>
      </c>
      <c r="AE21">
        <v>0</v>
      </c>
      <c r="AH21">
        <v>0</v>
      </c>
      <c r="AI21">
        <v>0</v>
      </c>
      <c r="AJ21">
        <v>6160</v>
      </c>
      <c r="AK21" t="s">
        <v>529</v>
      </c>
      <c r="AL21" t="s">
        <v>409</v>
      </c>
      <c r="AM21">
        <v>0</v>
      </c>
      <c r="AN21">
        <v>0</v>
      </c>
      <c r="AO21">
        <v>0</v>
      </c>
      <c r="AP21">
        <v>0</v>
      </c>
      <c r="AQ21">
        <v>0</v>
      </c>
      <c r="AS21">
        <v>0</v>
      </c>
      <c r="AT21">
        <v>0</v>
      </c>
      <c r="AU21">
        <v>0</v>
      </c>
      <c r="AV21">
        <v>0</v>
      </c>
      <c r="AW21">
        <v>60186237</v>
      </c>
      <c r="AX21">
        <v>59353610</v>
      </c>
      <c r="AY21">
        <v>0</v>
      </c>
      <c r="AZ21">
        <v>3289959</v>
      </c>
      <c r="BA21">
        <v>0</v>
      </c>
      <c r="BB21">
        <v>112133</v>
      </c>
      <c r="BC21">
        <v>111418</v>
      </c>
      <c r="BD21">
        <v>263.67099999999999</v>
      </c>
      <c r="BE21">
        <v>715</v>
      </c>
      <c r="BF21">
        <v>53335515</v>
      </c>
      <c r="BG21">
        <v>0</v>
      </c>
      <c r="BJ21">
        <v>12</v>
      </c>
      <c r="BK21">
        <v>0</v>
      </c>
      <c r="BL21">
        <v>0</v>
      </c>
      <c r="BM21">
        <v>0</v>
      </c>
      <c r="BN21">
        <v>0</v>
      </c>
      <c r="BO21">
        <v>0</v>
      </c>
      <c r="BP21">
        <v>0</v>
      </c>
      <c r="BQ21">
        <v>13</v>
      </c>
      <c r="BS21">
        <v>0</v>
      </c>
      <c r="BT21">
        <v>0</v>
      </c>
      <c r="BU21">
        <v>0</v>
      </c>
      <c r="BV21">
        <v>0</v>
      </c>
      <c r="BW21">
        <v>0</v>
      </c>
      <c r="BY21">
        <v>0</v>
      </c>
      <c r="CA21">
        <v>0</v>
      </c>
      <c r="CB21">
        <v>0</v>
      </c>
      <c r="CC21">
        <v>0</v>
      </c>
      <c r="CD21">
        <v>0</v>
      </c>
      <c r="CE21">
        <v>0</v>
      </c>
      <c r="CF21">
        <v>0</v>
      </c>
      <c r="CG21">
        <v>0</v>
      </c>
      <c r="CH21">
        <v>846620</v>
      </c>
      <c r="CI21">
        <v>0</v>
      </c>
      <c r="CJ21">
        <v>4</v>
      </c>
      <c r="CK21">
        <v>0</v>
      </c>
      <c r="CL21">
        <v>0</v>
      </c>
      <c r="CN21">
        <v>0</v>
      </c>
      <c r="CO21">
        <v>1</v>
      </c>
      <c r="CP21">
        <v>4.7E-2</v>
      </c>
      <c r="CQ21">
        <v>0</v>
      </c>
      <c r="CR21">
        <v>5273.42</v>
      </c>
      <c r="CS21">
        <v>0</v>
      </c>
      <c r="CT21">
        <v>0</v>
      </c>
      <c r="CU21">
        <v>0</v>
      </c>
      <c r="CV21">
        <v>0</v>
      </c>
      <c r="CW21">
        <v>0</v>
      </c>
      <c r="CX21">
        <v>0</v>
      </c>
      <c r="CY21">
        <v>0</v>
      </c>
      <c r="CZ21">
        <v>0</v>
      </c>
      <c r="DB21">
        <v>30293580</v>
      </c>
      <c r="DC21">
        <v>0</v>
      </c>
      <c r="DD21">
        <v>0</v>
      </c>
      <c r="DE21">
        <v>8161230</v>
      </c>
      <c r="DF21">
        <v>8161928</v>
      </c>
      <c r="DG21">
        <v>1324.875</v>
      </c>
      <c r="DH21">
        <v>0</v>
      </c>
      <c r="DI21">
        <v>698</v>
      </c>
      <c r="DK21">
        <v>0</v>
      </c>
      <c r="DL21">
        <v>0</v>
      </c>
      <c r="DM21">
        <v>3997485</v>
      </c>
      <c r="DN21">
        <v>13278</v>
      </c>
      <c r="DO21">
        <v>0</v>
      </c>
      <c r="DP21">
        <v>0</v>
      </c>
      <c r="DQ21">
        <v>0</v>
      </c>
      <c r="DR21">
        <v>0</v>
      </c>
      <c r="DS21">
        <v>0</v>
      </c>
      <c r="DT21">
        <v>0</v>
      </c>
      <c r="DU21">
        <v>0</v>
      </c>
      <c r="DV21">
        <v>0</v>
      </c>
      <c r="DW21">
        <v>0</v>
      </c>
      <c r="DX21">
        <v>0</v>
      </c>
      <c r="DY21">
        <v>0</v>
      </c>
      <c r="DZ21">
        <v>0</v>
      </c>
      <c r="EA21">
        <v>0.109</v>
      </c>
      <c r="EB21">
        <v>0</v>
      </c>
      <c r="EC21">
        <v>315.86</v>
      </c>
      <c r="ED21">
        <v>2237552</v>
      </c>
      <c r="EE21">
        <v>0</v>
      </c>
      <c r="EF21">
        <v>0</v>
      </c>
      <c r="EG21">
        <v>0</v>
      </c>
      <c r="EH21">
        <v>1773211</v>
      </c>
      <c r="EI21">
        <v>0</v>
      </c>
      <c r="EJ21">
        <v>0</v>
      </c>
      <c r="EK21">
        <v>63.842000000000006</v>
      </c>
      <c r="EL21">
        <v>0</v>
      </c>
      <c r="EM21">
        <v>14.711</v>
      </c>
      <c r="EN21">
        <v>10.331000000000001</v>
      </c>
      <c r="EO21">
        <v>0</v>
      </c>
      <c r="EP21">
        <v>0</v>
      </c>
      <c r="EQ21">
        <v>88.993000000000009</v>
      </c>
      <c r="ER21">
        <v>0</v>
      </c>
      <c r="ES21">
        <v>287.85900000000004</v>
      </c>
      <c r="ET21">
        <v>0</v>
      </c>
      <c r="EV21">
        <v>0</v>
      </c>
      <c r="EW21">
        <v>0</v>
      </c>
      <c r="EX21">
        <v>0</v>
      </c>
      <c r="EZ21">
        <v>50181438</v>
      </c>
      <c r="FA21">
        <v>0</v>
      </c>
      <c r="FB21">
        <v>53457404</v>
      </c>
      <c r="FC21">
        <v>0</v>
      </c>
      <c r="FD21">
        <v>0</v>
      </c>
      <c r="FE21">
        <v>7875138</v>
      </c>
      <c r="FF21">
        <v>1297034</v>
      </c>
      <c r="FG21">
        <v>7.0223999999999995E-2</v>
      </c>
      <c r="FH21">
        <v>3.0397999999999998E-2</v>
      </c>
      <c r="FI21">
        <v>0</v>
      </c>
      <c r="FJ21">
        <v>0</v>
      </c>
      <c r="FK21">
        <v>8658.3630000000012</v>
      </c>
      <c r="FL21">
        <v>63476196</v>
      </c>
      <c r="FM21">
        <v>0</v>
      </c>
      <c r="FN21">
        <v>0</v>
      </c>
      <c r="FO21">
        <v>104384</v>
      </c>
      <c r="FP21">
        <v>0</v>
      </c>
      <c r="FQ21">
        <v>119936</v>
      </c>
      <c r="FR21">
        <v>104384</v>
      </c>
      <c r="FS21">
        <v>15552</v>
      </c>
      <c r="FT21">
        <v>0</v>
      </c>
      <c r="FU21">
        <v>0</v>
      </c>
      <c r="FV21">
        <v>0</v>
      </c>
      <c r="FW21">
        <v>0</v>
      </c>
      <c r="FX21">
        <v>0</v>
      </c>
      <c r="FY21">
        <v>0</v>
      </c>
      <c r="GB21">
        <v>2603928</v>
      </c>
      <c r="GC21">
        <v>2603928</v>
      </c>
      <c r="GD21">
        <v>266.63800000000003</v>
      </c>
      <c r="GF21">
        <v>0</v>
      </c>
      <c r="GG21">
        <v>0</v>
      </c>
      <c r="GH21">
        <v>0</v>
      </c>
      <c r="GI21">
        <v>0</v>
      </c>
      <c r="GK21">
        <v>0</v>
      </c>
      <c r="GL21">
        <v>0</v>
      </c>
      <c r="GM21">
        <v>0</v>
      </c>
      <c r="GN21">
        <v>0</v>
      </c>
      <c r="GO21">
        <v>0</v>
      </c>
      <c r="GQ21">
        <v>0</v>
      </c>
      <c r="GR21">
        <v>0</v>
      </c>
      <c r="GS21">
        <v>0</v>
      </c>
      <c r="GT21">
        <v>0</v>
      </c>
      <c r="HB21">
        <v>360336637</v>
      </c>
      <c r="HC21">
        <v>4.0135999999999998E-2</v>
      </c>
      <c r="HD21">
        <v>846620</v>
      </c>
      <c r="HE21">
        <v>0</v>
      </c>
      <c r="HF21">
        <v>5414486</v>
      </c>
      <c r="HG21">
        <v>123816</v>
      </c>
      <c r="HH21">
        <v>1353203</v>
      </c>
      <c r="HI21">
        <v>0</v>
      </c>
      <c r="HJ21">
        <v>249653</v>
      </c>
      <c r="HK21">
        <v>8871</v>
      </c>
      <c r="HL21">
        <v>7075</v>
      </c>
      <c r="HM21">
        <v>48000</v>
      </c>
      <c r="HN21">
        <v>0</v>
      </c>
      <c r="HO21">
        <v>0</v>
      </c>
      <c r="HP21">
        <v>0</v>
      </c>
      <c r="HQ21">
        <v>0</v>
      </c>
      <c r="HR21">
        <v>0</v>
      </c>
      <c r="HS21">
        <v>50167445</v>
      </c>
      <c r="HT21">
        <v>1297034</v>
      </c>
      <c r="HW21">
        <v>0</v>
      </c>
      <c r="HX21">
        <v>487</v>
      </c>
      <c r="HY21">
        <v>825</v>
      </c>
      <c r="HZ21">
        <v>1019</v>
      </c>
      <c r="IA21">
        <v>1311</v>
      </c>
      <c r="IB21">
        <v>1529</v>
      </c>
      <c r="IC21">
        <v>5171</v>
      </c>
      <c r="ID21">
        <v>0</v>
      </c>
      <c r="IE21">
        <v>13.698</v>
      </c>
      <c r="IF21">
        <v>6.6370000000000005</v>
      </c>
      <c r="IG21">
        <v>201</v>
      </c>
      <c r="IH21">
        <v>2196.7580000000003</v>
      </c>
      <c r="II21">
        <v>0</v>
      </c>
      <c r="IJ21">
        <v>1561.4450000000002</v>
      </c>
      <c r="IK21">
        <v>0</v>
      </c>
      <c r="IL21">
        <v>6</v>
      </c>
      <c r="IM21">
        <v>6</v>
      </c>
      <c r="IN21">
        <v>0</v>
      </c>
      <c r="IO21">
        <v>12</v>
      </c>
      <c r="IP21">
        <v>0</v>
      </c>
      <c r="IQ21">
        <v>1541.1100000000001</v>
      </c>
      <c r="IR21">
        <v>949324</v>
      </c>
      <c r="IS21">
        <v>0</v>
      </c>
      <c r="IT21">
        <v>30000</v>
      </c>
      <c r="IU21">
        <v>18000</v>
      </c>
      <c r="IV21">
        <v>0</v>
      </c>
      <c r="IW21">
        <v>6160</v>
      </c>
      <c r="IX21">
        <v>12657</v>
      </c>
      <c r="IY21">
        <v>2044</v>
      </c>
      <c r="IZ21">
        <v>0</v>
      </c>
      <c r="JA21">
        <v>0</v>
      </c>
      <c r="JB21">
        <v>0</v>
      </c>
      <c r="JC21">
        <v>0</v>
      </c>
      <c r="JD21">
        <v>0</v>
      </c>
      <c r="JE21">
        <v>0</v>
      </c>
      <c r="JF21">
        <v>0</v>
      </c>
      <c r="JG21">
        <v>0</v>
      </c>
      <c r="JH21">
        <v>0</v>
      </c>
      <c r="JJ21">
        <v>0</v>
      </c>
      <c r="JK21">
        <v>0</v>
      </c>
      <c r="JL21">
        <v>0</v>
      </c>
      <c r="JM21">
        <v>0</v>
      </c>
      <c r="JO21">
        <v>0</v>
      </c>
      <c r="JP21">
        <v>175.471</v>
      </c>
      <c r="JQ21">
        <v>91.167000000000002</v>
      </c>
      <c r="JR21">
        <v>0</v>
      </c>
      <c r="JS21">
        <v>1630842</v>
      </c>
      <c r="JT21">
        <v>973086</v>
      </c>
      <c r="JU21">
        <v>113695</v>
      </c>
      <c r="JW21">
        <v>0</v>
      </c>
      <c r="JX21">
        <v>0</v>
      </c>
      <c r="JY21">
        <v>0</v>
      </c>
      <c r="JZ21">
        <v>0</v>
      </c>
      <c r="KD21">
        <v>113837</v>
      </c>
      <c r="KE21">
        <v>7261</v>
      </c>
      <c r="KG21">
        <v>0</v>
      </c>
      <c r="KH21">
        <v>0</v>
      </c>
      <c r="KI21">
        <v>0</v>
      </c>
      <c r="KJ21">
        <v>60</v>
      </c>
      <c r="KK21">
        <v>141</v>
      </c>
      <c r="KL21">
        <v>36960</v>
      </c>
      <c r="KM21">
        <v>86856</v>
      </c>
      <c r="KN21">
        <v>0</v>
      </c>
      <c r="KO21">
        <v>0</v>
      </c>
      <c r="KP21">
        <v>0</v>
      </c>
      <c r="KQ21">
        <v>0</v>
      </c>
      <c r="KS21">
        <v>0</v>
      </c>
      <c r="KT21">
        <v>0</v>
      </c>
      <c r="KU21">
        <v>0</v>
      </c>
      <c r="KW21">
        <v>0</v>
      </c>
      <c r="KX21">
        <v>0</v>
      </c>
      <c r="KY21">
        <v>0</v>
      </c>
      <c r="KZ21">
        <v>0</v>
      </c>
      <c r="LA21">
        <v>0</v>
      </c>
      <c r="LB21">
        <v>0</v>
      </c>
      <c r="LD21">
        <v>0</v>
      </c>
      <c r="LE21">
        <v>0</v>
      </c>
      <c r="LF21">
        <v>0</v>
      </c>
      <c r="LG21">
        <v>0</v>
      </c>
      <c r="LH21">
        <v>0</v>
      </c>
      <c r="LI21">
        <v>0</v>
      </c>
      <c r="LJ21">
        <v>5465.2560000000003</v>
      </c>
      <c r="LK21">
        <v>13</v>
      </c>
      <c r="LL21">
        <v>195000</v>
      </c>
      <c r="LM21">
        <v>54653</v>
      </c>
      <c r="LN21">
        <v>0</v>
      </c>
      <c r="LO21">
        <v>0</v>
      </c>
      <c r="LP21">
        <v>0</v>
      </c>
      <c r="LQ21">
        <v>0</v>
      </c>
      <c r="LR21">
        <v>0</v>
      </c>
      <c r="LS21">
        <v>0</v>
      </c>
      <c r="LT21">
        <v>0</v>
      </c>
      <c r="LU21">
        <v>0</v>
      </c>
      <c r="LV21">
        <v>0</v>
      </c>
      <c r="LW21">
        <v>0</v>
      </c>
      <c r="LX21">
        <v>0</v>
      </c>
      <c r="LY21">
        <v>0</v>
      </c>
      <c r="LZ21">
        <v>0</v>
      </c>
      <c r="MA21">
        <v>0</v>
      </c>
      <c r="MB21">
        <v>0</v>
      </c>
      <c r="MC21">
        <v>0</v>
      </c>
      <c r="MD21">
        <v>0</v>
      </c>
      <c r="ME21">
        <v>0</v>
      </c>
      <c r="MF21">
        <v>0</v>
      </c>
      <c r="MG21">
        <v>60186237</v>
      </c>
      <c r="MH21">
        <v>0</v>
      </c>
      <c r="MI21">
        <v>0</v>
      </c>
      <c r="MJ21">
        <v>0</v>
      </c>
      <c r="MK21">
        <v>0</v>
      </c>
    </row>
    <row r="22" spans="1:349" x14ac:dyDescent="0.25">
      <c r="A22">
        <v>43696</v>
      </c>
      <c r="B22">
        <v>15825</v>
      </c>
      <c r="C22">
        <v>9</v>
      </c>
      <c r="D22">
        <v>2025</v>
      </c>
      <c r="E22">
        <v>6160</v>
      </c>
      <c r="F22">
        <v>0</v>
      </c>
      <c r="G22">
        <v>321.06200000000001</v>
      </c>
      <c r="H22">
        <v>282.76800000000003</v>
      </c>
      <c r="I22">
        <v>282.76800000000003</v>
      </c>
      <c r="J22">
        <v>321.06200000000001</v>
      </c>
      <c r="K22">
        <v>0</v>
      </c>
      <c r="L22">
        <v>6160</v>
      </c>
      <c r="M22">
        <v>0</v>
      </c>
      <c r="N22">
        <v>0</v>
      </c>
      <c r="P22">
        <v>321.06200000000001</v>
      </c>
      <c r="Q22">
        <v>0</v>
      </c>
      <c r="R22">
        <v>199763</v>
      </c>
      <c r="S22">
        <v>622.19600000000003</v>
      </c>
      <c r="U22">
        <v>0</v>
      </c>
      <c r="V22">
        <v>101.777</v>
      </c>
      <c r="W22">
        <v>62695</v>
      </c>
      <c r="X22">
        <v>62695</v>
      </c>
      <c r="Z22">
        <v>0</v>
      </c>
      <c r="AC22">
        <v>0</v>
      </c>
      <c r="AD22" t="s">
        <v>305</v>
      </c>
      <c r="AE22">
        <v>0</v>
      </c>
      <c r="AH22">
        <v>0</v>
      </c>
      <c r="AI22">
        <v>0</v>
      </c>
      <c r="AJ22">
        <v>6160</v>
      </c>
      <c r="AK22" t="s">
        <v>529</v>
      </c>
      <c r="AL22" t="s">
        <v>553</v>
      </c>
      <c r="AM22">
        <v>0</v>
      </c>
      <c r="AN22">
        <v>0</v>
      </c>
      <c r="AO22">
        <v>0</v>
      </c>
      <c r="AP22">
        <v>0</v>
      </c>
      <c r="AQ22">
        <v>0</v>
      </c>
      <c r="AS22">
        <v>0</v>
      </c>
      <c r="AT22">
        <v>0</v>
      </c>
      <c r="AU22">
        <v>0</v>
      </c>
      <c r="AV22">
        <v>0</v>
      </c>
      <c r="AW22">
        <v>3853466</v>
      </c>
      <c r="AX22">
        <v>3855246</v>
      </c>
      <c r="AY22">
        <v>0</v>
      </c>
      <c r="AZ22">
        <v>199763</v>
      </c>
      <c r="BA22">
        <v>9.5830000000000002</v>
      </c>
      <c r="BB22">
        <v>2126</v>
      </c>
      <c r="BC22">
        <v>2113</v>
      </c>
      <c r="BD22">
        <v>5</v>
      </c>
      <c r="BE22">
        <v>14</v>
      </c>
      <c r="BF22">
        <v>3458698</v>
      </c>
      <c r="BG22">
        <v>0</v>
      </c>
      <c r="BJ22">
        <v>12</v>
      </c>
      <c r="BK22">
        <v>0</v>
      </c>
      <c r="BL22">
        <v>0</v>
      </c>
      <c r="BM22">
        <v>0</v>
      </c>
      <c r="BN22">
        <v>0</v>
      </c>
      <c r="BO22">
        <v>0</v>
      </c>
      <c r="BP22">
        <v>0</v>
      </c>
      <c r="BQ22">
        <v>726</v>
      </c>
      <c r="BS22">
        <v>0</v>
      </c>
      <c r="BT22">
        <v>0</v>
      </c>
      <c r="BU22">
        <v>0</v>
      </c>
      <c r="BV22">
        <v>0</v>
      </c>
      <c r="BW22">
        <v>0</v>
      </c>
      <c r="BY22">
        <v>0</v>
      </c>
      <c r="CA22">
        <v>0</v>
      </c>
      <c r="CB22">
        <v>0</v>
      </c>
      <c r="CC22">
        <v>0</v>
      </c>
      <c r="CD22">
        <v>0</v>
      </c>
      <c r="CE22">
        <v>0</v>
      </c>
      <c r="CF22">
        <v>0</v>
      </c>
      <c r="CG22">
        <v>0</v>
      </c>
      <c r="CH22">
        <v>0</v>
      </c>
      <c r="CI22">
        <v>0</v>
      </c>
      <c r="CJ22">
        <v>4</v>
      </c>
      <c r="CK22">
        <v>0</v>
      </c>
      <c r="CL22">
        <v>0</v>
      </c>
      <c r="CN22">
        <v>0</v>
      </c>
      <c r="CO22">
        <v>1</v>
      </c>
      <c r="CP22">
        <v>0</v>
      </c>
      <c r="CQ22">
        <v>1</v>
      </c>
      <c r="CR22">
        <v>321.06200000000001</v>
      </c>
      <c r="CS22">
        <v>0</v>
      </c>
      <c r="CT22">
        <v>0</v>
      </c>
      <c r="CU22">
        <v>0</v>
      </c>
      <c r="CV22">
        <v>0</v>
      </c>
      <c r="CW22">
        <v>0</v>
      </c>
      <c r="CX22">
        <v>0</v>
      </c>
      <c r="CY22">
        <v>0</v>
      </c>
      <c r="CZ22">
        <v>0</v>
      </c>
      <c r="DB22">
        <v>1741851</v>
      </c>
      <c r="DC22">
        <v>0</v>
      </c>
      <c r="DD22">
        <v>0</v>
      </c>
      <c r="DE22">
        <v>534996</v>
      </c>
      <c r="DF22">
        <v>534996</v>
      </c>
      <c r="DG22">
        <v>86.850000000000009</v>
      </c>
      <c r="DH22">
        <v>0</v>
      </c>
      <c r="DI22">
        <v>0</v>
      </c>
      <c r="DK22">
        <v>3246</v>
      </c>
      <c r="DL22">
        <v>0</v>
      </c>
      <c r="DM22">
        <v>531690</v>
      </c>
      <c r="DN22">
        <v>1766</v>
      </c>
      <c r="DO22">
        <v>0</v>
      </c>
      <c r="DP22">
        <v>0</v>
      </c>
      <c r="DQ22">
        <v>0</v>
      </c>
      <c r="DR22">
        <v>0</v>
      </c>
      <c r="DS22">
        <v>0</v>
      </c>
      <c r="DT22">
        <v>0</v>
      </c>
      <c r="DU22">
        <v>0</v>
      </c>
      <c r="DV22">
        <v>0</v>
      </c>
      <c r="DW22">
        <v>0</v>
      </c>
      <c r="DX22">
        <v>0</v>
      </c>
      <c r="DY22">
        <v>0</v>
      </c>
      <c r="DZ22">
        <v>0</v>
      </c>
      <c r="EA22">
        <v>0.159</v>
      </c>
      <c r="EB22">
        <v>0</v>
      </c>
      <c r="EC22">
        <v>6.7869999999999999</v>
      </c>
      <c r="ED22">
        <v>48079</v>
      </c>
      <c r="EE22">
        <v>0</v>
      </c>
      <c r="EF22">
        <v>0</v>
      </c>
      <c r="EG22">
        <v>0</v>
      </c>
      <c r="EH22">
        <v>485377</v>
      </c>
      <c r="EI22">
        <v>0</v>
      </c>
      <c r="EJ22">
        <v>0</v>
      </c>
      <c r="EK22">
        <v>23.367000000000001</v>
      </c>
      <c r="EL22">
        <v>0</v>
      </c>
      <c r="EM22">
        <v>0.95300000000000007</v>
      </c>
      <c r="EN22">
        <v>1.008</v>
      </c>
      <c r="EO22">
        <v>0</v>
      </c>
      <c r="EP22">
        <v>0</v>
      </c>
      <c r="EQ22">
        <v>25.487000000000002</v>
      </c>
      <c r="ER22">
        <v>0</v>
      </c>
      <c r="ES22">
        <v>78.795000000000002</v>
      </c>
      <c r="ET22">
        <v>0</v>
      </c>
      <c r="EV22">
        <v>0</v>
      </c>
      <c r="EW22">
        <v>0</v>
      </c>
      <c r="EX22">
        <v>0</v>
      </c>
      <c r="EZ22">
        <v>3260450</v>
      </c>
      <c r="FA22">
        <v>0</v>
      </c>
      <c r="FB22">
        <v>3458433</v>
      </c>
      <c r="FC22">
        <v>0</v>
      </c>
      <c r="FD22">
        <v>0</v>
      </c>
      <c r="FE22">
        <v>510686</v>
      </c>
      <c r="FF22">
        <v>84110</v>
      </c>
      <c r="FG22">
        <v>7.0223999999999995E-2</v>
      </c>
      <c r="FH22">
        <v>3.0397999999999998E-2</v>
      </c>
      <c r="FI22">
        <v>0</v>
      </c>
      <c r="FJ22">
        <v>0</v>
      </c>
      <c r="FK22">
        <v>561.47699999999998</v>
      </c>
      <c r="FL22">
        <v>4053229</v>
      </c>
      <c r="FM22">
        <v>0</v>
      </c>
      <c r="FN22">
        <v>0</v>
      </c>
      <c r="FO22">
        <v>0</v>
      </c>
      <c r="FP22">
        <v>0</v>
      </c>
      <c r="FQ22">
        <v>0</v>
      </c>
      <c r="FR22">
        <v>0</v>
      </c>
      <c r="FS22">
        <v>0</v>
      </c>
      <c r="FT22">
        <v>0</v>
      </c>
      <c r="FU22">
        <v>0</v>
      </c>
      <c r="FV22">
        <v>0</v>
      </c>
      <c r="FW22">
        <v>0</v>
      </c>
      <c r="FX22">
        <v>0</v>
      </c>
      <c r="FY22">
        <v>0</v>
      </c>
      <c r="GB22">
        <v>119789</v>
      </c>
      <c r="GC22">
        <v>119789</v>
      </c>
      <c r="GD22">
        <v>12.807</v>
      </c>
      <c r="GF22">
        <v>0</v>
      </c>
      <c r="GG22">
        <v>0</v>
      </c>
      <c r="GH22">
        <v>0</v>
      </c>
      <c r="GI22">
        <v>0</v>
      </c>
      <c r="GK22">
        <v>0</v>
      </c>
      <c r="GL22">
        <v>0</v>
      </c>
      <c r="GM22">
        <v>0</v>
      </c>
      <c r="GN22">
        <v>0</v>
      </c>
      <c r="GO22">
        <v>0</v>
      </c>
      <c r="GQ22">
        <v>0</v>
      </c>
      <c r="GR22">
        <v>0</v>
      </c>
      <c r="GS22">
        <v>0</v>
      </c>
      <c r="GT22">
        <v>0</v>
      </c>
      <c r="HB22">
        <v>0</v>
      </c>
      <c r="HC22">
        <v>4.0135999999999998E-2</v>
      </c>
      <c r="HD22">
        <v>0</v>
      </c>
      <c r="HE22">
        <v>0</v>
      </c>
      <c r="HF22">
        <v>311328</v>
      </c>
      <c r="HG22">
        <v>13552</v>
      </c>
      <c r="HH22">
        <v>61257</v>
      </c>
      <c r="HI22">
        <v>0</v>
      </c>
      <c r="HJ22">
        <v>48305</v>
      </c>
      <c r="HK22">
        <v>833</v>
      </c>
      <c r="HL22">
        <v>469</v>
      </c>
      <c r="HM22">
        <v>0</v>
      </c>
      <c r="HN22">
        <v>29343</v>
      </c>
      <c r="HO22">
        <v>0</v>
      </c>
      <c r="HP22">
        <v>0</v>
      </c>
      <c r="HQ22">
        <v>0</v>
      </c>
      <c r="HR22">
        <v>0</v>
      </c>
      <c r="HS22">
        <v>3258670</v>
      </c>
      <c r="HT22">
        <v>84110</v>
      </c>
      <c r="HW22">
        <v>0</v>
      </c>
      <c r="HX22">
        <v>26</v>
      </c>
      <c r="HY22">
        <v>31</v>
      </c>
      <c r="HZ22">
        <v>71</v>
      </c>
      <c r="IA22">
        <v>83</v>
      </c>
      <c r="IB22">
        <v>124</v>
      </c>
      <c r="IC22">
        <v>335</v>
      </c>
      <c r="ID22">
        <v>0</v>
      </c>
      <c r="IE22">
        <v>0</v>
      </c>
      <c r="IF22">
        <v>0</v>
      </c>
      <c r="IG22">
        <v>22</v>
      </c>
      <c r="IH22">
        <v>99.442999999999998</v>
      </c>
      <c r="II22">
        <v>0</v>
      </c>
      <c r="IJ22">
        <v>101.777</v>
      </c>
      <c r="IK22">
        <v>0.77300000000000002</v>
      </c>
      <c r="IL22">
        <v>0</v>
      </c>
      <c r="IM22">
        <v>0</v>
      </c>
      <c r="IN22">
        <v>0</v>
      </c>
      <c r="IO22">
        <v>0</v>
      </c>
      <c r="IP22">
        <v>0.77300000000000002</v>
      </c>
      <c r="IQ22">
        <v>101.777</v>
      </c>
      <c r="IR22">
        <v>62695</v>
      </c>
      <c r="IS22">
        <v>213</v>
      </c>
      <c r="IT22">
        <v>0</v>
      </c>
      <c r="IU22">
        <v>0</v>
      </c>
      <c r="IV22">
        <v>0</v>
      </c>
      <c r="IW22">
        <v>6160</v>
      </c>
      <c r="IX22">
        <v>0</v>
      </c>
      <c r="IY22">
        <v>0</v>
      </c>
      <c r="IZ22">
        <v>213</v>
      </c>
      <c r="JA22">
        <v>0</v>
      </c>
      <c r="JB22">
        <v>0</v>
      </c>
      <c r="JC22">
        <v>0</v>
      </c>
      <c r="JD22">
        <v>1</v>
      </c>
      <c r="JE22">
        <v>13221</v>
      </c>
      <c r="JF22">
        <v>2</v>
      </c>
      <c r="JG22">
        <v>13222</v>
      </c>
      <c r="JH22">
        <v>2900</v>
      </c>
      <c r="JJ22">
        <v>0</v>
      </c>
      <c r="JK22">
        <v>0</v>
      </c>
      <c r="JL22">
        <v>0</v>
      </c>
      <c r="JM22">
        <v>0</v>
      </c>
      <c r="JO22">
        <v>0.16500000000000001</v>
      </c>
      <c r="JP22">
        <v>11.935</v>
      </c>
      <c r="JQ22">
        <v>0.70700000000000007</v>
      </c>
      <c r="JR22">
        <v>1318</v>
      </c>
      <c r="JS22">
        <v>110925</v>
      </c>
      <c r="JT22">
        <v>7546</v>
      </c>
      <c r="JU22">
        <v>2156</v>
      </c>
      <c r="JW22">
        <v>0</v>
      </c>
      <c r="JX22">
        <v>0</v>
      </c>
      <c r="JY22">
        <v>0</v>
      </c>
      <c r="JZ22">
        <v>0</v>
      </c>
      <c r="KD22">
        <v>2156</v>
      </c>
      <c r="KE22">
        <v>7261</v>
      </c>
      <c r="KG22">
        <v>0</v>
      </c>
      <c r="KH22">
        <v>0</v>
      </c>
      <c r="KI22">
        <v>0</v>
      </c>
      <c r="KJ22">
        <v>16</v>
      </c>
      <c r="KK22">
        <v>6</v>
      </c>
      <c r="KL22">
        <v>9856</v>
      </c>
      <c r="KM22">
        <v>3696</v>
      </c>
      <c r="KN22">
        <v>0</v>
      </c>
      <c r="KO22">
        <v>0</v>
      </c>
      <c r="KP22">
        <v>0</v>
      </c>
      <c r="KQ22">
        <v>0</v>
      </c>
      <c r="KS22">
        <v>0</v>
      </c>
      <c r="KT22">
        <v>0</v>
      </c>
      <c r="KU22">
        <v>0</v>
      </c>
      <c r="KW22">
        <v>0</v>
      </c>
      <c r="KX22">
        <v>0</v>
      </c>
      <c r="KY22">
        <v>0</v>
      </c>
      <c r="KZ22">
        <v>0</v>
      </c>
      <c r="LA22">
        <v>0</v>
      </c>
      <c r="LB22">
        <v>0</v>
      </c>
      <c r="LD22">
        <v>0</v>
      </c>
      <c r="LE22">
        <v>0</v>
      </c>
      <c r="LF22">
        <v>0</v>
      </c>
      <c r="LG22">
        <v>0</v>
      </c>
      <c r="LH22">
        <v>0</v>
      </c>
      <c r="LI22">
        <v>0</v>
      </c>
      <c r="LJ22">
        <v>330.50600000000003</v>
      </c>
      <c r="LK22">
        <v>3</v>
      </c>
      <c r="LL22">
        <v>45000</v>
      </c>
      <c r="LM22">
        <v>3305</v>
      </c>
      <c r="LN22">
        <v>0</v>
      </c>
      <c r="LO22">
        <v>0</v>
      </c>
      <c r="LP22">
        <v>0</v>
      </c>
      <c r="LQ22">
        <v>0</v>
      </c>
      <c r="LR22">
        <v>0</v>
      </c>
      <c r="LS22">
        <v>0</v>
      </c>
      <c r="LT22">
        <v>0</v>
      </c>
      <c r="LU22">
        <v>0</v>
      </c>
      <c r="LV22">
        <v>0</v>
      </c>
      <c r="LW22">
        <v>0</v>
      </c>
      <c r="LX22">
        <v>0</v>
      </c>
      <c r="LY22">
        <v>0</v>
      </c>
      <c r="LZ22">
        <v>0</v>
      </c>
      <c r="MA22">
        <v>0</v>
      </c>
      <c r="MB22">
        <v>0</v>
      </c>
      <c r="MC22">
        <v>0</v>
      </c>
      <c r="MD22">
        <v>0</v>
      </c>
      <c r="ME22">
        <v>0</v>
      </c>
      <c r="MF22">
        <v>0</v>
      </c>
      <c r="MG22">
        <v>3853466</v>
      </c>
      <c r="MH22">
        <v>0</v>
      </c>
      <c r="MI22">
        <v>0</v>
      </c>
      <c r="MJ22">
        <v>0</v>
      </c>
      <c r="MK22">
        <v>0</v>
      </c>
    </row>
    <row r="23" spans="1:349" x14ac:dyDescent="0.25">
      <c r="A23">
        <v>43696</v>
      </c>
      <c r="B23">
        <v>15827</v>
      </c>
      <c r="C23">
        <v>9</v>
      </c>
      <c r="D23">
        <v>2025</v>
      </c>
      <c r="E23">
        <v>6160</v>
      </c>
      <c r="F23">
        <v>0</v>
      </c>
      <c r="G23">
        <v>4598.6509999999998</v>
      </c>
      <c r="H23">
        <v>4241.4310000000005</v>
      </c>
      <c r="I23">
        <v>4241.4310000000005</v>
      </c>
      <c r="J23">
        <v>4598.6509999999998</v>
      </c>
      <c r="K23">
        <v>0</v>
      </c>
      <c r="L23">
        <v>6160</v>
      </c>
      <c r="M23">
        <v>0</v>
      </c>
      <c r="N23">
        <v>0</v>
      </c>
      <c r="P23">
        <v>4602.0820000000003</v>
      </c>
      <c r="Q23">
        <v>0</v>
      </c>
      <c r="R23">
        <v>2863397</v>
      </c>
      <c r="S23">
        <v>622.19600000000003</v>
      </c>
      <c r="U23">
        <v>0</v>
      </c>
      <c r="V23">
        <v>863.61599999999999</v>
      </c>
      <c r="W23">
        <v>531987</v>
      </c>
      <c r="X23">
        <v>531987</v>
      </c>
      <c r="Z23">
        <v>0</v>
      </c>
      <c r="AC23">
        <v>0</v>
      </c>
      <c r="AD23" t="s">
        <v>305</v>
      </c>
      <c r="AE23">
        <v>0</v>
      </c>
      <c r="AH23">
        <v>0</v>
      </c>
      <c r="AI23">
        <v>0</v>
      </c>
      <c r="AJ23">
        <v>6160</v>
      </c>
      <c r="AK23" t="s">
        <v>529</v>
      </c>
      <c r="AL23" t="s">
        <v>12</v>
      </c>
      <c r="AM23">
        <v>0</v>
      </c>
      <c r="AN23">
        <v>0</v>
      </c>
      <c r="AO23">
        <v>0</v>
      </c>
      <c r="AP23">
        <v>0</v>
      </c>
      <c r="AQ23">
        <v>0</v>
      </c>
      <c r="AS23">
        <v>0</v>
      </c>
      <c r="AT23">
        <v>0</v>
      </c>
      <c r="AU23">
        <v>0</v>
      </c>
      <c r="AV23">
        <v>0</v>
      </c>
      <c r="AW23">
        <v>48755845</v>
      </c>
      <c r="AX23">
        <v>48031724</v>
      </c>
      <c r="AY23">
        <v>0</v>
      </c>
      <c r="AZ23">
        <v>2863397</v>
      </c>
      <c r="BA23">
        <v>44.417000000000002</v>
      </c>
      <c r="BB23">
        <v>97784</v>
      </c>
      <c r="BC23">
        <v>97161</v>
      </c>
      <c r="BD23">
        <v>229.93300000000002</v>
      </c>
      <c r="BE23">
        <v>623</v>
      </c>
      <c r="BF23">
        <v>43411173</v>
      </c>
      <c r="BG23">
        <v>0</v>
      </c>
      <c r="BJ23">
        <v>12</v>
      </c>
      <c r="BK23">
        <v>0</v>
      </c>
      <c r="BL23">
        <v>0</v>
      </c>
      <c r="BM23">
        <v>0</v>
      </c>
      <c r="BN23">
        <v>0</v>
      </c>
      <c r="BO23">
        <v>0</v>
      </c>
      <c r="BP23">
        <v>0</v>
      </c>
      <c r="BQ23">
        <v>117</v>
      </c>
      <c r="BS23">
        <v>0</v>
      </c>
      <c r="BT23">
        <v>0</v>
      </c>
      <c r="BU23">
        <v>0</v>
      </c>
      <c r="BV23">
        <v>0</v>
      </c>
      <c r="BW23">
        <v>0</v>
      </c>
      <c r="BY23">
        <v>0</v>
      </c>
      <c r="CA23">
        <v>0</v>
      </c>
      <c r="CB23">
        <v>0</v>
      </c>
      <c r="CC23">
        <v>0</v>
      </c>
      <c r="CD23">
        <v>0</v>
      </c>
      <c r="CE23">
        <v>0</v>
      </c>
      <c r="CF23">
        <v>0</v>
      </c>
      <c r="CG23">
        <v>0</v>
      </c>
      <c r="CH23">
        <v>738290</v>
      </c>
      <c r="CI23">
        <v>0</v>
      </c>
      <c r="CJ23">
        <v>4</v>
      </c>
      <c r="CK23">
        <v>0</v>
      </c>
      <c r="CL23">
        <v>0</v>
      </c>
      <c r="CN23">
        <v>0</v>
      </c>
      <c r="CO23">
        <v>1</v>
      </c>
      <c r="CP23">
        <v>0</v>
      </c>
      <c r="CQ23">
        <v>0</v>
      </c>
      <c r="CR23">
        <v>4598.6509999999998</v>
      </c>
      <c r="CS23">
        <v>0</v>
      </c>
      <c r="CT23">
        <v>0</v>
      </c>
      <c r="CU23">
        <v>0</v>
      </c>
      <c r="CV23">
        <v>0</v>
      </c>
      <c r="CW23">
        <v>0</v>
      </c>
      <c r="CX23">
        <v>0</v>
      </c>
      <c r="CY23">
        <v>0</v>
      </c>
      <c r="CZ23">
        <v>0</v>
      </c>
      <c r="DB23">
        <v>26127215</v>
      </c>
      <c r="DC23">
        <v>0</v>
      </c>
      <c r="DD23">
        <v>0</v>
      </c>
      <c r="DE23">
        <v>4499649</v>
      </c>
      <c r="DF23">
        <v>4499649</v>
      </c>
      <c r="DG23">
        <v>730.46300000000008</v>
      </c>
      <c r="DH23">
        <v>0</v>
      </c>
      <c r="DI23">
        <v>0</v>
      </c>
      <c r="DK23">
        <v>0</v>
      </c>
      <c r="DL23">
        <v>0</v>
      </c>
      <c r="DM23">
        <v>4078108</v>
      </c>
      <c r="DN23">
        <v>13546</v>
      </c>
      <c r="DO23">
        <v>0</v>
      </c>
      <c r="DP23">
        <v>0</v>
      </c>
      <c r="DQ23">
        <v>0</v>
      </c>
      <c r="DR23">
        <v>0</v>
      </c>
      <c r="DS23">
        <v>0</v>
      </c>
      <c r="DT23">
        <v>0</v>
      </c>
      <c r="DU23">
        <v>0</v>
      </c>
      <c r="DV23">
        <v>0</v>
      </c>
      <c r="DW23">
        <v>0</v>
      </c>
      <c r="DX23">
        <v>0</v>
      </c>
      <c r="DY23">
        <v>0</v>
      </c>
      <c r="DZ23">
        <v>0</v>
      </c>
      <c r="EA23">
        <v>0</v>
      </c>
      <c r="EB23">
        <v>0</v>
      </c>
      <c r="EC23">
        <v>161.99100000000001</v>
      </c>
      <c r="ED23">
        <v>1147544</v>
      </c>
      <c r="EE23">
        <v>0</v>
      </c>
      <c r="EF23">
        <v>0</v>
      </c>
      <c r="EG23">
        <v>0</v>
      </c>
      <c r="EH23">
        <v>2944110</v>
      </c>
      <c r="EI23">
        <v>0</v>
      </c>
      <c r="EJ23">
        <v>0</v>
      </c>
      <c r="EK23">
        <v>127.71000000000001</v>
      </c>
      <c r="EL23">
        <v>0</v>
      </c>
      <c r="EM23">
        <v>11.61</v>
      </c>
      <c r="EN23">
        <v>11.996</v>
      </c>
      <c r="EO23">
        <v>0</v>
      </c>
      <c r="EP23">
        <v>0</v>
      </c>
      <c r="EQ23">
        <v>151.316</v>
      </c>
      <c r="ER23">
        <v>0</v>
      </c>
      <c r="ES23">
        <v>477.94</v>
      </c>
      <c r="ET23">
        <v>0</v>
      </c>
      <c r="EV23">
        <v>0</v>
      </c>
      <c r="EW23">
        <v>0</v>
      </c>
      <c r="EX23">
        <v>0</v>
      </c>
      <c r="EZ23">
        <v>40566253</v>
      </c>
      <c r="FA23">
        <v>0</v>
      </c>
      <c r="FB23">
        <v>43415481</v>
      </c>
      <c r="FC23">
        <v>0</v>
      </c>
      <c r="FD23">
        <v>0</v>
      </c>
      <c r="FE23">
        <v>6409781</v>
      </c>
      <c r="FF23">
        <v>1055690</v>
      </c>
      <c r="FG23">
        <v>7.0223999999999995E-2</v>
      </c>
      <c r="FH23">
        <v>3.0397999999999998E-2</v>
      </c>
      <c r="FI23">
        <v>0</v>
      </c>
      <c r="FJ23">
        <v>0</v>
      </c>
      <c r="FK23">
        <v>7047.268</v>
      </c>
      <c r="FL23">
        <v>51619242</v>
      </c>
      <c r="FM23">
        <v>0</v>
      </c>
      <c r="FN23">
        <v>0</v>
      </c>
      <c r="FO23">
        <v>12528</v>
      </c>
      <c r="FP23">
        <v>0</v>
      </c>
      <c r="FQ23">
        <v>12528</v>
      </c>
      <c r="FR23">
        <v>12528</v>
      </c>
      <c r="FS23">
        <v>0</v>
      </c>
      <c r="FT23">
        <v>0</v>
      </c>
      <c r="FU23">
        <v>0</v>
      </c>
      <c r="FV23">
        <v>0</v>
      </c>
      <c r="FW23">
        <v>0</v>
      </c>
      <c r="FX23">
        <v>0</v>
      </c>
      <c r="FY23">
        <v>0</v>
      </c>
      <c r="GB23">
        <v>1809425</v>
      </c>
      <c r="GC23">
        <v>1809425</v>
      </c>
      <c r="GD23">
        <v>205.904</v>
      </c>
      <c r="GF23">
        <v>0</v>
      </c>
      <c r="GG23">
        <v>0</v>
      </c>
      <c r="GH23">
        <v>0</v>
      </c>
      <c r="GI23">
        <v>0</v>
      </c>
      <c r="GK23">
        <v>0</v>
      </c>
      <c r="GL23">
        <v>0</v>
      </c>
      <c r="GM23">
        <v>0</v>
      </c>
      <c r="GN23">
        <v>0</v>
      </c>
      <c r="GO23">
        <v>0</v>
      </c>
      <c r="GQ23">
        <v>0</v>
      </c>
      <c r="GR23">
        <v>0</v>
      </c>
      <c r="GS23">
        <v>0</v>
      </c>
      <c r="GT23">
        <v>0</v>
      </c>
      <c r="HB23">
        <v>360336637</v>
      </c>
      <c r="HC23">
        <v>4.0135999999999998E-2</v>
      </c>
      <c r="HD23">
        <v>738290</v>
      </c>
      <c r="HE23">
        <v>0</v>
      </c>
      <c r="HF23">
        <v>4669816</v>
      </c>
      <c r="HG23">
        <v>77616</v>
      </c>
      <c r="HH23">
        <v>984480</v>
      </c>
      <c r="HI23">
        <v>0</v>
      </c>
      <c r="HJ23">
        <v>143198</v>
      </c>
      <c r="HK23">
        <v>2757</v>
      </c>
      <c r="HL23">
        <v>3192</v>
      </c>
      <c r="HM23">
        <v>41000</v>
      </c>
      <c r="HN23">
        <v>337349</v>
      </c>
      <c r="HO23">
        <v>0</v>
      </c>
      <c r="HP23">
        <v>0</v>
      </c>
      <c r="HQ23">
        <v>0</v>
      </c>
      <c r="HR23">
        <v>0</v>
      </c>
      <c r="HS23">
        <v>40552084</v>
      </c>
      <c r="HT23">
        <v>1055690</v>
      </c>
      <c r="HW23">
        <v>0</v>
      </c>
      <c r="HX23">
        <v>802</v>
      </c>
      <c r="HY23">
        <v>788</v>
      </c>
      <c r="HZ23">
        <v>581</v>
      </c>
      <c r="IA23">
        <v>433</v>
      </c>
      <c r="IB23">
        <v>378</v>
      </c>
      <c r="IC23">
        <v>2982</v>
      </c>
      <c r="ID23">
        <v>0</v>
      </c>
      <c r="IE23">
        <v>0</v>
      </c>
      <c r="IF23">
        <v>0</v>
      </c>
      <c r="IG23">
        <v>126</v>
      </c>
      <c r="IH23">
        <v>1598.182</v>
      </c>
      <c r="II23">
        <v>0</v>
      </c>
      <c r="IJ23">
        <v>863.61599999999999</v>
      </c>
      <c r="IK23">
        <v>0</v>
      </c>
      <c r="IL23">
        <v>6</v>
      </c>
      <c r="IM23">
        <v>3</v>
      </c>
      <c r="IN23">
        <v>1</v>
      </c>
      <c r="IO23">
        <v>10</v>
      </c>
      <c r="IP23">
        <v>0</v>
      </c>
      <c r="IQ23">
        <v>863.61599999999999</v>
      </c>
      <c r="IR23">
        <v>531987</v>
      </c>
      <c r="IS23">
        <v>0</v>
      </c>
      <c r="IT23">
        <v>30000</v>
      </c>
      <c r="IU23">
        <v>9000</v>
      </c>
      <c r="IV23">
        <v>2000</v>
      </c>
      <c r="IW23">
        <v>6160</v>
      </c>
      <c r="IX23">
        <v>0</v>
      </c>
      <c r="IY23">
        <v>0</v>
      </c>
      <c r="IZ23">
        <v>0</v>
      </c>
      <c r="JA23">
        <v>0</v>
      </c>
      <c r="JB23">
        <v>4</v>
      </c>
      <c r="JC23">
        <v>64664</v>
      </c>
      <c r="JD23">
        <v>25</v>
      </c>
      <c r="JE23">
        <v>240336</v>
      </c>
      <c r="JF23">
        <v>3</v>
      </c>
      <c r="JG23">
        <v>14349</v>
      </c>
      <c r="JH23">
        <v>18000</v>
      </c>
      <c r="JJ23">
        <v>0</v>
      </c>
      <c r="JK23">
        <v>0</v>
      </c>
      <c r="JL23">
        <v>0</v>
      </c>
      <c r="JM23">
        <v>0</v>
      </c>
      <c r="JO23">
        <v>114.63800000000001</v>
      </c>
      <c r="JP23">
        <v>58.237000000000002</v>
      </c>
      <c r="JQ23">
        <v>33.029000000000003</v>
      </c>
      <c r="JR23">
        <v>915625</v>
      </c>
      <c r="JS23">
        <v>541259</v>
      </c>
      <c r="JT23">
        <v>352541</v>
      </c>
      <c r="JU23">
        <v>99147</v>
      </c>
      <c r="JW23">
        <v>0</v>
      </c>
      <c r="JX23">
        <v>0</v>
      </c>
      <c r="JY23">
        <v>0</v>
      </c>
      <c r="JZ23">
        <v>0</v>
      </c>
      <c r="KD23">
        <v>99176</v>
      </c>
      <c r="KE23">
        <v>7261</v>
      </c>
      <c r="KG23">
        <v>0</v>
      </c>
      <c r="KH23">
        <v>0</v>
      </c>
      <c r="KI23">
        <v>0</v>
      </c>
      <c r="KJ23">
        <v>99</v>
      </c>
      <c r="KK23">
        <v>27</v>
      </c>
      <c r="KL23">
        <v>60984</v>
      </c>
      <c r="KM23">
        <v>16632</v>
      </c>
      <c r="KN23">
        <v>0</v>
      </c>
      <c r="KO23">
        <v>0</v>
      </c>
      <c r="KP23">
        <v>0</v>
      </c>
      <c r="KQ23">
        <v>0</v>
      </c>
      <c r="KS23">
        <v>0</v>
      </c>
      <c r="KT23">
        <v>0</v>
      </c>
      <c r="KU23">
        <v>0</v>
      </c>
      <c r="KW23">
        <v>0</v>
      </c>
      <c r="KX23">
        <v>0</v>
      </c>
      <c r="KY23">
        <v>0</v>
      </c>
      <c r="KZ23">
        <v>0</v>
      </c>
      <c r="LA23">
        <v>0</v>
      </c>
      <c r="LB23">
        <v>0</v>
      </c>
      <c r="LD23">
        <v>0</v>
      </c>
      <c r="LE23">
        <v>0</v>
      </c>
      <c r="LF23">
        <v>0</v>
      </c>
      <c r="LG23">
        <v>0</v>
      </c>
      <c r="LH23">
        <v>0</v>
      </c>
      <c r="LI23">
        <v>0</v>
      </c>
      <c r="LJ23">
        <v>3819.8230000000003</v>
      </c>
      <c r="LK23">
        <v>7</v>
      </c>
      <c r="LL23">
        <v>105000</v>
      </c>
      <c r="LM23">
        <v>38198</v>
      </c>
      <c r="LN23">
        <v>0</v>
      </c>
      <c r="LO23">
        <v>0</v>
      </c>
      <c r="LP23">
        <v>0</v>
      </c>
      <c r="LQ23">
        <v>0</v>
      </c>
      <c r="LR23">
        <v>0</v>
      </c>
      <c r="LS23">
        <v>0</v>
      </c>
      <c r="LT23">
        <v>0</v>
      </c>
      <c r="LU23">
        <v>0</v>
      </c>
      <c r="LV23">
        <v>0</v>
      </c>
      <c r="LW23">
        <v>0</v>
      </c>
      <c r="LX23">
        <v>0</v>
      </c>
      <c r="LY23">
        <v>0</v>
      </c>
      <c r="LZ23">
        <v>0</v>
      </c>
      <c r="MA23">
        <v>0</v>
      </c>
      <c r="MB23">
        <v>0</v>
      </c>
      <c r="MC23">
        <v>0</v>
      </c>
      <c r="MD23">
        <v>0</v>
      </c>
      <c r="ME23">
        <v>0</v>
      </c>
      <c r="MF23">
        <v>0</v>
      </c>
      <c r="MG23">
        <v>48755845</v>
      </c>
      <c r="MH23">
        <v>0</v>
      </c>
      <c r="MI23">
        <v>0</v>
      </c>
      <c r="MJ23">
        <v>0</v>
      </c>
      <c r="MK23">
        <v>0</v>
      </c>
    </row>
    <row r="24" spans="1:349" x14ac:dyDescent="0.25">
      <c r="A24">
        <v>43696</v>
      </c>
      <c r="B24">
        <v>15828</v>
      </c>
      <c r="C24">
        <v>9</v>
      </c>
      <c r="D24">
        <v>2025</v>
      </c>
      <c r="E24">
        <v>6160</v>
      </c>
      <c r="F24">
        <v>0</v>
      </c>
      <c r="G24">
        <v>4360.875</v>
      </c>
      <c r="H24">
        <v>3898.7540000000004</v>
      </c>
      <c r="I24">
        <v>3898.7540000000004</v>
      </c>
      <c r="J24">
        <v>4360.875</v>
      </c>
      <c r="K24">
        <v>0</v>
      </c>
      <c r="L24">
        <v>6160</v>
      </c>
      <c r="M24">
        <v>0</v>
      </c>
      <c r="N24">
        <v>0</v>
      </c>
      <c r="P24">
        <v>4365.616</v>
      </c>
      <c r="Q24">
        <v>0</v>
      </c>
      <c r="R24">
        <v>2716269</v>
      </c>
      <c r="S24">
        <v>622.19600000000003</v>
      </c>
      <c r="U24">
        <v>0</v>
      </c>
      <c r="V24">
        <v>1836.2840000000001</v>
      </c>
      <c r="W24">
        <v>1131151</v>
      </c>
      <c r="X24">
        <v>1131151</v>
      </c>
      <c r="Z24">
        <v>0</v>
      </c>
      <c r="AC24">
        <v>0</v>
      </c>
      <c r="AD24" t="s">
        <v>305</v>
      </c>
      <c r="AE24">
        <v>0</v>
      </c>
      <c r="AH24">
        <v>0</v>
      </c>
      <c r="AI24">
        <v>0</v>
      </c>
      <c r="AJ24">
        <v>6160</v>
      </c>
      <c r="AK24" t="s">
        <v>529</v>
      </c>
      <c r="AL24" t="s">
        <v>588</v>
      </c>
      <c r="AM24">
        <v>0</v>
      </c>
      <c r="AN24">
        <v>0</v>
      </c>
      <c r="AO24">
        <v>0</v>
      </c>
      <c r="AP24">
        <v>0</v>
      </c>
      <c r="AQ24">
        <v>0</v>
      </c>
      <c r="AS24">
        <v>0</v>
      </c>
      <c r="AT24">
        <v>0</v>
      </c>
      <c r="AU24">
        <v>0</v>
      </c>
      <c r="AV24">
        <v>0</v>
      </c>
      <c r="AW24">
        <v>50999667</v>
      </c>
      <c r="AX24">
        <v>50311938</v>
      </c>
      <c r="AY24">
        <v>0</v>
      </c>
      <c r="AZ24">
        <v>2716269</v>
      </c>
      <c r="BA24">
        <v>101.917</v>
      </c>
      <c r="BB24">
        <v>92710</v>
      </c>
      <c r="BC24">
        <v>92119</v>
      </c>
      <c r="BD24">
        <v>218</v>
      </c>
      <c r="BE24">
        <v>591</v>
      </c>
      <c r="BF24">
        <v>45222493</v>
      </c>
      <c r="BG24">
        <v>0</v>
      </c>
      <c r="BJ24">
        <v>12</v>
      </c>
      <c r="BK24">
        <v>0</v>
      </c>
      <c r="BL24">
        <v>0</v>
      </c>
      <c r="BM24">
        <v>0</v>
      </c>
      <c r="BN24">
        <v>0</v>
      </c>
      <c r="BO24">
        <v>0</v>
      </c>
      <c r="BP24">
        <v>0</v>
      </c>
      <c r="BQ24">
        <v>170</v>
      </c>
      <c r="BS24">
        <v>0</v>
      </c>
      <c r="BT24">
        <v>0</v>
      </c>
      <c r="BU24">
        <v>0</v>
      </c>
      <c r="BV24">
        <v>0</v>
      </c>
      <c r="BW24">
        <v>0</v>
      </c>
      <c r="BY24">
        <v>0</v>
      </c>
      <c r="CA24">
        <v>0</v>
      </c>
      <c r="CB24">
        <v>0</v>
      </c>
      <c r="CC24">
        <v>0</v>
      </c>
      <c r="CD24">
        <v>0</v>
      </c>
      <c r="CE24">
        <v>0</v>
      </c>
      <c r="CF24">
        <v>0</v>
      </c>
      <c r="CG24">
        <v>0</v>
      </c>
      <c r="CH24">
        <v>700116</v>
      </c>
      <c r="CI24">
        <v>0</v>
      </c>
      <c r="CJ24">
        <v>4</v>
      </c>
      <c r="CK24">
        <v>0</v>
      </c>
      <c r="CL24">
        <v>0</v>
      </c>
      <c r="CN24">
        <v>0</v>
      </c>
      <c r="CO24">
        <v>1</v>
      </c>
      <c r="CP24">
        <v>0</v>
      </c>
      <c r="CQ24">
        <v>0</v>
      </c>
      <c r="CR24">
        <v>4360.875</v>
      </c>
      <c r="CS24">
        <v>0</v>
      </c>
      <c r="CT24">
        <v>0</v>
      </c>
      <c r="CU24">
        <v>0</v>
      </c>
      <c r="CV24">
        <v>0</v>
      </c>
      <c r="CW24">
        <v>0</v>
      </c>
      <c r="CX24">
        <v>0</v>
      </c>
      <c r="CY24">
        <v>0</v>
      </c>
      <c r="CZ24">
        <v>0</v>
      </c>
      <c r="DB24">
        <v>24016325</v>
      </c>
      <c r="DC24">
        <v>0</v>
      </c>
      <c r="DD24">
        <v>0</v>
      </c>
      <c r="DE24">
        <v>6233766</v>
      </c>
      <c r="DF24">
        <v>6233766</v>
      </c>
      <c r="DG24">
        <v>1011.975</v>
      </c>
      <c r="DH24">
        <v>0</v>
      </c>
      <c r="DI24">
        <v>0</v>
      </c>
      <c r="DK24">
        <v>0</v>
      </c>
      <c r="DL24">
        <v>0</v>
      </c>
      <c r="DM24">
        <v>3551350</v>
      </c>
      <c r="DN24">
        <v>11796</v>
      </c>
      <c r="DO24">
        <v>0</v>
      </c>
      <c r="DP24">
        <v>0</v>
      </c>
      <c r="DQ24">
        <v>0</v>
      </c>
      <c r="DR24">
        <v>0</v>
      </c>
      <c r="DS24">
        <v>0</v>
      </c>
      <c r="DT24">
        <v>0</v>
      </c>
      <c r="DU24">
        <v>0</v>
      </c>
      <c r="DV24">
        <v>0</v>
      </c>
      <c r="DW24">
        <v>0</v>
      </c>
      <c r="DX24">
        <v>0</v>
      </c>
      <c r="DY24">
        <v>0</v>
      </c>
      <c r="DZ24">
        <v>0</v>
      </c>
      <c r="EA24">
        <v>3.7000000000000005E-2</v>
      </c>
      <c r="EB24">
        <v>0</v>
      </c>
      <c r="EC24">
        <v>70.305000000000007</v>
      </c>
      <c r="ED24">
        <v>498041</v>
      </c>
      <c r="EE24">
        <v>0</v>
      </c>
      <c r="EF24">
        <v>0</v>
      </c>
      <c r="EG24">
        <v>0</v>
      </c>
      <c r="EH24">
        <v>3065105</v>
      </c>
      <c r="EI24">
        <v>0</v>
      </c>
      <c r="EJ24">
        <v>0</v>
      </c>
      <c r="EK24">
        <v>119.58</v>
      </c>
      <c r="EL24">
        <v>0</v>
      </c>
      <c r="EM24">
        <v>31.919</v>
      </c>
      <c r="EN24">
        <v>8.58</v>
      </c>
      <c r="EO24">
        <v>0</v>
      </c>
      <c r="EP24">
        <v>0</v>
      </c>
      <c r="EQ24">
        <v>160.11600000000001</v>
      </c>
      <c r="ER24">
        <v>0</v>
      </c>
      <c r="ES24">
        <v>497.58200000000005</v>
      </c>
      <c r="ET24">
        <v>0</v>
      </c>
      <c r="EV24">
        <v>0</v>
      </c>
      <c r="EW24">
        <v>0</v>
      </c>
      <c r="EX24">
        <v>0</v>
      </c>
      <c r="EZ24">
        <v>42534971</v>
      </c>
      <c r="FA24">
        <v>0</v>
      </c>
      <c r="FB24">
        <v>45238853</v>
      </c>
      <c r="FC24">
        <v>0</v>
      </c>
      <c r="FD24">
        <v>0</v>
      </c>
      <c r="FE24">
        <v>6677228</v>
      </c>
      <c r="FF24">
        <v>1099739</v>
      </c>
      <c r="FG24">
        <v>7.0223999999999995E-2</v>
      </c>
      <c r="FH24">
        <v>3.0397999999999998E-2</v>
      </c>
      <c r="FI24">
        <v>0</v>
      </c>
      <c r="FJ24">
        <v>0</v>
      </c>
      <c r="FK24">
        <v>7341.3140000000003</v>
      </c>
      <c r="FL24">
        <v>53715936</v>
      </c>
      <c r="FM24">
        <v>0</v>
      </c>
      <c r="FN24">
        <v>0</v>
      </c>
      <c r="FO24">
        <v>0</v>
      </c>
      <c r="FP24">
        <v>0</v>
      </c>
      <c r="FQ24">
        <v>0</v>
      </c>
      <c r="FR24">
        <v>0</v>
      </c>
      <c r="FS24">
        <v>0</v>
      </c>
      <c r="FT24">
        <v>0</v>
      </c>
      <c r="FU24">
        <v>1</v>
      </c>
      <c r="FV24">
        <v>0</v>
      </c>
      <c r="FW24">
        <v>0</v>
      </c>
      <c r="FX24">
        <v>0</v>
      </c>
      <c r="FY24">
        <v>0</v>
      </c>
      <c r="GB24">
        <v>3040757</v>
      </c>
      <c r="GC24">
        <v>3040757</v>
      </c>
      <c r="GD24">
        <v>302.005</v>
      </c>
      <c r="GF24">
        <v>0</v>
      </c>
      <c r="GG24">
        <v>0</v>
      </c>
      <c r="GH24">
        <v>0</v>
      </c>
      <c r="GI24">
        <v>0</v>
      </c>
      <c r="GK24">
        <v>0</v>
      </c>
      <c r="GL24">
        <v>0</v>
      </c>
      <c r="GM24">
        <v>0</v>
      </c>
      <c r="GN24">
        <v>0</v>
      </c>
      <c r="GO24">
        <v>0</v>
      </c>
      <c r="GQ24">
        <v>0</v>
      </c>
      <c r="GR24">
        <v>0</v>
      </c>
      <c r="GS24">
        <v>0</v>
      </c>
      <c r="GT24">
        <v>0</v>
      </c>
      <c r="HB24">
        <v>360336637</v>
      </c>
      <c r="HC24">
        <v>4.0135999999999998E-2</v>
      </c>
      <c r="HD24">
        <v>700116</v>
      </c>
      <c r="HE24">
        <v>0</v>
      </c>
      <c r="HF24">
        <v>4292528</v>
      </c>
      <c r="HG24">
        <v>70224</v>
      </c>
      <c r="HH24">
        <v>813667</v>
      </c>
      <c r="HI24">
        <v>0</v>
      </c>
      <c r="HJ24">
        <v>178436</v>
      </c>
      <c r="HK24">
        <v>16585</v>
      </c>
      <c r="HL24">
        <v>12162</v>
      </c>
      <c r="HM24">
        <v>482000</v>
      </c>
      <c r="HN24">
        <v>1307783</v>
      </c>
      <c r="HO24">
        <v>0</v>
      </c>
      <c r="HP24">
        <v>0</v>
      </c>
      <c r="HQ24">
        <v>0</v>
      </c>
      <c r="HR24">
        <v>0</v>
      </c>
      <c r="HS24">
        <v>42522584</v>
      </c>
      <c r="HT24">
        <v>1099739</v>
      </c>
      <c r="HW24">
        <v>0</v>
      </c>
      <c r="HX24">
        <v>642</v>
      </c>
      <c r="HY24">
        <v>702</v>
      </c>
      <c r="HZ24">
        <v>654</v>
      </c>
      <c r="IA24">
        <v>774</v>
      </c>
      <c r="IB24">
        <v>1215</v>
      </c>
      <c r="IC24">
        <v>3987</v>
      </c>
      <c r="ID24">
        <v>0</v>
      </c>
      <c r="IE24">
        <v>0</v>
      </c>
      <c r="IF24">
        <v>0</v>
      </c>
      <c r="IG24">
        <v>114</v>
      </c>
      <c r="IH24">
        <v>1320.8880000000001</v>
      </c>
      <c r="II24">
        <v>0</v>
      </c>
      <c r="IJ24">
        <v>1836.2840000000001</v>
      </c>
      <c r="IK24">
        <v>0</v>
      </c>
      <c r="IL24">
        <v>86</v>
      </c>
      <c r="IM24">
        <v>14</v>
      </c>
      <c r="IN24">
        <v>5</v>
      </c>
      <c r="IO24">
        <v>105</v>
      </c>
      <c r="IP24">
        <v>0</v>
      </c>
      <c r="IQ24">
        <v>1836.2840000000001</v>
      </c>
      <c r="IR24">
        <v>1131151</v>
      </c>
      <c r="IS24">
        <v>0</v>
      </c>
      <c r="IT24">
        <v>430000</v>
      </c>
      <c r="IU24">
        <v>42000</v>
      </c>
      <c r="IV24">
        <v>10000</v>
      </c>
      <c r="IW24">
        <v>6160</v>
      </c>
      <c r="IX24">
        <v>0</v>
      </c>
      <c r="IY24">
        <v>0</v>
      </c>
      <c r="IZ24">
        <v>0</v>
      </c>
      <c r="JA24">
        <v>0</v>
      </c>
      <c r="JB24">
        <v>17</v>
      </c>
      <c r="JC24">
        <v>384782</v>
      </c>
      <c r="JD24">
        <v>49</v>
      </c>
      <c r="JE24">
        <v>606042</v>
      </c>
      <c r="JF24">
        <v>44</v>
      </c>
      <c r="JG24">
        <v>273459</v>
      </c>
      <c r="JH24">
        <v>43500</v>
      </c>
      <c r="JJ24">
        <v>0</v>
      </c>
      <c r="JK24">
        <v>0</v>
      </c>
      <c r="JL24">
        <v>0</v>
      </c>
      <c r="JM24">
        <v>0</v>
      </c>
      <c r="JO24">
        <v>7.5490000000000004</v>
      </c>
      <c r="JP24">
        <v>117.762</v>
      </c>
      <c r="JQ24">
        <v>176.69400000000002</v>
      </c>
      <c r="JR24">
        <v>60295</v>
      </c>
      <c r="JS24">
        <v>1094489</v>
      </c>
      <c r="JT24">
        <v>1885973</v>
      </c>
      <c r="JU24">
        <v>94002</v>
      </c>
      <c r="JW24">
        <v>0</v>
      </c>
      <c r="JX24">
        <v>0</v>
      </c>
      <c r="JY24">
        <v>0</v>
      </c>
      <c r="JZ24">
        <v>0</v>
      </c>
      <c r="KD24">
        <v>94002</v>
      </c>
      <c r="KE24">
        <v>7261</v>
      </c>
      <c r="KG24">
        <v>0</v>
      </c>
      <c r="KH24">
        <v>0</v>
      </c>
      <c r="KI24">
        <v>0</v>
      </c>
      <c r="KJ24">
        <v>49</v>
      </c>
      <c r="KK24">
        <v>65</v>
      </c>
      <c r="KL24">
        <v>30184</v>
      </c>
      <c r="KM24">
        <v>40040</v>
      </c>
      <c r="KN24">
        <v>0</v>
      </c>
      <c r="KO24">
        <v>0</v>
      </c>
      <c r="KP24">
        <v>0</v>
      </c>
      <c r="KQ24">
        <v>0</v>
      </c>
      <c r="KS24">
        <v>0</v>
      </c>
      <c r="KT24">
        <v>0</v>
      </c>
      <c r="KU24">
        <v>0</v>
      </c>
      <c r="KW24">
        <v>0</v>
      </c>
      <c r="KX24">
        <v>0</v>
      </c>
      <c r="KY24">
        <v>0</v>
      </c>
      <c r="KZ24">
        <v>0</v>
      </c>
      <c r="LA24">
        <v>0</v>
      </c>
      <c r="LB24">
        <v>0</v>
      </c>
      <c r="LD24">
        <v>0</v>
      </c>
      <c r="LE24">
        <v>0</v>
      </c>
      <c r="LF24">
        <v>0</v>
      </c>
      <c r="LG24">
        <v>0</v>
      </c>
      <c r="LH24">
        <v>0</v>
      </c>
      <c r="LI24">
        <v>0</v>
      </c>
      <c r="LJ24">
        <v>4343.5940000000001</v>
      </c>
      <c r="LK24">
        <v>9</v>
      </c>
      <c r="LL24">
        <v>135000</v>
      </c>
      <c r="LM24">
        <v>43436</v>
      </c>
      <c r="LN24">
        <v>0</v>
      </c>
      <c r="LO24">
        <v>0</v>
      </c>
      <c r="LP24">
        <v>0</v>
      </c>
      <c r="LQ24">
        <v>0</v>
      </c>
      <c r="LR24">
        <v>0</v>
      </c>
      <c r="LS24">
        <v>0</v>
      </c>
      <c r="LT24">
        <v>0</v>
      </c>
      <c r="LU24">
        <v>0</v>
      </c>
      <c r="LV24">
        <v>0</v>
      </c>
      <c r="LW24">
        <v>0</v>
      </c>
      <c r="LX24">
        <v>0</v>
      </c>
      <c r="LY24">
        <v>0</v>
      </c>
      <c r="LZ24">
        <v>0</v>
      </c>
      <c r="MA24">
        <v>0</v>
      </c>
      <c r="MB24">
        <v>0</v>
      </c>
      <c r="MC24">
        <v>0</v>
      </c>
      <c r="MD24">
        <v>0</v>
      </c>
      <c r="ME24">
        <v>0</v>
      </c>
      <c r="MF24">
        <v>0</v>
      </c>
      <c r="MG24">
        <v>50999667</v>
      </c>
      <c r="MH24">
        <v>0</v>
      </c>
      <c r="MI24">
        <v>0</v>
      </c>
      <c r="MJ24">
        <v>0</v>
      </c>
      <c r="MK24">
        <v>0</v>
      </c>
    </row>
    <row r="25" spans="1:349" x14ac:dyDescent="0.25">
      <c r="A25">
        <v>43696</v>
      </c>
      <c r="B25">
        <v>15830</v>
      </c>
      <c r="C25">
        <v>9</v>
      </c>
      <c r="D25">
        <v>2025</v>
      </c>
      <c r="E25">
        <v>6160</v>
      </c>
      <c r="F25">
        <v>0</v>
      </c>
      <c r="G25">
        <v>2513.63</v>
      </c>
      <c r="H25">
        <v>2276.152</v>
      </c>
      <c r="I25">
        <v>2276.152</v>
      </c>
      <c r="J25">
        <v>2513.63</v>
      </c>
      <c r="K25">
        <v>0</v>
      </c>
      <c r="L25">
        <v>6160</v>
      </c>
      <c r="M25">
        <v>0</v>
      </c>
      <c r="N25">
        <v>0</v>
      </c>
      <c r="P25">
        <v>2513.63</v>
      </c>
      <c r="Q25">
        <v>0</v>
      </c>
      <c r="R25">
        <v>1563971</v>
      </c>
      <c r="S25">
        <v>622.19600000000003</v>
      </c>
      <c r="U25">
        <v>0</v>
      </c>
      <c r="V25">
        <v>198.16800000000001</v>
      </c>
      <c r="W25">
        <v>125184</v>
      </c>
      <c r="X25">
        <v>125184</v>
      </c>
      <c r="Z25">
        <v>0</v>
      </c>
      <c r="AC25">
        <v>0</v>
      </c>
      <c r="AD25" t="s">
        <v>305</v>
      </c>
      <c r="AE25">
        <v>0</v>
      </c>
      <c r="AH25">
        <v>0</v>
      </c>
      <c r="AI25">
        <v>0</v>
      </c>
      <c r="AJ25">
        <v>6160</v>
      </c>
      <c r="AK25" t="s">
        <v>529</v>
      </c>
      <c r="AL25" t="s">
        <v>748</v>
      </c>
      <c r="AM25">
        <v>0</v>
      </c>
      <c r="AN25">
        <v>0</v>
      </c>
      <c r="AO25">
        <v>0</v>
      </c>
      <c r="AP25">
        <v>0</v>
      </c>
      <c r="AQ25">
        <v>0</v>
      </c>
      <c r="AS25">
        <v>0</v>
      </c>
      <c r="AT25">
        <v>0</v>
      </c>
      <c r="AU25">
        <v>0</v>
      </c>
      <c r="AV25">
        <v>0</v>
      </c>
      <c r="AW25">
        <v>27955458</v>
      </c>
      <c r="AX25">
        <v>27562194</v>
      </c>
      <c r="AY25">
        <v>0</v>
      </c>
      <c r="AZ25">
        <v>1563971</v>
      </c>
      <c r="BA25">
        <v>0</v>
      </c>
      <c r="BB25">
        <v>53449</v>
      </c>
      <c r="BC25">
        <v>53109</v>
      </c>
      <c r="BD25">
        <v>125.682</v>
      </c>
      <c r="BE25">
        <v>341</v>
      </c>
      <c r="BF25">
        <v>24841004</v>
      </c>
      <c r="BG25">
        <v>0</v>
      </c>
      <c r="BJ25">
        <v>12</v>
      </c>
      <c r="BK25">
        <v>0</v>
      </c>
      <c r="BL25">
        <v>0</v>
      </c>
      <c r="BM25">
        <v>0</v>
      </c>
      <c r="BN25">
        <v>0</v>
      </c>
      <c r="BO25">
        <v>0</v>
      </c>
      <c r="BP25">
        <v>0</v>
      </c>
      <c r="BQ25">
        <v>419</v>
      </c>
      <c r="BS25">
        <v>0</v>
      </c>
      <c r="BT25">
        <v>0</v>
      </c>
      <c r="BU25">
        <v>0</v>
      </c>
      <c r="BV25">
        <v>0</v>
      </c>
      <c r="BW25">
        <v>0</v>
      </c>
      <c r="BY25">
        <v>0</v>
      </c>
      <c r="CA25">
        <v>0</v>
      </c>
      <c r="CB25">
        <v>0</v>
      </c>
      <c r="CC25">
        <v>0</v>
      </c>
      <c r="CD25">
        <v>0</v>
      </c>
      <c r="CE25">
        <v>0</v>
      </c>
      <c r="CF25">
        <v>0</v>
      </c>
      <c r="CG25">
        <v>0</v>
      </c>
      <c r="CH25">
        <v>403550</v>
      </c>
      <c r="CI25">
        <v>0</v>
      </c>
      <c r="CJ25">
        <v>4</v>
      </c>
      <c r="CK25">
        <v>0</v>
      </c>
      <c r="CL25">
        <v>0</v>
      </c>
      <c r="CN25">
        <v>0</v>
      </c>
      <c r="CO25">
        <v>1</v>
      </c>
      <c r="CP25">
        <v>0</v>
      </c>
      <c r="CQ25">
        <v>0</v>
      </c>
      <c r="CR25">
        <v>2513.63</v>
      </c>
      <c r="CS25">
        <v>0</v>
      </c>
      <c r="CT25">
        <v>0</v>
      </c>
      <c r="CU25">
        <v>0</v>
      </c>
      <c r="CV25">
        <v>0</v>
      </c>
      <c r="CW25">
        <v>0</v>
      </c>
      <c r="CX25">
        <v>0</v>
      </c>
      <c r="CY25">
        <v>0</v>
      </c>
      <c r="CZ25">
        <v>0</v>
      </c>
      <c r="DB25">
        <v>14021096</v>
      </c>
      <c r="DC25">
        <v>0</v>
      </c>
      <c r="DD25">
        <v>0</v>
      </c>
      <c r="DE25">
        <v>3299604</v>
      </c>
      <c r="DF25">
        <v>3299604</v>
      </c>
      <c r="DG25">
        <v>535.65</v>
      </c>
      <c r="DH25">
        <v>0</v>
      </c>
      <c r="DI25">
        <v>0</v>
      </c>
      <c r="DK25">
        <v>0</v>
      </c>
      <c r="DL25">
        <v>0</v>
      </c>
      <c r="DM25">
        <v>2994108</v>
      </c>
      <c r="DN25">
        <v>9945</v>
      </c>
      <c r="DO25">
        <v>0</v>
      </c>
      <c r="DP25">
        <v>0</v>
      </c>
      <c r="DQ25">
        <v>0</v>
      </c>
      <c r="DR25">
        <v>0</v>
      </c>
      <c r="DS25">
        <v>0</v>
      </c>
      <c r="DT25">
        <v>0</v>
      </c>
      <c r="DU25">
        <v>0</v>
      </c>
      <c r="DV25">
        <v>0</v>
      </c>
      <c r="DW25">
        <v>0</v>
      </c>
      <c r="DX25">
        <v>0</v>
      </c>
      <c r="DY25">
        <v>0</v>
      </c>
      <c r="DZ25">
        <v>0</v>
      </c>
      <c r="EA25">
        <v>6.1000000000000006E-2</v>
      </c>
      <c r="EB25">
        <v>0</v>
      </c>
      <c r="EC25">
        <v>143.54</v>
      </c>
      <c r="ED25">
        <v>1016837</v>
      </c>
      <c r="EE25">
        <v>0</v>
      </c>
      <c r="EF25">
        <v>0</v>
      </c>
      <c r="EG25">
        <v>0</v>
      </c>
      <c r="EH25">
        <v>1987216</v>
      </c>
      <c r="EI25">
        <v>0</v>
      </c>
      <c r="EJ25">
        <v>0</v>
      </c>
      <c r="EK25">
        <v>77.686000000000007</v>
      </c>
      <c r="EL25">
        <v>0.23500000000000001</v>
      </c>
      <c r="EM25">
        <v>17.013999999999999</v>
      </c>
      <c r="EN25">
        <v>7.6390000000000002</v>
      </c>
      <c r="EO25">
        <v>0</v>
      </c>
      <c r="EP25">
        <v>0</v>
      </c>
      <c r="EQ25">
        <v>102.4</v>
      </c>
      <c r="ER25">
        <v>0</v>
      </c>
      <c r="ES25">
        <v>322.60000000000002</v>
      </c>
      <c r="ET25">
        <v>0</v>
      </c>
      <c r="EV25">
        <v>0</v>
      </c>
      <c r="EW25">
        <v>0</v>
      </c>
      <c r="EX25">
        <v>0</v>
      </c>
      <c r="EZ25">
        <v>23290256</v>
      </c>
      <c r="FA25">
        <v>0</v>
      </c>
      <c r="FB25">
        <v>24843941</v>
      </c>
      <c r="FC25">
        <v>0</v>
      </c>
      <c r="FD25">
        <v>0</v>
      </c>
      <c r="FE25">
        <v>3667844</v>
      </c>
      <c r="FF25">
        <v>604094</v>
      </c>
      <c r="FG25">
        <v>7.0223999999999995E-2</v>
      </c>
      <c r="FH25">
        <v>3.0397999999999998E-2</v>
      </c>
      <c r="FI25">
        <v>0</v>
      </c>
      <c r="FJ25">
        <v>0</v>
      </c>
      <c r="FK25">
        <v>4032.6310000000003</v>
      </c>
      <c r="FL25">
        <v>29519429</v>
      </c>
      <c r="FM25">
        <v>0</v>
      </c>
      <c r="FN25">
        <v>0</v>
      </c>
      <c r="FO25">
        <v>0</v>
      </c>
      <c r="FP25">
        <v>0</v>
      </c>
      <c r="FQ25">
        <v>0</v>
      </c>
      <c r="FR25">
        <v>0</v>
      </c>
      <c r="FS25">
        <v>0</v>
      </c>
      <c r="FT25">
        <v>0</v>
      </c>
      <c r="FU25">
        <v>0</v>
      </c>
      <c r="FV25">
        <v>0</v>
      </c>
      <c r="FW25">
        <v>0</v>
      </c>
      <c r="FX25">
        <v>0</v>
      </c>
      <c r="FY25">
        <v>0</v>
      </c>
      <c r="GB25">
        <v>1320089</v>
      </c>
      <c r="GC25">
        <v>1320089</v>
      </c>
      <c r="GD25">
        <v>135.078</v>
      </c>
      <c r="GF25">
        <v>0</v>
      </c>
      <c r="GG25">
        <v>0</v>
      </c>
      <c r="GH25">
        <v>0</v>
      </c>
      <c r="GI25">
        <v>0</v>
      </c>
      <c r="GK25">
        <v>0</v>
      </c>
      <c r="GL25">
        <v>0</v>
      </c>
      <c r="GM25">
        <v>0</v>
      </c>
      <c r="GN25">
        <v>0</v>
      </c>
      <c r="GO25">
        <v>0</v>
      </c>
      <c r="GQ25">
        <v>0</v>
      </c>
      <c r="GR25">
        <v>0</v>
      </c>
      <c r="GS25">
        <v>0</v>
      </c>
      <c r="GT25">
        <v>0</v>
      </c>
      <c r="HB25">
        <v>360336637</v>
      </c>
      <c r="HC25">
        <v>4.0135999999999998E-2</v>
      </c>
      <c r="HD25">
        <v>403550</v>
      </c>
      <c r="HE25">
        <v>0</v>
      </c>
      <c r="HF25">
        <v>2506043</v>
      </c>
      <c r="HG25">
        <v>16632</v>
      </c>
      <c r="HH25">
        <v>402519</v>
      </c>
      <c r="HI25">
        <v>0</v>
      </c>
      <c r="HJ25">
        <v>87335</v>
      </c>
      <c r="HK25">
        <v>7234</v>
      </c>
      <c r="HL25">
        <v>5989</v>
      </c>
      <c r="HM25">
        <v>5000</v>
      </c>
      <c r="HN25">
        <v>0</v>
      </c>
      <c r="HO25">
        <v>0</v>
      </c>
      <c r="HP25">
        <v>0</v>
      </c>
      <c r="HQ25">
        <v>0</v>
      </c>
      <c r="HR25">
        <v>0</v>
      </c>
      <c r="HS25">
        <v>23279970</v>
      </c>
      <c r="HT25">
        <v>604094</v>
      </c>
      <c r="HW25">
        <v>0</v>
      </c>
      <c r="HX25">
        <v>287</v>
      </c>
      <c r="HY25">
        <v>442</v>
      </c>
      <c r="HZ25">
        <v>409</v>
      </c>
      <c r="IA25">
        <v>540</v>
      </c>
      <c r="IB25">
        <v>444</v>
      </c>
      <c r="IC25">
        <v>2122</v>
      </c>
      <c r="ID25">
        <v>0</v>
      </c>
      <c r="IE25">
        <v>0.53500000000000003</v>
      </c>
      <c r="IF25">
        <v>8.5020000000000007</v>
      </c>
      <c r="IG25">
        <v>27</v>
      </c>
      <c r="IH25">
        <v>653.44000000000005</v>
      </c>
      <c r="II25">
        <v>0</v>
      </c>
      <c r="IJ25">
        <v>207.20500000000001</v>
      </c>
      <c r="IK25">
        <v>0</v>
      </c>
      <c r="IL25">
        <v>1</v>
      </c>
      <c r="IM25">
        <v>0</v>
      </c>
      <c r="IN25">
        <v>0</v>
      </c>
      <c r="IO25">
        <v>1</v>
      </c>
      <c r="IP25">
        <v>0</v>
      </c>
      <c r="IQ25">
        <v>198.16800000000001</v>
      </c>
      <c r="IR25">
        <v>122071</v>
      </c>
      <c r="IS25">
        <v>0</v>
      </c>
      <c r="IT25">
        <v>5000</v>
      </c>
      <c r="IU25">
        <v>0</v>
      </c>
      <c r="IV25">
        <v>0</v>
      </c>
      <c r="IW25">
        <v>6160</v>
      </c>
      <c r="IX25">
        <v>494</v>
      </c>
      <c r="IY25">
        <v>2619</v>
      </c>
      <c r="IZ25">
        <v>0</v>
      </c>
      <c r="JA25">
        <v>0</v>
      </c>
      <c r="JB25">
        <v>0</v>
      </c>
      <c r="JC25">
        <v>0</v>
      </c>
      <c r="JD25">
        <v>0</v>
      </c>
      <c r="JE25">
        <v>0</v>
      </c>
      <c r="JF25">
        <v>0</v>
      </c>
      <c r="JG25">
        <v>0</v>
      </c>
      <c r="JH25">
        <v>0</v>
      </c>
      <c r="JJ25">
        <v>0</v>
      </c>
      <c r="JK25">
        <v>0</v>
      </c>
      <c r="JL25">
        <v>0</v>
      </c>
      <c r="JM25">
        <v>0</v>
      </c>
      <c r="JO25">
        <v>0</v>
      </c>
      <c r="JP25">
        <v>88.207000000000008</v>
      </c>
      <c r="JQ25">
        <v>46.871000000000002</v>
      </c>
      <c r="JR25">
        <v>0</v>
      </c>
      <c r="JS25">
        <v>819803</v>
      </c>
      <c r="JT25">
        <v>500286</v>
      </c>
      <c r="JU25">
        <v>54194</v>
      </c>
      <c r="JW25">
        <v>0</v>
      </c>
      <c r="JX25">
        <v>0</v>
      </c>
      <c r="JY25">
        <v>0</v>
      </c>
      <c r="JZ25">
        <v>0</v>
      </c>
      <c r="KD25">
        <v>54331</v>
      </c>
      <c r="KE25">
        <v>7261</v>
      </c>
      <c r="KG25">
        <v>0</v>
      </c>
      <c r="KH25">
        <v>0</v>
      </c>
      <c r="KI25">
        <v>0</v>
      </c>
      <c r="KJ25">
        <v>16</v>
      </c>
      <c r="KK25">
        <v>11</v>
      </c>
      <c r="KL25">
        <v>9856</v>
      </c>
      <c r="KM25">
        <v>6776</v>
      </c>
      <c r="KN25">
        <v>0</v>
      </c>
      <c r="KO25">
        <v>0</v>
      </c>
      <c r="KP25">
        <v>0</v>
      </c>
      <c r="KQ25">
        <v>0</v>
      </c>
      <c r="KS25">
        <v>0</v>
      </c>
      <c r="KT25">
        <v>0</v>
      </c>
      <c r="KU25">
        <v>0</v>
      </c>
      <c r="KW25">
        <v>0</v>
      </c>
      <c r="KX25">
        <v>0</v>
      </c>
      <c r="KY25">
        <v>0</v>
      </c>
      <c r="KZ25">
        <v>0</v>
      </c>
      <c r="LA25">
        <v>0</v>
      </c>
      <c r="LB25">
        <v>0</v>
      </c>
      <c r="LD25">
        <v>0</v>
      </c>
      <c r="LE25">
        <v>0</v>
      </c>
      <c r="LF25">
        <v>0</v>
      </c>
      <c r="LG25">
        <v>0</v>
      </c>
      <c r="LH25">
        <v>0</v>
      </c>
      <c r="LI25">
        <v>0</v>
      </c>
      <c r="LJ25">
        <v>2733.527</v>
      </c>
      <c r="LK25">
        <v>4</v>
      </c>
      <c r="LL25">
        <v>60000</v>
      </c>
      <c r="LM25">
        <v>27335</v>
      </c>
      <c r="LN25">
        <v>0</v>
      </c>
      <c r="LO25">
        <v>0</v>
      </c>
      <c r="LP25">
        <v>0</v>
      </c>
      <c r="LQ25">
        <v>0</v>
      </c>
      <c r="LR25">
        <v>0</v>
      </c>
      <c r="LS25">
        <v>0</v>
      </c>
      <c r="LT25">
        <v>0</v>
      </c>
      <c r="LU25">
        <v>0</v>
      </c>
      <c r="LV25">
        <v>0</v>
      </c>
      <c r="LW25">
        <v>0</v>
      </c>
      <c r="LX25">
        <v>0</v>
      </c>
      <c r="LY25">
        <v>0</v>
      </c>
      <c r="LZ25">
        <v>0</v>
      </c>
      <c r="MA25">
        <v>0</v>
      </c>
      <c r="MB25">
        <v>0</v>
      </c>
      <c r="MC25">
        <v>0</v>
      </c>
      <c r="MD25">
        <v>0</v>
      </c>
      <c r="ME25">
        <v>0</v>
      </c>
      <c r="MF25">
        <v>0</v>
      </c>
      <c r="MG25">
        <v>27955458</v>
      </c>
      <c r="MH25">
        <v>0</v>
      </c>
      <c r="MI25">
        <v>0</v>
      </c>
      <c r="MJ25">
        <v>0</v>
      </c>
      <c r="MK25">
        <v>0</v>
      </c>
    </row>
    <row r="26" spans="1:349" x14ac:dyDescent="0.25">
      <c r="A26">
        <v>43696</v>
      </c>
      <c r="B26">
        <v>15831</v>
      </c>
      <c r="C26">
        <v>9</v>
      </c>
      <c r="D26">
        <v>2025</v>
      </c>
      <c r="E26">
        <v>6160</v>
      </c>
      <c r="F26">
        <v>0</v>
      </c>
      <c r="G26">
        <v>5403.7330000000002</v>
      </c>
      <c r="H26">
        <v>4970.7350000000006</v>
      </c>
      <c r="I26">
        <v>4970.7350000000006</v>
      </c>
      <c r="J26">
        <v>5403.7330000000002</v>
      </c>
      <c r="K26">
        <v>0</v>
      </c>
      <c r="L26">
        <v>6160</v>
      </c>
      <c r="M26">
        <v>0</v>
      </c>
      <c r="N26">
        <v>0</v>
      </c>
      <c r="P26">
        <v>5410.9639999999999</v>
      </c>
      <c r="Q26">
        <v>0</v>
      </c>
      <c r="R26">
        <v>3366680</v>
      </c>
      <c r="S26">
        <v>622.19600000000003</v>
      </c>
      <c r="U26">
        <v>0</v>
      </c>
      <c r="V26">
        <v>891.23900000000003</v>
      </c>
      <c r="W26">
        <v>549003</v>
      </c>
      <c r="X26">
        <v>549003</v>
      </c>
      <c r="Z26">
        <v>0</v>
      </c>
      <c r="AC26">
        <v>0</v>
      </c>
      <c r="AD26" t="s">
        <v>305</v>
      </c>
      <c r="AE26">
        <v>0</v>
      </c>
      <c r="AH26">
        <v>0</v>
      </c>
      <c r="AI26">
        <v>0</v>
      </c>
      <c r="AJ26">
        <v>6160</v>
      </c>
      <c r="AK26" t="s">
        <v>529</v>
      </c>
      <c r="AL26" t="s">
        <v>307</v>
      </c>
      <c r="AM26">
        <v>0</v>
      </c>
      <c r="AN26">
        <v>0</v>
      </c>
      <c r="AO26">
        <v>0</v>
      </c>
      <c r="AP26">
        <v>0</v>
      </c>
      <c r="AQ26">
        <v>0</v>
      </c>
      <c r="AS26">
        <v>0</v>
      </c>
      <c r="AT26">
        <v>0</v>
      </c>
      <c r="AU26">
        <v>0</v>
      </c>
      <c r="AV26">
        <v>0</v>
      </c>
      <c r="AW26">
        <v>58808159</v>
      </c>
      <c r="AX26">
        <v>57959294</v>
      </c>
      <c r="AY26">
        <v>0</v>
      </c>
      <c r="AZ26">
        <v>3366680</v>
      </c>
      <c r="BA26">
        <v>70.917000000000002</v>
      </c>
      <c r="BB26">
        <v>114824</v>
      </c>
      <c r="BC26">
        <v>114092</v>
      </c>
      <c r="BD26">
        <v>270</v>
      </c>
      <c r="BE26">
        <v>732</v>
      </c>
      <c r="BF26">
        <v>52321936</v>
      </c>
      <c r="BG26">
        <v>0</v>
      </c>
      <c r="BJ26">
        <v>12</v>
      </c>
      <c r="BK26">
        <v>0</v>
      </c>
      <c r="BL26">
        <v>0</v>
      </c>
      <c r="BM26">
        <v>0</v>
      </c>
      <c r="BN26">
        <v>0</v>
      </c>
      <c r="BO26">
        <v>0</v>
      </c>
      <c r="BP26">
        <v>0</v>
      </c>
      <c r="BQ26">
        <v>5</v>
      </c>
      <c r="BS26">
        <v>0</v>
      </c>
      <c r="BT26">
        <v>0</v>
      </c>
      <c r="BU26">
        <v>0</v>
      </c>
      <c r="BV26">
        <v>0</v>
      </c>
      <c r="BW26">
        <v>0</v>
      </c>
      <c r="BY26">
        <v>0</v>
      </c>
      <c r="CA26">
        <v>0</v>
      </c>
      <c r="CB26">
        <v>0</v>
      </c>
      <c r="CC26">
        <v>0</v>
      </c>
      <c r="CD26">
        <v>0</v>
      </c>
      <c r="CE26">
        <v>0</v>
      </c>
      <c r="CF26">
        <v>0</v>
      </c>
      <c r="CG26">
        <v>0</v>
      </c>
      <c r="CH26">
        <v>867541</v>
      </c>
      <c r="CI26">
        <v>0</v>
      </c>
      <c r="CJ26">
        <v>4</v>
      </c>
      <c r="CK26">
        <v>0</v>
      </c>
      <c r="CL26">
        <v>0</v>
      </c>
      <c r="CN26">
        <v>0</v>
      </c>
      <c r="CO26">
        <v>1</v>
      </c>
      <c r="CP26">
        <v>0</v>
      </c>
      <c r="CQ26">
        <v>0</v>
      </c>
      <c r="CR26">
        <v>5403.7330000000002</v>
      </c>
      <c r="CS26">
        <v>0</v>
      </c>
      <c r="CT26">
        <v>0</v>
      </c>
      <c r="CU26">
        <v>0</v>
      </c>
      <c r="CV26">
        <v>0</v>
      </c>
      <c r="CW26">
        <v>0</v>
      </c>
      <c r="CX26">
        <v>0</v>
      </c>
      <c r="CY26">
        <v>0</v>
      </c>
      <c r="CZ26">
        <v>0</v>
      </c>
      <c r="DB26">
        <v>30619728</v>
      </c>
      <c r="DC26">
        <v>0</v>
      </c>
      <c r="DD26">
        <v>0</v>
      </c>
      <c r="DE26">
        <v>6083847</v>
      </c>
      <c r="DF26">
        <v>6083847</v>
      </c>
      <c r="DG26">
        <v>987.63800000000003</v>
      </c>
      <c r="DH26">
        <v>0</v>
      </c>
      <c r="DI26">
        <v>0</v>
      </c>
      <c r="DK26">
        <v>0</v>
      </c>
      <c r="DL26">
        <v>0</v>
      </c>
      <c r="DM26">
        <v>5402381</v>
      </c>
      <c r="DN26">
        <v>17944</v>
      </c>
      <c r="DO26">
        <v>0</v>
      </c>
      <c r="DP26">
        <v>0</v>
      </c>
      <c r="DQ26">
        <v>0</v>
      </c>
      <c r="DR26">
        <v>0</v>
      </c>
      <c r="DS26">
        <v>0</v>
      </c>
      <c r="DT26">
        <v>0</v>
      </c>
      <c r="DU26">
        <v>0</v>
      </c>
      <c r="DV26">
        <v>0</v>
      </c>
      <c r="DW26">
        <v>0</v>
      </c>
      <c r="DX26">
        <v>0</v>
      </c>
      <c r="DY26">
        <v>0</v>
      </c>
      <c r="DZ26">
        <v>0</v>
      </c>
      <c r="EA26">
        <v>5.6000000000000001E-2</v>
      </c>
      <c r="EB26">
        <v>0</v>
      </c>
      <c r="EC26">
        <v>168.52600000000001</v>
      </c>
      <c r="ED26">
        <v>1193838</v>
      </c>
      <c r="EE26">
        <v>0</v>
      </c>
      <c r="EF26">
        <v>0</v>
      </c>
      <c r="EG26">
        <v>0</v>
      </c>
      <c r="EH26">
        <v>4226487</v>
      </c>
      <c r="EI26">
        <v>0</v>
      </c>
      <c r="EJ26">
        <v>0</v>
      </c>
      <c r="EK26">
        <v>176.24299999999999</v>
      </c>
      <c r="EL26">
        <v>0</v>
      </c>
      <c r="EM26">
        <v>27.693000000000001</v>
      </c>
      <c r="EN26">
        <v>14.806000000000001</v>
      </c>
      <c r="EO26">
        <v>0</v>
      </c>
      <c r="EP26">
        <v>0</v>
      </c>
      <c r="EQ26">
        <v>218.798</v>
      </c>
      <c r="ER26">
        <v>0</v>
      </c>
      <c r="ES26">
        <v>686.11800000000005</v>
      </c>
      <c r="ET26">
        <v>0</v>
      </c>
      <c r="EV26">
        <v>0</v>
      </c>
      <c r="EW26">
        <v>0</v>
      </c>
      <c r="EX26">
        <v>0</v>
      </c>
      <c r="EZ26">
        <v>48961427</v>
      </c>
      <c r="FA26">
        <v>0</v>
      </c>
      <c r="FB26">
        <v>52309431</v>
      </c>
      <c r="FC26">
        <v>0</v>
      </c>
      <c r="FD26">
        <v>0</v>
      </c>
      <c r="FE26">
        <v>7725481</v>
      </c>
      <c r="FF26">
        <v>1272386</v>
      </c>
      <c r="FG26">
        <v>7.0223999999999995E-2</v>
      </c>
      <c r="FH26">
        <v>3.0397999999999998E-2</v>
      </c>
      <c r="FI26">
        <v>0</v>
      </c>
      <c r="FJ26">
        <v>0</v>
      </c>
      <c r="FK26">
        <v>8493.8209999999999</v>
      </c>
      <c r="FL26">
        <v>62174839</v>
      </c>
      <c r="FM26">
        <v>0</v>
      </c>
      <c r="FN26">
        <v>0</v>
      </c>
      <c r="FO26">
        <v>0</v>
      </c>
      <c r="FP26">
        <v>0</v>
      </c>
      <c r="FQ26">
        <v>0</v>
      </c>
      <c r="FR26">
        <v>0</v>
      </c>
      <c r="FS26">
        <v>0</v>
      </c>
      <c r="FT26">
        <v>0</v>
      </c>
      <c r="FU26">
        <v>0</v>
      </c>
      <c r="FV26">
        <v>0</v>
      </c>
      <c r="FW26">
        <v>0</v>
      </c>
      <c r="FX26">
        <v>0</v>
      </c>
      <c r="FY26">
        <v>0</v>
      </c>
      <c r="GB26">
        <v>1864595</v>
      </c>
      <c r="GC26">
        <v>1864595</v>
      </c>
      <c r="GD26">
        <v>214.20000000000002</v>
      </c>
      <c r="GF26">
        <v>0</v>
      </c>
      <c r="GG26">
        <v>0</v>
      </c>
      <c r="GH26">
        <v>0</v>
      </c>
      <c r="GI26">
        <v>0</v>
      </c>
      <c r="GK26">
        <v>0</v>
      </c>
      <c r="GL26">
        <v>0</v>
      </c>
      <c r="GM26">
        <v>0</v>
      </c>
      <c r="GN26">
        <v>0</v>
      </c>
      <c r="GO26">
        <v>0</v>
      </c>
      <c r="GQ26">
        <v>0</v>
      </c>
      <c r="GR26">
        <v>0</v>
      </c>
      <c r="GS26">
        <v>0</v>
      </c>
      <c r="GT26">
        <v>0</v>
      </c>
      <c r="HB26">
        <v>360336637</v>
      </c>
      <c r="HC26">
        <v>4.0135999999999998E-2</v>
      </c>
      <c r="HD26">
        <v>867541</v>
      </c>
      <c r="HE26">
        <v>0</v>
      </c>
      <c r="HF26">
        <v>5472779</v>
      </c>
      <c r="HG26">
        <v>64064</v>
      </c>
      <c r="HH26">
        <v>1285745</v>
      </c>
      <c r="HI26">
        <v>0</v>
      </c>
      <c r="HJ26">
        <v>155036</v>
      </c>
      <c r="HK26">
        <v>3117</v>
      </c>
      <c r="HL26">
        <v>3054</v>
      </c>
      <c r="HM26">
        <v>58000</v>
      </c>
      <c r="HN26">
        <v>633990</v>
      </c>
      <c r="HO26">
        <v>0</v>
      </c>
      <c r="HP26">
        <v>0</v>
      </c>
      <c r="HQ26">
        <v>0</v>
      </c>
      <c r="HR26">
        <v>0</v>
      </c>
      <c r="HS26">
        <v>48942751</v>
      </c>
      <c r="HT26">
        <v>1272386</v>
      </c>
      <c r="HW26">
        <v>0</v>
      </c>
      <c r="HX26">
        <v>1115</v>
      </c>
      <c r="HY26">
        <v>838</v>
      </c>
      <c r="HZ26">
        <v>651</v>
      </c>
      <c r="IA26">
        <v>823</v>
      </c>
      <c r="IB26">
        <v>578</v>
      </c>
      <c r="IC26">
        <v>4005</v>
      </c>
      <c r="ID26">
        <v>0</v>
      </c>
      <c r="IE26">
        <v>0</v>
      </c>
      <c r="IF26">
        <v>0</v>
      </c>
      <c r="IG26">
        <v>104</v>
      </c>
      <c r="IH26">
        <v>2087.248</v>
      </c>
      <c r="II26">
        <v>0</v>
      </c>
      <c r="IJ26">
        <v>891.23900000000003</v>
      </c>
      <c r="IK26">
        <v>0</v>
      </c>
      <c r="IL26">
        <v>11</v>
      </c>
      <c r="IM26">
        <v>1</v>
      </c>
      <c r="IN26">
        <v>0</v>
      </c>
      <c r="IO26">
        <v>12</v>
      </c>
      <c r="IP26">
        <v>0</v>
      </c>
      <c r="IQ26">
        <v>891.23900000000003</v>
      </c>
      <c r="IR26">
        <v>549003</v>
      </c>
      <c r="IS26">
        <v>0</v>
      </c>
      <c r="IT26">
        <v>55000</v>
      </c>
      <c r="IU26">
        <v>3000</v>
      </c>
      <c r="IV26">
        <v>0</v>
      </c>
      <c r="IW26">
        <v>6160</v>
      </c>
      <c r="IX26">
        <v>0</v>
      </c>
      <c r="IY26">
        <v>0</v>
      </c>
      <c r="IZ26">
        <v>0</v>
      </c>
      <c r="JA26">
        <v>0</v>
      </c>
      <c r="JB26">
        <v>15</v>
      </c>
      <c r="JC26">
        <v>279803</v>
      </c>
      <c r="JD26">
        <v>27</v>
      </c>
      <c r="JE26">
        <v>261771</v>
      </c>
      <c r="JF26">
        <v>12</v>
      </c>
      <c r="JG26">
        <v>66416</v>
      </c>
      <c r="JH26">
        <v>26000</v>
      </c>
      <c r="JJ26">
        <v>0</v>
      </c>
      <c r="JK26">
        <v>0</v>
      </c>
      <c r="JL26">
        <v>0</v>
      </c>
      <c r="JM26">
        <v>0</v>
      </c>
      <c r="JO26">
        <v>133.47300000000001</v>
      </c>
      <c r="JP26">
        <v>45.753</v>
      </c>
      <c r="JQ26">
        <v>34.974000000000004</v>
      </c>
      <c r="JR26">
        <v>1066062</v>
      </c>
      <c r="JS26">
        <v>425232</v>
      </c>
      <c r="JT26">
        <v>373301</v>
      </c>
      <c r="JU26">
        <v>116424</v>
      </c>
      <c r="JW26">
        <v>0</v>
      </c>
      <c r="JX26">
        <v>0</v>
      </c>
      <c r="JY26">
        <v>0</v>
      </c>
      <c r="JZ26">
        <v>0</v>
      </c>
      <c r="KD26">
        <v>116424</v>
      </c>
      <c r="KE26">
        <v>7261</v>
      </c>
      <c r="KG26">
        <v>0</v>
      </c>
      <c r="KH26">
        <v>0</v>
      </c>
      <c r="KI26">
        <v>0</v>
      </c>
      <c r="KJ26">
        <v>80</v>
      </c>
      <c r="KK26">
        <v>24</v>
      </c>
      <c r="KL26">
        <v>49280</v>
      </c>
      <c r="KM26">
        <v>14784</v>
      </c>
      <c r="KN26">
        <v>0</v>
      </c>
      <c r="KO26">
        <v>0</v>
      </c>
      <c r="KP26">
        <v>0</v>
      </c>
      <c r="KQ26">
        <v>0</v>
      </c>
      <c r="KS26">
        <v>0</v>
      </c>
      <c r="KT26">
        <v>0</v>
      </c>
      <c r="KU26">
        <v>0</v>
      </c>
      <c r="KW26">
        <v>0</v>
      </c>
      <c r="KX26">
        <v>0</v>
      </c>
      <c r="KY26">
        <v>0</v>
      </c>
      <c r="KZ26">
        <v>0</v>
      </c>
      <c r="LA26">
        <v>0</v>
      </c>
      <c r="LB26">
        <v>0</v>
      </c>
      <c r="LD26">
        <v>0</v>
      </c>
      <c r="LE26">
        <v>0</v>
      </c>
      <c r="LF26">
        <v>0</v>
      </c>
      <c r="LG26">
        <v>0</v>
      </c>
      <c r="LH26">
        <v>0</v>
      </c>
      <c r="LI26">
        <v>0</v>
      </c>
      <c r="LJ26">
        <v>5003.5940000000001</v>
      </c>
      <c r="LK26">
        <v>7</v>
      </c>
      <c r="LL26">
        <v>105000</v>
      </c>
      <c r="LM26">
        <v>50036</v>
      </c>
      <c r="LN26">
        <v>0</v>
      </c>
      <c r="LO26">
        <v>0</v>
      </c>
      <c r="LP26">
        <v>0</v>
      </c>
      <c r="LQ26">
        <v>0</v>
      </c>
      <c r="LR26">
        <v>0</v>
      </c>
      <c r="LS26">
        <v>0</v>
      </c>
      <c r="LT26">
        <v>0</v>
      </c>
      <c r="LU26">
        <v>0</v>
      </c>
      <c r="LV26">
        <v>0</v>
      </c>
      <c r="LW26">
        <v>0</v>
      </c>
      <c r="LX26">
        <v>0</v>
      </c>
      <c r="LY26">
        <v>0</v>
      </c>
      <c r="LZ26">
        <v>0</v>
      </c>
      <c r="MA26">
        <v>0</v>
      </c>
      <c r="MB26">
        <v>0</v>
      </c>
      <c r="MC26">
        <v>0</v>
      </c>
      <c r="MD26">
        <v>0</v>
      </c>
      <c r="ME26">
        <v>0</v>
      </c>
      <c r="MF26">
        <v>0</v>
      </c>
      <c r="MG26">
        <v>58808159</v>
      </c>
      <c r="MH26">
        <v>0</v>
      </c>
      <c r="MI26">
        <v>0</v>
      </c>
      <c r="MJ26">
        <v>0</v>
      </c>
      <c r="MK26">
        <v>0</v>
      </c>
    </row>
    <row r="27" spans="1:349" x14ac:dyDescent="0.25">
      <c r="A27">
        <v>43696</v>
      </c>
      <c r="B27">
        <v>15833</v>
      </c>
      <c r="C27">
        <v>9</v>
      </c>
      <c r="D27">
        <v>2025</v>
      </c>
      <c r="E27">
        <v>6160</v>
      </c>
      <c r="F27">
        <v>0</v>
      </c>
      <c r="G27">
        <v>60.492000000000004</v>
      </c>
      <c r="H27">
        <v>57.859000000000002</v>
      </c>
      <c r="I27">
        <v>57.859000000000002</v>
      </c>
      <c r="J27">
        <v>60.492000000000004</v>
      </c>
      <c r="K27">
        <v>0</v>
      </c>
      <c r="L27">
        <v>6160</v>
      </c>
      <c r="M27">
        <v>0</v>
      </c>
      <c r="N27">
        <v>0</v>
      </c>
      <c r="P27">
        <v>60.695</v>
      </c>
      <c r="Q27">
        <v>0</v>
      </c>
      <c r="R27">
        <v>37764</v>
      </c>
      <c r="S27">
        <v>622.19600000000003</v>
      </c>
      <c r="U27">
        <v>0</v>
      </c>
      <c r="V27">
        <v>0</v>
      </c>
      <c r="W27">
        <v>0</v>
      </c>
      <c r="X27">
        <v>0</v>
      </c>
      <c r="Z27">
        <v>0</v>
      </c>
      <c r="AC27">
        <v>0</v>
      </c>
      <c r="AD27" t="s">
        <v>305</v>
      </c>
      <c r="AE27">
        <v>0</v>
      </c>
      <c r="AH27">
        <v>0</v>
      </c>
      <c r="AI27">
        <v>0</v>
      </c>
      <c r="AJ27">
        <v>6160</v>
      </c>
      <c r="AK27" t="s">
        <v>529</v>
      </c>
      <c r="AL27" t="s">
        <v>86</v>
      </c>
      <c r="AM27">
        <v>0</v>
      </c>
      <c r="AN27">
        <v>0</v>
      </c>
      <c r="AO27">
        <v>0</v>
      </c>
      <c r="AP27">
        <v>0</v>
      </c>
      <c r="AQ27">
        <v>0</v>
      </c>
      <c r="AS27">
        <v>0</v>
      </c>
      <c r="AT27">
        <v>0</v>
      </c>
      <c r="AU27">
        <v>0</v>
      </c>
      <c r="AV27">
        <v>0</v>
      </c>
      <c r="AW27">
        <v>645296</v>
      </c>
      <c r="AX27">
        <v>635858</v>
      </c>
      <c r="AY27">
        <v>0</v>
      </c>
      <c r="AZ27">
        <v>37764</v>
      </c>
      <c r="BA27">
        <v>0</v>
      </c>
      <c r="BB27">
        <v>0</v>
      </c>
      <c r="BC27">
        <v>0</v>
      </c>
      <c r="BD27">
        <v>0</v>
      </c>
      <c r="BE27">
        <v>0</v>
      </c>
      <c r="BF27">
        <v>571447</v>
      </c>
      <c r="BG27">
        <v>0</v>
      </c>
      <c r="BJ27">
        <v>12</v>
      </c>
      <c r="BK27">
        <v>0</v>
      </c>
      <c r="BL27">
        <v>0</v>
      </c>
      <c r="BM27">
        <v>0</v>
      </c>
      <c r="BN27">
        <v>0</v>
      </c>
      <c r="BO27">
        <v>0</v>
      </c>
      <c r="BP27">
        <v>0</v>
      </c>
      <c r="BQ27">
        <v>761</v>
      </c>
      <c r="BS27">
        <v>0</v>
      </c>
      <c r="BT27">
        <v>0</v>
      </c>
      <c r="BU27">
        <v>0</v>
      </c>
      <c r="BV27">
        <v>0</v>
      </c>
      <c r="BW27">
        <v>0</v>
      </c>
      <c r="BY27">
        <v>0</v>
      </c>
      <c r="CA27">
        <v>0</v>
      </c>
      <c r="CB27">
        <v>0</v>
      </c>
      <c r="CC27">
        <v>0</v>
      </c>
      <c r="CD27">
        <v>0</v>
      </c>
      <c r="CE27">
        <v>0</v>
      </c>
      <c r="CF27">
        <v>0</v>
      </c>
      <c r="CG27">
        <v>0</v>
      </c>
      <c r="CH27">
        <v>9712</v>
      </c>
      <c r="CI27">
        <v>0</v>
      </c>
      <c r="CJ27">
        <v>4</v>
      </c>
      <c r="CK27">
        <v>0</v>
      </c>
      <c r="CL27">
        <v>0</v>
      </c>
      <c r="CN27">
        <v>0</v>
      </c>
      <c r="CO27">
        <v>1</v>
      </c>
      <c r="CP27">
        <v>0</v>
      </c>
      <c r="CQ27">
        <v>0</v>
      </c>
      <c r="CR27">
        <v>60.492000000000004</v>
      </c>
      <c r="CS27">
        <v>0</v>
      </c>
      <c r="CT27">
        <v>0</v>
      </c>
      <c r="CU27">
        <v>0</v>
      </c>
      <c r="CV27">
        <v>0</v>
      </c>
      <c r="CW27">
        <v>0</v>
      </c>
      <c r="CX27">
        <v>0</v>
      </c>
      <c r="CY27">
        <v>0</v>
      </c>
      <c r="CZ27">
        <v>0</v>
      </c>
      <c r="DB27">
        <v>356411</v>
      </c>
      <c r="DC27">
        <v>0</v>
      </c>
      <c r="DD27">
        <v>0</v>
      </c>
      <c r="DE27">
        <v>52899</v>
      </c>
      <c r="DF27">
        <v>52899</v>
      </c>
      <c r="DG27">
        <v>8.588000000000001</v>
      </c>
      <c r="DH27">
        <v>0</v>
      </c>
      <c r="DI27">
        <v>0</v>
      </c>
      <c r="DK27">
        <v>3800</v>
      </c>
      <c r="DL27">
        <v>0</v>
      </c>
      <c r="DM27">
        <v>82513</v>
      </c>
      <c r="DN27">
        <v>274</v>
      </c>
      <c r="DO27">
        <v>0</v>
      </c>
      <c r="DP27">
        <v>0</v>
      </c>
      <c r="DQ27">
        <v>0</v>
      </c>
      <c r="DR27">
        <v>0</v>
      </c>
      <c r="DS27">
        <v>0</v>
      </c>
      <c r="DT27">
        <v>0</v>
      </c>
      <c r="DU27">
        <v>0</v>
      </c>
      <c r="DV27">
        <v>0</v>
      </c>
      <c r="DW27">
        <v>0</v>
      </c>
      <c r="DX27">
        <v>0</v>
      </c>
      <c r="DY27">
        <v>0</v>
      </c>
      <c r="DZ27">
        <v>0</v>
      </c>
      <c r="EA27">
        <v>0</v>
      </c>
      <c r="EB27">
        <v>0</v>
      </c>
      <c r="EC27">
        <v>4.75</v>
      </c>
      <c r="ED27">
        <v>33649</v>
      </c>
      <c r="EE27">
        <v>0</v>
      </c>
      <c r="EF27">
        <v>0</v>
      </c>
      <c r="EG27">
        <v>0</v>
      </c>
      <c r="EH27">
        <v>49138</v>
      </c>
      <c r="EI27">
        <v>0</v>
      </c>
      <c r="EJ27">
        <v>0</v>
      </c>
      <c r="EK27">
        <v>2.5940000000000003</v>
      </c>
      <c r="EL27">
        <v>0</v>
      </c>
      <c r="EM27">
        <v>0</v>
      </c>
      <c r="EN27">
        <v>3.9E-2</v>
      </c>
      <c r="EO27">
        <v>0</v>
      </c>
      <c r="EP27">
        <v>0</v>
      </c>
      <c r="EQ27">
        <v>2.633</v>
      </c>
      <c r="ER27">
        <v>0</v>
      </c>
      <c r="ES27">
        <v>7.9770000000000003</v>
      </c>
      <c r="ET27">
        <v>0</v>
      </c>
      <c r="EV27">
        <v>0</v>
      </c>
      <c r="EW27">
        <v>0</v>
      </c>
      <c r="EX27">
        <v>0</v>
      </c>
      <c r="EZ27">
        <v>537586</v>
      </c>
      <c r="FA27">
        <v>0</v>
      </c>
      <c r="FB27">
        <v>575076</v>
      </c>
      <c r="FC27">
        <v>0</v>
      </c>
      <c r="FD27">
        <v>0</v>
      </c>
      <c r="FE27">
        <v>84375</v>
      </c>
      <c r="FF27">
        <v>13897</v>
      </c>
      <c r="FG27">
        <v>7.0223999999999995E-2</v>
      </c>
      <c r="FH27">
        <v>3.0397999999999998E-2</v>
      </c>
      <c r="FI27">
        <v>0</v>
      </c>
      <c r="FJ27">
        <v>0</v>
      </c>
      <c r="FK27">
        <v>92.76700000000001</v>
      </c>
      <c r="FL27">
        <v>683060</v>
      </c>
      <c r="FM27">
        <v>0</v>
      </c>
      <c r="FN27">
        <v>0</v>
      </c>
      <c r="FO27">
        <v>1900</v>
      </c>
      <c r="FP27">
        <v>0</v>
      </c>
      <c r="FQ27">
        <v>1900</v>
      </c>
      <c r="FR27">
        <v>1900</v>
      </c>
      <c r="FS27">
        <v>0</v>
      </c>
      <c r="FT27">
        <v>0</v>
      </c>
      <c r="FU27">
        <v>0</v>
      </c>
      <c r="FV27">
        <v>0</v>
      </c>
      <c r="FW27">
        <v>0</v>
      </c>
      <c r="FX27">
        <v>0</v>
      </c>
      <c r="FY27">
        <v>0</v>
      </c>
      <c r="GB27">
        <v>0</v>
      </c>
      <c r="GC27">
        <v>0</v>
      </c>
      <c r="GD27">
        <v>0</v>
      </c>
      <c r="GF27">
        <v>0</v>
      </c>
      <c r="GG27">
        <v>0</v>
      </c>
      <c r="GH27">
        <v>0</v>
      </c>
      <c r="GI27">
        <v>0</v>
      </c>
      <c r="GK27">
        <v>0</v>
      </c>
      <c r="GL27">
        <v>0</v>
      </c>
      <c r="GM27">
        <v>0</v>
      </c>
      <c r="GN27">
        <v>0</v>
      </c>
      <c r="GO27">
        <v>0</v>
      </c>
      <c r="GQ27">
        <v>0</v>
      </c>
      <c r="GR27">
        <v>0</v>
      </c>
      <c r="GS27">
        <v>0</v>
      </c>
      <c r="GT27">
        <v>0</v>
      </c>
      <c r="HB27">
        <v>360336637</v>
      </c>
      <c r="HC27">
        <v>4.0135999999999998E-2</v>
      </c>
      <c r="HD27">
        <v>9712</v>
      </c>
      <c r="HE27">
        <v>0</v>
      </c>
      <c r="HF27">
        <v>63703</v>
      </c>
      <c r="HG27">
        <v>0</v>
      </c>
      <c r="HH27">
        <v>0</v>
      </c>
      <c r="HI27">
        <v>0</v>
      </c>
      <c r="HJ27">
        <v>15647</v>
      </c>
      <c r="HK27">
        <v>1249</v>
      </c>
      <c r="HL27">
        <v>754</v>
      </c>
      <c r="HM27">
        <v>0</v>
      </c>
      <c r="HN27">
        <v>0</v>
      </c>
      <c r="HO27">
        <v>0</v>
      </c>
      <c r="HP27">
        <v>0</v>
      </c>
      <c r="HQ27">
        <v>0</v>
      </c>
      <c r="HR27">
        <v>0</v>
      </c>
      <c r="HS27">
        <v>537312</v>
      </c>
      <c r="HT27">
        <v>13897</v>
      </c>
      <c r="HW27">
        <v>0</v>
      </c>
      <c r="HX27">
        <v>5</v>
      </c>
      <c r="HY27">
        <v>6</v>
      </c>
      <c r="HZ27">
        <v>10</v>
      </c>
      <c r="IA27">
        <v>3</v>
      </c>
      <c r="IB27">
        <v>10</v>
      </c>
      <c r="IC27">
        <v>34</v>
      </c>
      <c r="ID27">
        <v>0</v>
      </c>
      <c r="IE27">
        <v>0</v>
      </c>
      <c r="IF27">
        <v>0</v>
      </c>
      <c r="IG27">
        <v>0</v>
      </c>
      <c r="IH27">
        <v>0</v>
      </c>
      <c r="II27">
        <v>0</v>
      </c>
      <c r="IJ27">
        <v>0</v>
      </c>
      <c r="IK27">
        <v>0</v>
      </c>
      <c r="IL27">
        <v>0</v>
      </c>
      <c r="IM27">
        <v>0</v>
      </c>
      <c r="IN27">
        <v>0</v>
      </c>
      <c r="IO27">
        <v>0</v>
      </c>
      <c r="IP27">
        <v>0</v>
      </c>
      <c r="IQ27">
        <v>0</v>
      </c>
      <c r="IR27">
        <v>0</v>
      </c>
      <c r="IS27">
        <v>0</v>
      </c>
      <c r="IT27">
        <v>0</v>
      </c>
      <c r="IU27">
        <v>0</v>
      </c>
      <c r="IV27">
        <v>0</v>
      </c>
      <c r="IW27">
        <v>6160</v>
      </c>
      <c r="IX27">
        <v>0</v>
      </c>
      <c r="IY27">
        <v>0</v>
      </c>
      <c r="IZ27">
        <v>0</v>
      </c>
      <c r="JA27">
        <v>0</v>
      </c>
      <c r="JB27">
        <v>0</v>
      </c>
      <c r="JC27">
        <v>0</v>
      </c>
      <c r="JD27">
        <v>0</v>
      </c>
      <c r="JE27">
        <v>0</v>
      </c>
      <c r="JF27">
        <v>0</v>
      </c>
      <c r="JG27">
        <v>0</v>
      </c>
      <c r="JH27">
        <v>0</v>
      </c>
      <c r="JJ27">
        <v>0</v>
      </c>
      <c r="JK27">
        <v>0</v>
      </c>
      <c r="JL27">
        <v>0</v>
      </c>
      <c r="JM27">
        <v>0</v>
      </c>
      <c r="JO27">
        <v>0</v>
      </c>
      <c r="JP27">
        <v>0</v>
      </c>
      <c r="JQ27">
        <v>0</v>
      </c>
      <c r="JR27">
        <v>0</v>
      </c>
      <c r="JS27">
        <v>0</v>
      </c>
      <c r="JT27">
        <v>0</v>
      </c>
      <c r="JU27">
        <v>0</v>
      </c>
      <c r="JW27">
        <v>0</v>
      </c>
      <c r="JX27">
        <v>0</v>
      </c>
      <c r="JY27">
        <v>0</v>
      </c>
      <c r="JZ27">
        <v>0</v>
      </c>
      <c r="KD27">
        <v>0</v>
      </c>
      <c r="KE27">
        <v>7261</v>
      </c>
      <c r="KG27">
        <v>0</v>
      </c>
      <c r="KH27">
        <v>0</v>
      </c>
      <c r="KI27">
        <v>0</v>
      </c>
      <c r="KJ27">
        <v>0</v>
      </c>
      <c r="KK27">
        <v>0</v>
      </c>
      <c r="KL27">
        <v>0</v>
      </c>
      <c r="KM27">
        <v>0</v>
      </c>
      <c r="KN27">
        <v>0</v>
      </c>
      <c r="KO27">
        <v>0</v>
      </c>
      <c r="KP27">
        <v>0</v>
      </c>
      <c r="KQ27">
        <v>0</v>
      </c>
      <c r="KS27">
        <v>0</v>
      </c>
      <c r="KT27">
        <v>0</v>
      </c>
      <c r="KU27">
        <v>0</v>
      </c>
      <c r="KW27">
        <v>0</v>
      </c>
      <c r="KX27">
        <v>0</v>
      </c>
      <c r="KY27">
        <v>0</v>
      </c>
      <c r="KZ27">
        <v>0</v>
      </c>
      <c r="LA27">
        <v>0</v>
      </c>
      <c r="LB27">
        <v>0</v>
      </c>
      <c r="LD27">
        <v>0</v>
      </c>
      <c r="LE27">
        <v>0</v>
      </c>
      <c r="LF27">
        <v>0</v>
      </c>
      <c r="LG27">
        <v>0</v>
      </c>
      <c r="LH27">
        <v>0</v>
      </c>
      <c r="LI27">
        <v>0</v>
      </c>
      <c r="LJ27">
        <v>64.710999999999999</v>
      </c>
      <c r="LK27">
        <v>1</v>
      </c>
      <c r="LL27">
        <v>15000</v>
      </c>
      <c r="LM27">
        <v>647</v>
      </c>
      <c r="LN27">
        <v>0</v>
      </c>
      <c r="LO27">
        <v>0</v>
      </c>
      <c r="LP27">
        <v>0</v>
      </c>
      <c r="LQ27">
        <v>0</v>
      </c>
      <c r="LR27">
        <v>0</v>
      </c>
      <c r="LS27">
        <v>0</v>
      </c>
      <c r="LT27">
        <v>0</v>
      </c>
      <c r="LU27">
        <v>0</v>
      </c>
      <c r="LV27">
        <v>0</v>
      </c>
      <c r="LW27">
        <v>0</v>
      </c>
      <c r="LX27">
        <v>0</v>
      </c>
      <c r="LY27">
        <v>0</v>
      </c>
      <c r="LZ27">
        <v>0</v>
      </c>
      <c r="MA27">
        <v>0</v>
      </c>
      <c r="MB27">
        <v>0</v>
      </c>
      <c r="MC27">
        <v>0</v>
      </c>
      <c r="MD27">
        <v>0</v>
      </c>
      <c r="ME27">
        <v>0</v>
      </c>
      <c r="MF27">
        <v>0</v>
      </c>
      <c r="MG27">
        <v>645296</v>
      </c>
      <c r="MH27">
        <v>0</v>
      </c>
      <c r="MI27">
        <v>0</v>
      </c>
      <c r="MJ27">
        <v>0</v>
      </c>
      <c r="MK27">
        <v>0</v>
      </c>
    </row>
    <row r="28" spans="1:349" x14ac:dyDescent="0.25">
      <c r="A28">
        <v>43696</v>
      </c>
      <c r="B28">
        <v>15834</v>
      </c>
      <c r="C28">
        <v>9</v>
      </c>
      <c r="D28">
        <v>2025</v>
      </c>
      <c r="E28">
        <v>6160</v>
      </c>
      <c r="F28">
        <v>0</v>
      </c>
      <c r="G28">
        <v>5887.2350000000006</v>
      </c>
      <c r="H28">
        <v>5833.28</v>
      </c>
      <c r="I28">
        <v>5833.28</v>
      </c>
      <c r="J28">
        <v>5887.2350000000006</v>
      </c>
      <c r="K28">
        <v>0</v>
      </c>
      <c r="L28">
        <v>6160</v>
      </c>
      <c r="M28">
        <v>0</v>
      </c>
      <c r="N28">
        <v>0</v>
      </c>
      <c r="P28">
        <v>5890.7150000000001</v>
      </c>
      <c r="Q28">
        <v>0</v>
      </c>
      <c r="R28">
        <v>3665179</v>
      </c>
      <c r="S28">
        <v>622.19600000000003</v>
      </c>
      <c r="U28">
        <v>0</v>
      </c>
      <c r="V28">
        <v>800.46699999999998</v>
      </c>
      <c r="W28">
        <v>493088</v>
      </c>
      <c r="X28">
        <v>493088</v>
      </c>
      <c r="Z28">
        <v>0</v>
      </c>
      <c r="AC28">
        <v>0</v>
      </c>
      <c r="AD28" t="s">
        <v>305</v>
      </c>
      <c r="AE28">
        <v>0</v>
      </c>
      <c r="AH28">
        <v>0</v>
      </c>
      <c r="AI28">
        <v>0</v>
      </c>
      <c r="AJ28">
        <v>6160</v>
      </c>
      <c r="AK28" t="s">
        <v>529</v>
      </c>
      <c r="AL28" t="s">
        <v>308</v>
      </c>
      <c r="AM28">
        <v>0</v>
      </c>
      <c r="AN28">
        <v>0</v>
      </c>
      <c r="AO28">
        <v>0</v>
      </c>
      <c r="AP28">
        <v>0</v>
      </c>
      <c r="AQ28">
        <v>0</v>
      </c>
      <c r="AS28">
        <v>0</v>
      </c>
      <c r="AT28">
        <v>0</v>
      </c>
      <c r="AU28">
        <v>0</v>
      </c>
      <c r="AV28">
        <v>0</v>
      </c>
      <c r="AW28">
        <v>50402077</v>
      </c>
      <c r="AX28">
        <v>49461549</v>
      </c>
      <c r="AY28">
        <v>0</v>
      </c>
      <c r="AZ28">
        <v>3665179</v>
      </c>
      <c r="BA28">
        <v>0</v>
      </c>
      <c r="BB28">
        <v>0</v>
      </c>
      <c r="BC28">
        <v>0</v>
      </c>
      <c r="BD28">
        <v>0</v>
      </c>
      <c r="BE28">
        <v>0</v>
      </c>
      <c r="BF28">
        <v>45326274</v>
      </c>
      <c r="BG28">
        <v>0</v>
      </c>
      <c r="BJ28">
        <v>12</v>
      </c>
      <c r="BK28">
        <v>0</v>
      </c>
      <c r="BL28">
        <v>0</v>
      </c>
      <c r="BM28">
        <v>0</v>
      </c>
      <c r="BN28">
        <v>0</v>
      </c>
      <c r="BO28">
        <v>0</v>
      </c>
      <c r="BP28">
        <v>0</v>
      </c>
      <c r="BQ28">
        <v>0</v>
      </c>
      <c r="BS28">
        <v>0</v>
      </c>
      <c r="BT28">
        <v>0</v>
      </c>
      <c r="BU28">
        <v>0</v>
      </c>
      <c r="BV28">
        <v>0</v>
      </c>
      <c r="BW28">
        <v>0</v>
      </c>
      <c r="BY28">
        <v>0</v>
      </c>
      <c r="CA28">
        <v>0</v>
      </c>
      <c r="CB28">
        <v>0</v>
      </c>
      <c r="CC28">
        <v>0</v>
      </c>
      <c r="CD28">
        <v>0</v>
      </c>
      <c r="CE28">
        <v>0</v>
      </c>
      <c r="CF28">
        <v>0</v>
      </c>
      <c r="CG28">
        <v>0</v>
      </c>
      <c r="CH28">
        <v>945165</v>
      </c>
      <c r="CI28">
        <v>0</v>
      </c>
      <c r="CJ28">
        <v>4</v>
      </c>
      <c r="CK28">
        <v>0</v>
      </c>
      <c r="CL28">
        <v>0</v>
      </c>
      <c r="CN28">
        <v>0</v>
      </c>
      <c r="CO28">
        <v>1</v>
      </c>
      <c r="CP28">
        <v>0</v>
      </c>
      <c r="CQ28">
        <v>0</v>
      </c>
      <c r="CR28">
        <v>5887.2350000000006</v>
      </c>
      <c r="CS28">
        <v>0</v>
      </c>
      <c r="CT28">
        <v>0</v>
      </c>
      <c r="CU28">
        <v>0</v>
      </c>
      <c r="CV28">
        <v>0</v>
      </c>
      <c r="CW28">
        <v>0</v>
      </c>
      <c r="CX28">
        <v>0</v>
      </c>
      <c r="CY28">
        <v>0</v>
      </c>
      <c r="CZ28">
        <v>0</v>
      </c>
      <c r="DB28">
        <v>35933005</v>
      </c>
      <c r="DC28">
        <v>0</v>
      </c>
      <c r="DD28">
        <v>0</v>
      </c>
      <c r="DE28">
        <v>316701</v>
      </c>
      <c r="DF28">
        <v>316701</v>
      </c>
      <c r="DG28">
        <v>51.413000000000004</v>
      </c>
      <c r="DH28">
        <v>0</v>
      </c>
      <c r="DI28">
        <v>0</v>
      </c>
      <c r="DK28">
        <v>0</v>
      </c>
      <c r="DL28">
        <v>0</v>
      </c>
      <c r="DM28">
        <v>1396100</v>
      </c>
      <c r="DN28">
        <v>4637</v>
      </c>
      <c r="DO28">
        <v>0</v>
      </c>
      <c r="DP28">
        <v>0</v>
      </c>
      <c r="DQ28">
        <v>0</v>
      </c>
      <c r="DR28">
        <v>0</v>
      </c>
      <c r="DS28">
        <v>0</v>
      </c>
      <c r="DT28">
        <v>0</v>
      </c>
      <c r="DU28">
        <v>0</v>
      </c>
      <c r="DV28">
        <v>0</v>
      </c>
      <c r="DW28">
        <v>0</v>
      </c>
      <c r="DX28">
        <v>0</v>
      </c>
      <c r="DY28">
        <v>0</v>
      </c>
      <c r="DZ28">
        <v>0</v>
      </c>
      <c r="EA28">
        <v>0</v>
      </c>
      <c r="EB28">
        <v>0</v>
      </c>
      <c r="EC28">
        <v>46.542000000000002</v>
      </c>
      <c r="ED28">
        <v>329704</v>
      </c>
      <c r="EE28">
        <v>0</v>
      </c>
      <c r="EF28">
        <v>0</v>
      </c>
      <c r="EG28">
        <v>0</v>
      </c>
      <c r="EH28">
        <v>1071033</v>
      </c>
      <c r="EI28">
        <v>0</v>
      </c>
      <c r="EJ28">
        <v>0</v>
      </c>
      <c r="EK28">
        <v>43.558</v>
      </c>
      <c r="EL28">
        <v>0</v>
      </c>
      <c r="EM28">
        <v>4.3950000000000005</v>
      </c>
      <c r="EN28">
        <v>6.0020000000000007</v>
      </c>
      <c r="EO28">
        <v>0</v>
      </c>
      <c r="EP28">
        <v>0</v>
      </c>
      <c r="EQ28">
        <v>53.955000000000005</v>
      </c>
      <c r="ER28">
        <v>0</v>
      </c>
      <c r="ES28">
        <v>173.869</v>
      </c>
      <c r="ET28">
        <v>0</v>
      </c>
      <c r="EV28">
        <v>0</v>
      </c>
      <c r="EW28">
        <v>0</v>
      </c>
      <c r="EX28">
        <v>0</v>
      </c>
      <c r="EZ28">
        <v>41666736</v>
      </c>
      <c r="FA28">
        <v>0</v>
      </c>
      <c r="FB28">
        <v>45327278</v>
      </c>
      <c r="FC28">
        <v>0</v>
      </c>
      <c r="FD28">
        <v>0</v>
      </c>
      <c r="FE28">
        <v>6692551</v>
      </c>
      <c r="FF28">
        <v>1102262</v>
      </c>
      <c r="FG28">
        <v>7.0223999999999995E-2</v>
      </c>
      <c r="FH28">
        <v>3.0397999999999998E-2</v>
      </c>
      <c r="FI28">
        <v>0</v>
      </c>
      <c r="FJ28">
        <v>0</v>
      </c>
      <c r="FK28">
        <v>7358.1610000000001</v>
      </c>
      <c r="FL28">
        <v>54067256</v>
      </c>
      <c r="FM28">
        <v>0</v>
      </c>
      <c r="FN28">
        <v>0</v>
      </c>
      <c r="FO28">
        <v>0</v>
      </c>
      <c r="FP28">
        <v>0</v>
      </c>
      <c r="FQ28">
        <v>0</v>
      </c>
      <c r="FR28">
        <v>0</v>
      </c>
      <c r="FS28">
        <v>0</v>
      </c>
      <c r="FT28">
        <v>0</v>
      </c>
      <c r="FU28">
        <v>0</v>
      </c>
      <c r="FV28">
        <v>0</v>
      </c>
      <c r="FW28">
        <v>0</v>
      </c>
      <c r="FX28">
        <v>0</v>
      </c>
      <c r="FY28">
        <v>0</v>
      </c>
      <c r="GB28">
        <v>0</v>
      </c>
      <c r="GC28">
        <v>0</v>
      </c>
      <c r="GD28">
        <v>0</v>
      </c>
      <c r="GF28">
        <v>0</v>
      </c>
      <c r="GG28">
        <v>0</v>
      </c>
      <c r="GH28">
        <v>0</v>
      </c>
      <c r="GI28">
        <v>0</v>
      </c>
      <c r="GK28">
        <v>0</v>
      </c>
      <c r="GL28">
        <v>0</v>
      </c>
      <c r="GM28">
        <v>0</v>
      </c>
      <c r="GN28">
        <v>0</v>
      </c>
      <c r="GO28">
        <v>0</v>
      </c>
      <c r="GQ28">
        <v>0</v>
      </c>
      <c r="GR28">
        <v>0</v>
      </c>
      <c r="GS28">
        <v>0</v>
      </c>
      <c r="GT28">
        <v>0</v>
      </c>
      <c r="HB28">
        <v>360336637</v>
      </c>
      <c r="HC28">
        <v>4.0135999999999998E-2</v>
      </c>
      <c r="HD28">
        <v>945165</v>
      </c>
      <c r="HE28">
        <v>0</v>
      </c>
      <c r="HF28">
        <v>6422441</v>
      </c>
      <c r="HG28">
        <v>16632</v>
      </c>
      <c r="HH28">
        <v>352218</v>
      </c>
      <c r="HI28">
        <v>0</v>
      </c>
      <c r="HJ28">
        <v>226452</v>
      </c>
      <c r="HK28">
        <v>3746</v>
      </c>
      <c r="HL28">
        <v>1895</v>
      </c>
      <c r="HM28">
        <v>165000</v>
      </c>
      <c r="HN28">
        <v>0</v>
      </c>
      <c r="HO28">
        <v>0</v>
      </c>
      <c r="HP28">
        <v>0</v>
      </c>
      <c r="HQ28">
        <v>0</v>
      </c>
      <c r="HR28">
        <v>0</v>
      </c>
      <c r="HS28">
        <v>41662099</v>
      </c>
      <c r="HT28">
        <v>1102262</v>
      </c>
      <c r="HW28">
        <v>0</v>
      </c>
      <c r="HX28">
        <v>73</v>
      </c>
      <c r="HY28">
        <v>48</v>
      </c>
      <c r="HZ28">
        <v>40</v>
      </c>
      <c r="IA28">
        <v>35</v>
      </c>
      <c r="IB28">
        <v>16</v>
      </c>
      <c r="IC28">
        <v>212</v>
      </c>
      <c r="ID28">
        <v>0</v>
      </c>
      <c r="IE28">
        <v>0</v>
      </c>
      <c r="IF28">
        <v>0</v>
      </c>
      <c r="IG28">
        <v>27</v>
      </c>
      <c r="IH28">
        <v>571.78300000000002</v>
      </c>
      <c r="II28">
        <v>0</v>
      </c>
      <c r="IJ28">
        <v>800.46699999999998</v>
      </c>
      <c r="IK28">
        <v>0</v>
      </c>
      <c r="IL28">
        <v>6</v>
      </c>
      <c r="IM28">
        <v>45</v>
      </c>
      <c r="IN28">
        <v>0</v>
      </c>
      <c r="IO28">
        <v>51</v>
      </c>
      <c r="IP28">
        <v>0</v>
      </c>
      <c r="IQ28">
        <v>800.46699999999998</v>
      </c>
      <c r="IR28">
        <v>493088</v>
      </c>
      <c r="IS28">
        <v>0</v>
      </c>
      <c r="IT28">
        <v>30000</v>
      </c>
      <c r="IU28">
        <v>135000</v>
      </c>
      <c r="IV28">
        <v>0</v>
      </c>
      <c r="IW28">
        <v>6160</v>
      </c>
      <c r="IX28">
        <v>0</v>
      </c>
      <c r="IY28">
        <v>0</v>
      </c>
      <c r="IZ28">
        <v>0</v>
      </c>
      <c r="JA28">
        <v>0</v>
      </c>
      <c r="JB28">
        <v>0</v>
      </c>
      <c r="JC28">
        <v>0</v>
      </c>
      <c r="JD28">
        <v>0</v>
      </c>
      <c r="JE28">
        <v>0</v>
      </c>
      <c r="JF28">
        <v>0</v>
      </c>
      <c r="JG28">
        <v>0</v>
      </c>
      <c r="JH28">
        <v>0</v>
      </c>
      <c r="JJ28">
        <v>0</v>
      </c>
      <c r="JK28">
        <v>0</v>
      </c>
      <c r="JL28">
        <v>0</v>
      </c>
      <c r="JM28">
        <v>0</v>
      </c>
      <c r="JO28">
        <v>0</v>
      </c>
      <c r="JP28">
        <v>0</v>
      </c>
      <c r="JQ28">
        <v>0</v>
      </c>
      <c r="JR28">
        <v>0</v>
      </c>
      <c r="JS28">
        <v>0</v>
      </c>
      <c r="JT28">
        <v>0</v>
      </c>
      <c r="JU28">
        <v>0</v>
      </c>
      <c r="JW28">
        <v>0</v>
      </c>
      <c r="JX28">
        <v>0</v>
      </c>
      <c r="JY28">
        <v>0</v>
      </c>
      <c r="JZ28">
        <v>0</v>
      </c>
      <c r="KD28">
        <v>0</v>
      </c>
      <c r="KE28">
        <v>7261</v>
      </c>
      <c r="KG28">
        <v>0</v>
      </c>
      <c r="KH28">
        <v>0</v>
      </c>
      <c r="KI28">
        <v>0</v>
      </c>
      <c r="KJ28">
        <v>17</v>
      </c>
      <c r="KK28">
        <v>10</v>
      </c>
      <c r="KL28">
        <v>10472</v>
      </c>
      <c r="KM28">
        <v>6160</v>
      </c>
      <c r="KN28">
        <v>0</v>
      </c>
      <c r="KO28">
        <v>0</v>
      </c>
      <c r="KP28">
        <v>0</v>
      </c>
      <c r="KQ28">
        <v>0</v>
      </c>
      <c r="KS28">
        <v>0</v>
      </c>
      <c r="KT28">
        <v>0</v>
      </c>
      <c r="KU28">
        <v>0</v>
      </c>
      <c r="KW28">
        <v>0</v>
      </c>
      <c r="KX28">
        <v>0</v>
      </c>
      <c r="KY28">
        <v>0</v>
      </c>
      <c r="KZ28">
        <v>0</v>
      </c>
      <c r="LA28">
        <v>0</v>
      </c>
      <c r="LB28">
        <v>0</v>
      </c>
      <c r="LD28">
        <v>0</v>
      </c>
      <c r="LE28">
        <v>0</v>
      </c>
      <c r="LF28">
        <v>0</v>
      </c>
      <c r="LG28">
        <v>0</v>
      </c>
      <c r="LH28">
        <v>0</v>
      </c>
      <c r="LI28">
        <v>0</v>
      </c>
      <c r="LJ28">
        <v>4645.17</v>
      </c>
      <c r="LK28">
        <v>12</v>
      </c>
      <c r="LL28">
        <v>180000</v>
      </c>
      <c r="LM28">
        <v>46452</v>
      </c>
      <c r="LN28">
        <v>0</v>
      </c>
      <c r="LO28">
        <v>0</v>
      </c>
      <c r="LP28">
        <v>0</v>
      </c>
      <c r="LQ28">
        <v>0</v>
      </c>
      <c r="LR28">
        <v>0</v>
      </c>
      <c r="LS28">
        <v>0</v>
      </c>
      <c r="LT28">
        <v>0</v>
      </c>
      <c r="LU28">
        <v>0</v>
      </c>
      <c r="LV28">
        <v>0</v>
      </c>
      <c r="LW28">
        <v>0</v>
      </c>
      <c r="LX28">
        <v>0</v>
      </c>
      <c r="LY28">
        <v>0</v>
      </c>
      <c r="LZ28">
        <v>0</v>
      </c>
      <c r="MA28">
        <v>0</v>
      </c>
      <c r="MB28">
        <v>0</v>
      </c>
      <c r="MC28">
        <v>0</v>
      </c>
      <c r="MD28">
        <v>0</v>
      </c>
      <c r="ME28">
        <v>0</v>
      </c>
      <c r="MF28">
        <v>0</v>
      </c>
      <c r="MG28">
        <v>50402077</v>
      </c>
      <c r="MH28">
        <v>0</v>
      </c>
      <c r="MI28">
        <v>0</v>
      </c>
      <c r="MJ28">
        <v>0</v>
      </c>
      <c r="MK28">
        <v>0</v>
      </c>
    </row>
    <row r="29" spans="1:349" x14ac:dyDescent="0.25">
      <c r="A29">
        <v>43696</v>
      </c>
      <c r="B29">
        <v>15835</v>
      </c>
      <c r="C29">
        <v>9</v>
      </c>
      <c r="D29">
        <v>2025</v>
      </c>
      <c r="E29">
        <v>6160</v>
      </c>
      <c r="F29">
        <v>0</v>
      </c>
      <c r="G29">
        <v>11298.457</v>
      </c>
      <c r="H29">
        <v>10874.92</v>
      </c>
      <c r="I29">
        <v>10874.92</v>
      </c>
      <c r="J29">
        <v>11298.457</v>
      </c>
      <c r="K29">
        <v>0</v>
      </c>
      <c r="L29">
        <v>6160</v>
      </c>
      <c r="M29">
        <v>0</v>
      </c>
      <c r="N29">
        <v>0</v>
      </c>
      <c r="P29">
        <v>11306.29</v>
      </c>
      <c r="Q29">
        <v>0</v>
      </c>
      <c r="R29">
        <v>7034728</v>
      </c>
      <c r="S29">
        <v>622.19600000000003</v>
      </c>
      <c r="U29">
        <v>0</v>
      </c>
      <c r="V29">
        <v>1143.6320000000001</v>
      </c>
      <c r="W29">
        <v>704477</v>
      </c>
      <c r="X29">
        <v>704477</v>
      </c>
      <c r="Z29">
        <v>0</v>
      </c>
      <c r="AC29">
        <v>0</v>
      </c>
      <c r="AD29" t="s">
        <v>305</v>
      </c>
      <c r="AE29">
        <v>0</v>
      </c>
      <c r="AH29">
        <v>0</v>
      </c>
      <c r="AI29">
        <v>0</v>
      </c>
      <c r="AJ29">
        <v>6160</v>
      </c>
      <c r="AK29" t="s">
        <v>529</v>
      </c>
      <c r="AL29" t="s">
        <v>309</v>
      </c>
      <c r="AM29">
        <v>0</v>
      </c>
      <c r="AN29">
        <v>0</v>
      </c>
      <c r="AO29">
        <v>0</v>
      </c>
      <c r="AP29">
        <v>0</v>
      </c>
      <c r="AQ29">
        <v>0</v>
      </c>
      <c r="AS29">
        <v>0</v>
      </c>
      <c r="AT29">
        <v>0</v>
      </c>
      <c r="AU29">
        <v>0</v>
      </c>
      <c r="AV29">
        <v>0</v>
      </c>
      <c r="AW29">
        <v>106646528</v>
      </c>
      <c r="AX29">
        <v>104861819</v>
      </c>
      <c r="AY29">
        <v>0</v>
      </c>
      <c r="AZ29">
        <v>7034728</v>
      </c>
      <c r="BA29">
        <v>0</v>
      </c>
      <c r="BB29">
        <v>0</v>
      </c>
      <c r="BC29">
        <v>0</v>
      </c>
      <c r="BD29">
        <v>0</v>
      </c>
      <c r="BE29">
        <v>0</v>
      </c>
      <c r="BF29">
        <v>95468248</v>
      </c>
      <c r="BG29">
        <v>0</v>
      </c>
      <c r="BJ29">
        <v>12</v>
      </c>
      <c r="BK29">
        <v>0</v>
      </c>
      <c r="BL29">
        <v>0</v>
      </c>
      <c r="BM29">
        <v>0</v>
      </c>
      <c r="BN29">
        <v>0</v>
      </c>
      <c r="BO29">
        <v>0</v>
      </c>
      <c r="BP29">
        <v>0</v>
      </c>
      <c r="BQ29">
        <v>0</v>
      </c>
      <c r="BS29">
        <v>0</v>
      </c>
      <c r="BT29">
        <v>0</v>
      </c>
      <c r="BU29">
        <v>0</v>
      </c>
      <c r="BV29">
        <v>0</v>
      </c>
      <c r="BW29">
        <v>0</v>
      </c>
      <c r="BY29">
        <v>0</v>
      </c>
      <c r="CA29">
        <v>0</v>
      </c>
      <c r="CB29">
        <v>0</v>
      </c>
      <c r="CC29">
        <v>0</v>
      </c>
      <c r="CD29">
        <v>0</v>
      </c>
      <c r="CE29">
        <v>0</v>
      </c>
      <c r="CF29">
        <v>0</v>
      </c>
      <c r="CG29">
        <v>0</v>
      </c>
      <c r="CH29">
        <v>1813909</v>
      </c>
      <c r="CI29">
        <v>0</v>
      </c>
      <c r="CJ29">
        <v>4</v>
      </c>
      <c r="CK29">
        <v>0</v>
      </c>
      <c r="CL29">
        <v>0</v>
      </c>
      <c r="CN29">
        <v>0</v>
      </c>
      <c r="CO29">
        <v>1</v>
      </c>
      <c r="CP29">
        <v>0</v>
      </c>
      <c r="CQ29">
        <v>0</v>
      </c>
      <c r="CR29">
        <v>11298.457</v>
      </c>
      <c r="CS29">
        <v>0</v>
      </c>
      <c r="CT29">
        <v>0</v>
      </c>
      <c r="CU29">
        <v>0</v>
      </c>
      <c r="CV29">
        <v>0</v>
      </c>
      <c r="CW29">
        <v>0</v>
      </c>
      <c r="CX29">
        <v>0</v>
      </c>
      <c r="CY29">
        <v>0</v>
      </c>
      <c r="CZ29">
        <v>0</v>
      </c>
      <c r="DB29">
        <v>66989507</v>
      </c>
      <c r="DC29">
        <v>0</v>
      </c>
      <c r="DD29">
        <v>0</v>
      </c>
      <c r="DE29">
        <v>4899587</v>
      </c>
      <c r="DF29">
        <v>4899587</v>
      </c>
      <c r="DG29">
        <v>795.38800000000003</v>
      </c>
      <c r="DH29">
        <v>0</v>
      </c>
      <c r="DI29">
        <v>0</v>
      </c>
      <c r="DK29">
        <v>0</v>
      </c>
      <c r="DL29">
        <v>0</v>
      </c>
      <c r="DM29">
        <v>8791057</v>
      </c>
      <c r="DN29">
        <v>29200</v>
      </c>
      <c r="DO29">
        <v>0</v>
      </c>
      <c r="DP29">
        <v>0</v>
      </c>
      <c r="DQ29">
        <v>0</v>
      </c>
      <c r="DR29">
        <v>0</v>
      </c>
      <c r="DS29">
        <v>0</v>
      </c>
      <c r="DT29">
        <v>0</v>
      </c>
      <c r="DU29">
        <v>0</v>
      </c>
      <c r="DV29">
        <v>0</v>
      </c>
      <c r="DW29">
        <v>0</v>
      </c>
      <c r="DX29">
        <v>0</v>
      </c>
      <c r="DY29">
        <v>0</v>
      </c>
      <c r="DZ29">
        <v>0</v>
      </c>
      <c r="EA29">
        <v>1.8000000000000002E-2</v>
      </c>
      <c r="EB29">
        <v>0</v>
      </c>
      <c r="EC29">
        <v>156.285</v>
      </c>
      <c r="ED29">
        <v>1107123</v>
      </c>
      <c r="EE29">
        <v>0</v>
      </c>
      <c r="EF29">
        <v>0</v>
      </c>
      <c r="EG29">
        <v>0</v>
      </c>
      <c r="EH29">
        <v>7713134</v>
      </c>
      <c r="EI29">
        <v>0</v>
      </c>
      <c r="EJ29">
        <v>0</v>
      </c>
      <c r="EK29">
        <v>319.49799999999999</v>
      </c>
      <c r="EL29">
        <v>0</v>
      </c>
      <c r="EM29">
        <v>54.69</v>
      </c>
      <c r="EN29">
        <v>25.483000000000001</v>
      </c>
      <c r="EO29">
        <v>0</v>
      </c>
      <c r="EP29">
        <v>0</v>
      </c>
      <c r="EQ29">
        <v>400.58600000000001</v>
      </c>
      <c r="ER29">
        <v>0.89700000000000002</v>
      </c>
      <c r="ES29">
        <v>1252.1320000000001</v>
      </c>
      <c r="ET29">
        <v>0</v>
      </c>
      <c r="EV29">
        <v>0</v>
      </c>
      <c r="EW29">
        <v>0</v>
      </c>
      <c r="EX29">
        <v>0</v>
      </c>
      <c r="EZ29">
        <v>88444030</v>
      </c>
      <c r="FA29">
        <v>0</v>
      </c>
      <c r="FB29">
        <v>95449558</v>
      </c>
      <c r="FC29">
        <v>0</v>
      </c>
      <c r="FD29">
        <v>0</v>
      </c>
      <c r="FE29">
        <v>14096154</v>
      </c>
      <c r="FF29">
        <v>2321635</v>
      </c>
      <c r="FG29">
        <v>7.0223999999999995E-2</v>
      </c>
      <c r="FH29">
        <v>3.0397999999999998E-2</v>
      </c>
      <c r="FI29">
        <v>0</v>
      </c>
      <c r="FJ29">
        <v>0</v>
      </c>
      <c r="FK29">
        <v>15498.092000000001</v>
      </c>
      <c r="FL29">
        <v>113681256</v>
      </c>
      <c r="FM29">
        <v>0</v>
      </c>
      <c r="FN29">
        <v>0</v>
      </c>
      <c r="FO29">
        <v>0</v>
      </c>
      <c r="FP29">
        <v>0</v>
      </c>
      <c r="FQ29">
        <v>0</v>
      </c>
      <c r="FR29">
        <v>0</v>
      </c>
      <c r="FS29">
        <v>0</v>
      </c>
      <c r="FT29">
        <v>0</v>
      </c>
      <c r="FU29">
        <v>0</v>
      </c>
      <c r="FV29">
        <v>0</v>
      </c>
      <c r="FW29">
        <v>0</v>
      </c>
      <c r="FX29">
        <v>0</v>
      </c>
      <c r="FY29">
        <v>0</v>
      </c>
      <c r="GB29">
        <v>213423</v>
      </c>
      <c r="GC29">
        <v>213423</v>
      </c>
      <c r="GD29">
        <v>22.951000000000001</v>
      </c>
      <c r="GF29">
        <v>0</v>
      </c>
      <c r="GG29">
        <v>0</v>
      </c>
      <c r="GH29">
        <v>0</v>
      </c>
      <c r="GI29">
        <v>0</v>
      </c>
      <c r="GK29">
        <v>0</v>
      </c>
      <c r="GL29">
        <v>0</v>
      </c>
      <c r="GM29">
        <v>0</v>
      </c>
      <c r="GN29">
        <v>0</v>
      </c>
      <c r="GO29">
        <v>0</v>
      </c>
      <c r="GQ29">
        <v>0</v>
      </c>
      <c r="GR29">
        <v>0</v>
      </c>
      <c r="GS29">
        <v>0</v>
      </c>
      <c r="GT29">
        <v>0</v>
      </c>
      <c r="HB29">
        <v>360336637</v>
      </c>
      <c r="HC29">
        <v>4.0135999999999998E-2</v>
      </c>
      <c r="HD29">
        <v>1813909</v>
      </c>
      <c r="HE29">
        <v>0</v>
      </c>
      <c r="HF29">
        <v>11973287</v>
      </c>
      <c r="HG29">
        <v>210672</v>
      </c>
      <c r="HH29">
        <v>1172357</v>
      </c>
      <c r="HI29">
        <v>0</v>
      </c>
      <c r="HJ29">
        <v>269133</v>
      </c>
      <c r="HK29">
        <v>9259</v>
      </c>
      <c r="HL29">
        <v>1251</v>
      </c>
      <c r="HM29">
        <v>206000</v>
      </c>
      <c r="HN29">
        <v>9548</v>
      </c>
      <c r="HO29">
        <v>0</v>
      </c>
      <c r="HP29">
        <v>0</v>
      </c>
      <c r="HQ29">
        <v>0</v>
      </c>
      <c r="HR29">
        <v>0</v>
      </c>
      <c r="HS29">
        <v>88414830</v>
      </c>
      <c r="HT29">
        <v>2321635</v>
      </c>
      <c r="HW29">
        <v>0</v>
      </c>
      <c r="HX29">
        <v>1209</v>
      </c>
      <c r="HY29">
        <v>965</v>
      </c>
      <c r="HZ29">
        <v>496</v>
      </c>
      <c r="IA29">
        <v>422</v>
      </c>
      <c r="IB29">
        <v>216</v>
      </c>
      <c r="IC29">
        <v>3308</v>
      </c>
      <c r="ID29">
        <v>0</v>
      </c>
      <c r="IE29">
        <v>0</v>
      </c>
      <c r="IF29">
        <v>0</v>
      </c>
      <c r="IG29">
        <v>342</v>
      </c>
      <c r="IH29">
        <v>1903.1770000000001</v>
      </c>
      <c r="II29">
        <v>0</v>
      </c>
      <c r="IJ29">
        <v>1143.6320000000001</v>
      </c>
      <c r="IK29">
        <v>0</v>
      </c>
      <c r="IL29">
        <v>10</v>
      </c>
      <c r="IM29">
        <v>50</v>
      </c>
      <c r="IN29">
        <v>3</v>
      </c>
      <c r="IO29">
        <v>63</v>
      </c>
      <c r="IP29">
        <v>0</v>
      </c>
      <c r="IQ29">
        <v>1143.6320000000001</v>
      </c>
      <c r="IR29">
        <v>704477</v>
      </c>
      <c r="IS29">
        <v>0</v>
      </c>
      <c r="IT29">
        <v>50000</v>
      </c>
      <c r="IU29">
        <v>150000</v>
      </c>
      <c r="IV29">
        <v>6000</v>
      </c>
      <c r="IW29">
        <v>6160</v>
      </c>
      <c r="IX29">
        <v>0</v>
      </c>
      <c r="IY29">
        <v>0</v>
      </c>
      <c r="IZ29">
        <v>0</v>
      </c>
      <c r="JA29">
        <v>0</v>
      </c>
      <c r="JB29">
        <v>0</v>
      </c>
      <c r="JC29">
        <v>0</v>
      </c>
      <c r="JD29">
        <v>1</v>
      </c>
      <c r="JE29">
        <v>6513</v>
      </c>
      <c r="JF29">
        <v>1</v>
      </c>
      <c r="JG29">
        <v>3035</v>
      </c>
      <c r="JH29">
        <v>0</v>
      </c>
      <c r="JJ29">
        <v>0</v>
      </c>
      <c r="JK29">
        <v>0</v>
      </c>
      <c r="JL29">
        <v>0</v>
      </c>
      <c r="JM29">
        <v>0</v>
      </c>
      <c r="JO29">
        <v>11.743</v>
      </c>
      <c r="JP29">
        <v>0</v>
      </c>
      <c r="JQ29">
        <v>11.208</v>
      </c>
      <c r="JR29">
        <v>93793</v>
      </c>
      <c r="JS29">
        <v>0</v>
      </c>
      <c r="JT29">
        <v>119630</v>
      </c>
      <c r="JU29">
        <v>0</v>
      </c>
      <c r="JW29">
        <v>0</v>
      </c>
      <c r="JX29">
        <v>0</v>
      </c>
      <c r="JY29">
        <v>0</v>
      </c>
      <c r="JZ29">
        <v>0</v>
      </c>
      <c r="KD29">
        <v>0</v>
      </c>
      <c r="KE29">
        <v>7261</v>
      </c>
      <c r="KG29">
        <v>0</v>
      </c>
      <c r="KH29">
        <v>0</v>
      </c>
      <c r="KI29">
        <v>0</v>
      </c>
      <c r="KJ29">
        <v>311</v>
      </c>
      <c r="KK29">
        <v>31</v>
      </c>
      <c r="KL29">
        <v>191576</v>
      </c>
      <c r="KM29">
        <v>19096</v>
      </c>
      <c r="KN29">
        <v>0</v>
      </c>
      <c r="KO29">
        <v>0</v>
      </c>
      <c r="KP29">
        <v>0</v>
      </c>
      <c r="KQ29">
        <v>0</v>
      </c>
      <c r="KS29">
        <v>0</v>
      </c>
      <c r="KT29">
        <v>0</v>
      </c>
      <c r="KU29">
        <v>0</v>
      </c>
      <c r="KW29">
        <v>0</v>
      </c>
      <c r="KX29">
        <v>0</v>
      </c>
      <c r="KY29">
        <v>0</v>
      </c>
      <c r="KZ29">
        <v>0</v>
      </c>
      <c r="LA29">
        <v>0</v>
      </c>
      <c r="LB29">
        <v>0</v>
      </c>
      <c r="LD29">
        <v>0</v>
      </c>
      <c r="LE29">
        <v>0</v>
      </c>
      <c r="LF29">
        <v>0</v>
      </c>
      <c r="LG29">
        <v>0</v>
      </c>
      <c r="LH29">
        <v>0</v>
      </c>
      <c r="LI29">
        <v>0</v>
      </c>
      <c r="LJ29">
        <v>8913.3029999999999</v>
      </c>
      <c r="LK29">
        <v>12</v>
      </c>
      <c r="LL29">
        <v>180000</v>
      </c>
      <c r="LM29">
        <v>89133</v>
      </c>
      <c r="LN29">
        <v>0</v>
      </c>
      <c r="LO29">
        <v>0</v>
      </c>
      <c r="LP29">
        <v>0</v>
      </c>
      <c r="LQ29">
        <v>0</v>
      </c>
      <c r="LR29">
        <v>0</v>
      </c>
      <c r="LS29">
        <v>0</v>
      </c>
      <c r="LT29">
        <v>0</v>
      </c>
      <c r="LU29">
        <v>0</v>
      </c>
      <c r="LV29">
        <v>0</v>
      </c>
      <c r="LW29">
        <v>0</v>
      </c>
      <c r="LX29">
        <v>0</v>
      </c>
      <c r="LY29">
        <v>0</v>
      </c>
      <c r="LZ29">
        <v>0</v>
      </c>
      <c r="MA29">
        <v>0</v>
      </c>
      <c r="MB29">
        <v>0</v>
      </c>
      <c r="MC29">
        <v>0</v>
      </c>
      <c r="MD29">
        <v>0</v>
      </c>
      <c r="ME29">
        <v>0</v>
      </c>
      <c r="MF29">
        <v>0</v>
      </c>
      <c r="MG29">
        <v>106646528</v>
      </c>
      <c r="MH29">
        <v>0</v>
      </c>
      <c r="MI29">
        <v>0</v>
      </c>
      <c r="MJ29">
        <v>0</v>
      </c>
      <c r="MK29">
        <v>0</v>
      </c>
    </row>
    <row r="30" spans="1:349" x14ac:dyDescent="0.25">
      <c r="A30">
        <v>43696</v>
      </c>
      <c r="B30">
        <v>15836</v>
      </c>
      <c r="C30">
        <v>9</v>
      </c>
      <c r="D30">
        <v>2025</v>
      </c>
      <c r="E30">
        <v>6160</v>
      </c>
      <c r="F30">
        <v>0</v>
      </c>
      <c r="G30">
        <v>465.53800000000001</v>
      </c>
      <c r="H30">
        <v>452.85300000000001</v>
      </c>
      <c r="I30">
        <v>452.85300000000001</v>
      </c>
      <c r="J30">
        <v>465.53800000000001</v>
      </c>
      <c r="K30">
        <v>0</v>
      </c>
      <c r="L30">
        <v>6160</v>
      </c>
      <c r="M30">
        <v>0</v>
      </c>
      <c r="N30">
        <v>0</v>
      </c>
      <c r="P30">
        <v>465.67700000000002</v>
      </c>
      <c r="Q30">
        <v>0</v>
      </c>
      <c r="R30">
        <v>289742</v>
      </c>
      <c r="S30">
        <v>622.19600000000003</v>
      </c>
      <c r="U30">
        <v>0</v>
      </c>
      <c r="V30">
        <v>45.688000000000002</v>
      </c>
      <c r="W30">
        <v>28144</v>
      </c>
      <c r="X30">
        <v>28144</v>
      </c>
      <c r="Z30">
        <v>0</v>
      </c>
      <c r="AC30">
        <v>0</v>
      </c>
      <c r="AD30" t="s">
        <v>305</v>
      </c>
      <c r="AE30">
        <v>0</v>
      </c>
      <c r="AH30">
        <v>0</v>
      </c>
      <c r="AI30">
        <v>0</v>
      </c>
      <c r="AJ30">
        <v>6160</v>
      </c>
      <c r="AK30" t="s">
        <v>529</v>
      </c>
      <c r="AL30" t="s">
        <v>310</v>
      </c>
      <c r="AM30">
        <v>0</v>
      </c>
      <c r="AN30">
        <v>0</v>
      </c>
      <c r="AO30">
        <v>0</v>
      </c>
      <c r="AP30">
        <v>0</v>
      </c>
      <c r="AQ30">
        <v>0</v>
      </c>
      <c r="AS30">
        <v>0</v>
      </c>
      <c r="AT30">
        <v>0</v>
      </c>
      <c r="AU30">
        <v>0</v>
      </c>
      <c r="AV30">
        <v>0</v>
      </c>
      <c r="AW30">
        <v>4174671</v>
      </c>
      <c r="AX30">
        <v>4100794</v>
      </c>
      <c r="AY30">
        <v>0</v>
      </c>
      <c r="AZ30">
        <v>289742</v>
      </c>
      <c r="BA30">
        <v>0</v>
      </c>
      <c r="BB30">
        <v>0</v>
      </c>
      <c r="BC30">
        <v>0</v>
      </c>
      <c r="BD30">
        <v>0</v>
      </c>
      <c r="BE30">
        <v>0</v>
      </c>
      <c r="BF30">
        <v>3746283</v>
      </c>
      <c r="BG30">
        <v>0</v>
      </c>
      <c r="BJ30">
        <v>12</v>
      </c>
      <c r="BK30">
        <v>0</v>
      </c>
      <c r="BL30">
        <v>0</v>
      </c>
      <c r="BM30">
        <v>0</v>
      </c>
      <c r="BN30">
        <v>0</v>
      </c>
      <c r="BO30">
        <v>0</v>
      </c>
      <c r="BP30">
        <v>0</v>
      </c>
      <c r="BQ30">
        <v>700</v>
      </c>
      <c r="BS30">
        <v>0</v>
      </c>
      <c r="BT30">
        <v>0</v>
      </c>
      <c r="BU30">
        <v>0</v>
      </c>
      <c r="BV30">
        <v>0</v>
      </c>
      <c r="BW30">
        <v>0</v>
      </c>
      <c r="BY30">
        <v>0</v>
      </c>
      <c r="CA30">
        <v>0</v>
      </c>
      <c r="CB30">
        <v>0</v>
      </c>
      <c r="CC30">
        <v>0</v>
      </c>
      <c r="CD30">
        <v>0</v>
      </c>
      <c r="CE30">
        <v>0</v>
      </c>
      <c r="CF30">
        <v>0</v>
      </c>
      <c r="CG30">
        <v>0</v>
      </c>
      <c r="CH30">
        <v>74740</v>
      </c>
      <c r="CI30">
        <v>0</v>
      </c>
      <c r="CJ30">
        <v>4</v>
      </c>
      <c r="CK30">
        <v>0</v>
      </c>
      <c r="CL30">
        <v>0</v>
      </c>
      <c r="CN30">
        <v>0</v>
      </c>
      <c r="CO30">
        <v>1</v>
      </c>
      <c r="CP30">
        <v>0</v>
      </c>
      <c r="CQ30">
        <v>0</v>
      </c>
      <c r="CR30">
        <v>465.53800000000001</v>
      </c>
      <c r="CS30">
        <v>0</v>
      </c>
      <c r="CT30">
        <v>0</v>
      </c>
      <c r="CU30">
        <v>0</v>
      </c>
      <c r="CV30">
        <v>0</v>
      </c>
      <c r="CW30">
        <v>0</v>
      </c>
      <c r="CX30">
        <v>0</v>
      </c>
      <c r="CY30">
        <v>0</v>
      </c>
      <c r="CZ30">
        <v>0</v>
      </c>
      <c r="DB30">
        <v>2789574</v>
      </c>
      <c r="DC30">
        <v>0</v>
      </c>
      <c r="DD30">
        <v>0</v>
      </c>
      <c r="DE30">
        <v>112959</v>
      </c>
      <c r="DF30">
        <v>112959</v>
      </c>
      <c r="DG30">
        <v>18.338000000000001</v>
      </c>
      <c r="DH30">
        <v>0</v>
      </c>
      <c r="DI30">
        <v>0</v>
      </c>
      <c r="DK30">
        <v>2827</v>
      </c>
      <c r="DL30">
        <v>0</v>
      </c>
      <c r="DM30">
        <v>259831</v>
      </c>
      <c r="DN30">
        <v>863</v>
      </c>
      <c r="DO30">
        <v>0</v>
      </c>
      <c r="DP30">
        <v>0</v>
      </c>
      <c r="DQ30">
        <v>0</v>
      </c>
      <c r="DR30">
        <v>0</v>
      </c>
      <c r="DS30">
        <v>0</v>
      </c>
      <c r="DT30">
        <v>0</v>
      </c>
      <c r="DU30">
        <v>0</v>
      </c>
      <c r="DV30">
        <v>0</v>
      </c>
      <c r="DW30">
        <v>0</v>
      </c>
      <c r="DX30">
        <v>0</v>
      </c>
      <c r="DY30">
        <v>0</v>
      </c>
      <c r="DZ30">
        <v>0</v>
      </c>
      <c r="EA30">
        <v>0</v>
      </c>
      <c r="EB30">
        <v>0</v>
      </c>
      <c r="EC30">
        <v>2.5420000000000003</v>
      </c>
      <c r="ED30">
        <v>18008</v>
      </c>
      <c r="EE30">
        <v>0</v>
      </c>
      <c r="EF30">
        <v>0</v>
      </c>
      <c r="EG30">
        <v>0</v>
      </c>
      <c r="EH30">
        <v>242686</v>
      </c>
      <c r="EI30">
        <v>0</v>
      </c>
      <c r="EJ30">
        <v>0</v>
      </c>
      <c r="EK30">
        <v>11.419</v>
      </c>
      <c r="EL30">
        <v>0</v>
      </c>
      <c r="EM30">
        <v>0.59499999999999997</v>
      </c>
      <c r="EN30">
        <v>0.67100000000000004</v>
      </c>
      <c r="EO30">
        <v>0</v>
      </c>
      <c r="EP30">
        <v>0</v>
      </c>
      <c r="EQ30">
        <v>12.685</v>
      </c>
      <c r="ER30">
        <v>0</v>
      </c>
      <c r="ES30">
        <v>39.396999999999998</v>
      </c>
      <c r="ET30">
        <v>0</v>
      </c>
      <c r="EV30">
        <v>0</v>
      </c>
      <c r="EW30">
        <v>0</v>
      </c>
      <c r="EX30">
        <v>0</v>
      </c>
      <c r="EZ30">
        <v>3456541</v>
      </c>
      <c r="FA30">
        <v>0</v>
      </c>
      <c r="FB30">
        <v>3745420</v>
      </c>
      <c r="FC30">
        <v>0</v>
      </c>
      <c r="FD30">
        <v>0</v>
      </c>
      <c r="FE30">
        <v>553149</v>
      </c>
      <c r="FF30">
        <v>91104</v>
      </c>
      <c r="FG30">
        <v>7.0223999999999995E-2</v>
      </c>
      <c r="FH30">
        <v>3.0397999999999998E-2</v>
      </c>
      <c r="FI30">
        <v>0</v>
      </c>
      <c r="FJ30">
        <v>0</v>
      </c>
      <c r="FK30">
        <v>608.16300000000001</v>
      </c>
      <c r="FL30">
        <v>4464413</v>
      </c>
      <c r="FM30">
        <v>0</v>
      </c>
      <c r="FN30">
        <v>0</v>
      </c>
      <c r="FO30">
        <v>0</v>
      </c>
      <c r="FP30">
        <v>0</v>
      </c>
      <c r="FQ30">
        <v>0</v>
      </c>
      <c r="FR30">
        <v>0</v>
      </c>
      <c r="FS30">
        <v>0</v>
      </c>
      <c r="FT30">
        <v>0</v>
      </c>
      <c r="FU30">
        <v>0</v>
      </c>
      <c r="FV30">
        <v>0</v>
      </c>
      <c r="FW30">
        <v>0</v>
      </c>
      <c r="FX30">
        <v>0</v>
      </c>
      <c r="FY30">
        <v>0</v>
      </c>
      <c r="GB30">
        <v>0</v>
      </c>
      <c r="GC30">
        <v>0</v>
      </c>
      <c r="GD30">
        <v>0</v>
      </c>
      <c r="GF30">
        <v>0</v>
      </c>
      <c r="GG30">
        <v>0</v>
      </c>
      <c r="GH30">
        <v>0</v>
      </c>
      <c r="GI30">
        <v>0</v>
      </c>
      <c r="GK30">
        <v>0</v>
      </c>
      <c r="GL30">
        <v>0</v>
      </c>
      <c r="GM30">
        <v>0</v>
      </c>
      <c r="GN30">
        <v>0</v>
      </c>
      <c r="GO30">
        <v>0</v>
      </c>
      <c r="GQ30">
        <v>0</v>
      </c>
      <c r="GR30">
        <v>0</v>
      </c>
      <c r="GS30">
        <v>0</v>
      </c>
      <c r="GT30">
        <v>0</v>
      </c>
      <c r="HB30">
        <v>360336637</v>
      </c>
      <c r="HC30">
        <v>4.0135999999999998E-2</v>
      </c>
      <c r="HD30">
        <v>74740</v>
      </c>
      <c r="HE30">
        <v>0</v>
      </c>
      <c r="HF30">
        <v>498591</v>
      </c>
      <c r="HG30">
        <v>8008</v>
      </c>
      <c r="HH30">
        <v>28789</v>
      </c>
      <c r="HI30">
        <v>0</v>
      </c>
      <c r="HJ30">
        <v>19524</v>
      </c>
      <c r="HK30">
        <v>0</v>
      </c>
      <c r="HL30">
        <v>0</v>
      </c>
      <c r="HM30">
        <v>0</v>
      </c>
      <c r="HN30">
        <v>0</v>
      </c>
      <c r="HO30">
        <v>0</v>
      </c>
      <c r="HP30">
        <v>0</v>
      </c>
      <c r="HQ30">
        <v>0</v>
      </c>
      <c r="HR30">
        <v>0</v>
      </c>
      <c r="HS30">
        <v>3455678</v>
      </c>
      <c r="HT30">
        <v>91104</v>
      </c>
      <c r="HW30">
        <v>0</v>
      </c>
      <c r="HX30">
        <v>29</v>
      </c>
      <c r="HY30">
        <v>16</v>
      </c>
      <c r="HZ30">
        <v>15</v>
      </c>
      <c r="IA30">
        <v>11</v>
      </c>
      <c r="IB30">
        <v>5</v>
      </c>
      <c r="IC30">
        <v>76</v>
      </c>
      <c r="ID30">
        <v>0</v>
      </c>
      <c r="IE30">
        <v>0</v>
      </c>
      <c r="IF30">
        <v>0</v>
      </c>
      <c r="IG30">
        <v>13</v>
      </c>
      <c r="IH30">
        <v>46.734999999999999</v>
      </c>
      <c r="II30">
        <v>0</v>
      </c>
      <c r="IJ30">
        <v>45.688000000000002</v>
      </c>
      <c r="IK30">
        <v>0</v>
      </c>
      <c r="IL30">
        <v>0</v>
      </c>
      <c r="IM30">
        <v>0</v>
      </c>
      <c r="IN30">
        <v>0</v>
      </c>
      <c r="IO30">
        <v>0</v>
      </c>
      <c r="IP30">
        <v>0</v>
      </c>
      <c r="IQ30">
        <v>45.688000000000002</v>
      </c>
      <c r="IR30">
        <v>28144</v>
      </c>
      <c r="IS30">
        <v>0</v>
      </c>
      <c r="IT30">
        <v>0</v>
      </c>
      <c r="IU30">
        <v>0</v>
      </c>
      <c r="IV30">
        <v>0</v>
      </c>
      <c r="IW30">
        <v>6160</v>
      </c>
      <c r="IX30">
        <v>0</v>
      </c>
      <c r="IY30">
        <v>0</v>
      </c>
      <c r="IZ30">
        <v>0</v>
      </c>
      <c r="JA30">
        <v>0</v>
      </c>
      <c r="JB30">
        <v>0</v>
      </c>
      <c r="JC30">
        <v>0</v>
      </c>
      <c r="JD30">
        <v>0</v>
      </c>
      <c r="JE30">
        <v>0</v>
      </c>
      <c r="JF30">
        <v>0</v>
      </c>
      <c r="JG30">
        <v>0</v>
      </c>
      <c r="JH30">
        <v>0</v>
      </c>
      <c r="JJ30">
        <v>0</v>
      </c>
      <c r="JK30">
        <v>0</v>
      </c>
      <c r="JL30">
        <v>0</v>
      </c>
      <c r="JM30">
        <v>0</v>
      </c>
      <c r="JO30">
        <v>0</v>
      </c>
      <c r="JP30">
        <v>0</v>
      </c>
      <c r="JQ30">
        <v>0</v>
      </c>
      <c r="JR30">
        <v>0</v>
      </c>
      <c r="JS30">
        <v>0</v>
      </c>
      <c r="JT30">
        <v>0</v>
      </c>
      <c r="JU30">
        <v>0</v>
      </c>
      <c r="JW30">
        <v>0</v>
      </c>
      <c r="JX30">
        <v>0</v>
      </c>
      <c r="JY30">
        <v>0</v>
      </c>
      <c r="JZ30">
        <v>0</v>
      </c>
      <c r="KD30">
        <v>0</v>
      </c>
      <c r="KE30">
        <v>7261</v>
      </c>
      <c r="KG30">
        <v>0</v>
      </c>
      <c r="KH30">
        <v>0</v>
      </c>
      <c r="KI30">
        <v>0</v>
      </c>
      <c r="KJ30">
        <v>5</v>
      </c>
      <c r="KK30">
        <v>8</v>
      </c>
      <c r="KL30">
        <v>3080</v>
      </c>
      <c r="KM30">
        <v>4928</v>
      </c>
      <c r="KN30">
        <v>0</v>
      </c>
      <c r="KO30">
        <v>0</v>
      </c>
      <c r="KP30">
        <v>0</v>
      </c>
      <c r="KQ30">
        <v>0</v>
      </c>
      <c r="KS30">
        <v>0</v>
      </c>
      <c r="KT30">
        <v>0</v>
      </c>
      <c r="KU30">
        <v>0</v>
      </c>
      <c r="KW30">
        <v>0</v>
      </c>
      <c r="KX30">
        <v>0</v>
      </c>
      <c r="KY30">
        <v>0</v>
      </c>
      <c r="KZ30">
        <v>0</v>
      </c>
      <c r="LA30">
        <v>0</v>
      </c>
      <c r="LB30">
        <v>0</v>
      </c>
      <c r="LD30">
        <v>0</v>
      </c>
      <c r="LE30">
        <v>0</v>
      </c>
      <c r="LF30">
        <v>0</v>
      </c>
      <c r="LG30">
        <v>0</v>
      </c>
      <c r="LH30">
        <v>0</v>
      </c>
      <c r="LI30">
        <v>0</v>
      </c>
      <c r="LJ30">
        <v>452.40100000000001</v>
      </c>
      <c r="LK30">
        <v>1</v>
      </c>
      <c r="LL30">
        <v>15000</v>
      </c>
      <c r="LM30">
        <v>4524</v>
      </c>
      <c r="LN30">
        <v>0</v>
      </c>
      <c r="LO30">
        <v>0</v>
      </c>
      <c r="LP30">
        <v>0</v>
      </c>
      <c r="LQ30">
        <v>0</v>
      </c>
      <c r="LR30">
        <v>0</v>
      </c>
      <c r="LS30">
        <v>0</v>
      </c>
      <c r="LT30">
        <v>0</v>
      </c>
      <c r="LU30">
        <v>0</v>
      </c>
      <c r="LV30">
        <v>0</v>
      </c>
      <c r="LW30">
        <v>0</v>
      </c>
      <c r="LX30">
        <v>0</v>
      </c>
      <c r="LY30">
        <v>0</v>
      </c>
      <c r="LZ30">
        <v>0</v>
      </c>
      <c r="MA30">
        <v>0</v>
      </c>
      <c r="MB30">
        <v>0</v>
      </c>
      <c r="MC30">
        <v>0</v>
      </c>
      <c r="MD30">
        <v>0</v>
      </c>
      <c r="ME30">
        <v>0</v>
      </c>
      <c r="MF30">
        <v>0</v>
      </c>
      <c r="MG30">
        <v>4174671</v>
      </c>
      <c r="MH30">
        <v>0</v>
      </c>
      <c r="MI30">
        <v>0</v>
      </c>
      <c r="MJ30">
        <v>0</v>
      </c>
      <c r="MK30">
        <v>0</v>
      </c>
    </row>
    <row r="31" spans="1:349" x14ac:dyDescent="0.25">
      <c r="A31">
        <v>43696</v>
      </c>
      <c r="B31">
        <v>15838</v>
      </c>
      <c r="C31">
        <v>9</v>
      </c>
      <c r="D31">
        <v>2025</v>
      </c>
      <c r="E31">
        <v>6160</v>
      </c>
      <c r="F31">
        <v>0</v>
      </c>
      <c r="G31">
        <v>3096.7650000000003</v>
      </c>
      <c r="H31">
        <v>3030.2920000000004</v>
      </c>
      <c r="I31">
        <v>3030.2920000000004</v>
      </c>
      <c r="J31">
        <v>3096.7650000000003</v>
      </c>
      <c r="K31">
        <v>0</v>
      </c>
      <c r="L31">
        <v>6160</v>
      </c>
      <c r="M31">
        <v>0</v>
      </c>
      <c r="N31">
        <v>0</v>
      </c>
      <c r="P31">
        <v>3096.7650000000003</v>
      </c>
      <c r="Q31">
        <v>0</v>
      </c>
      <c r="R31">
        <v>1926795</v>
      </c>
      <c r="S31">
        <v>622.19600000000003</v>
      </c>
      <c r="U31">
        <v>0</v>
      </c>
      <c r="V31">
        <v>493.13300000000004</v>
      </c>
      <c r="W31">
        <v>303770</v>
      </c>
      <c r="X31">
        <v>303770</v>
      </c>
      <c r="Z31">
        <v>0</v>
      </c>
      <c r="AC31">
        <v>0</v>
      </c>
      <c r="AD31" t="s">
        <v>305</v>
      </c>
      <c r="AE31">
        <v>0</v>
      </c>
      <c r="AH31">
        <v>0</v>
      </c>
      <c r="AI31">
        <v>0</v>
      </c>
      <c r="AJ31">
        <v>6160</v>
      </c>
      <c r="AK31" t="s">
        <v>529</v>
      </c>
      <c r="AL31" t="s">
        <v>554</v>
      </c>
      <c r="AM31">
        <v>0</v>
      </c>
      <c r="AN31">
        <v>0</v>
      </c>
      <c r="AO31">
        <v>0</v>
      </c>
      <c r="AP31">
        <v>0</v>
      </c>
      <c r="AQ31">
        <v>0</v>
      </c>
      <c r="AS31">
        <v>0</v>
      </c>
      <c r="AT31">
        <v>0</v>
      </c>
      <c r="AU31">
        <v>0</v>
      </c>
      <c r="AV31">
        <v>0</v>
      </c>
      <c r="AW31">
        <v>34444718</v>
      </c>
      <c r="AX31">
        <v>33957088</v>
      </c>
      <c r="AY31">
        <v>0</v>
      </c>
      <c r="AZ31">
        <v>1926795</v>
      </c>
      <c r="BA31">
        <v>0</v>
      </c>
      <c r="BB31">
        <v>0</v>
      </c>
      <c r="BC31">
        <v>0</v>
      </c>
      <c r="BD31">
        <v>0</v>
      </c>
      <c r="BE31">
        <v>0</v>
      </c>
      <c r="BF31">
        <v>30157911</v>
      </c>
      <c r="BG31">
        <v>0</v>
      </c>
      <c r="BJ31">
        <v>12</v>
      </c>
      <c r="BK31">
        <v>0</v>
      </c>
      <c r="BL31">
        <v>0</v>
      </c>
      <c r="BM31">
        <v>0</v>
      </c>
      <c r="BN31">
        <v>0</v>
      </c>
      <c r="BO31">
        <v>0</v>
      </c>
      <c r="BP31">
        <v>0</v>
      </c>
      <c r="BQ31">
        <v>303</v>
      </c>
      <c r="BS31">
        <v>0</v>
      </c>
      <c r="BT31">
        <v>0</v>
      </c>
      <c r="BU31">
        <v>0</v>
      </c>
      <c r="BV31">
        <v>0</v>
      </c>
      <c r="BW31">
        <v>0</v>
      </c>
      <c r="BY31">
        <v>0</v>
      </c>
      <c r="CA31">
        <v>0</v>
      </c>
      <c r="CB31">
        <v>0</v>
      </c>
      <c r="CC31">
        <v>0</v>
      </c>
      <c r="CD31">
        <v>0</v>
      </c>
      <c r="CE31">
        <v>0</v>
      </c>
      <c r="CF31">
        <v>0</v>
      </c>
      <c r="CG31">
        <v>0</v>
      </c>
      <c r="CH31">
        <v>497170</v>
      </c>
      <c r="CI31">
        <v>0</v>
      </c>
      <c r="CJ31">
        <v>5</v>
      </c>
      <c r="CK31">
        <v>0</v>
      </c>
      <c r="CL31">
        <v>0</v>
      </c>
      <c r="CN31">
        <v>0</v>
      </c>
      <c r="CO31">
        <v>1</v>
      </c>
      <c r="CP31">
        <v>0</v>
      </c>
      <c r="CQ31">
        <v>0</v>
      </c>
      <c r="CR31">
        <v>3096.7650000000003</v>
      </c>
      <c r="CS31">
        <v>0</v>
      </c>
      <c r="CT31">
        <v>0</v>
      </c>
      <c r="CU31">
        <v>0</v>
      </c>
      <c r="CV31">
        <v>0</v>
      </c>
      <c r="CW31">
        <v>0</v>
      </c>
      <c r="CX31">
        <v>0</v>
      </c>
      <c r="CY31">
        <v>0</v>
      </c>
      <c r="CZ31">
        <v>0</v>
      </c>
      <c r="DB31">
        <v>18666599</v>
      </c>
      <c r="DC31">
        <v>0</v>
      </c>
      <c r="DD31">
        <v>0</v>
      </c>
      <c r="DE31">
        <v>4137903</v>
      </c>
      <c r="DF31">
        <v>4137903</v>
      </c>
      <c r="DG31">
        <v>671.73800000000006</v>
      </c>
      <c r="DH31">
        <v>0</v>
      </c>
      <c r="DI31">
        <v>0</v>
      </c>
      <c r="DK31">
        <v>0</v>
      </c>
      <c r="DL31">
        <v>0</v>
      </c>
      <c r="DM31">
        <v>2872267</v>
      </c>
      <c r="DN31">
        <v>9540</v>
      </c>
      <c r="DO31">
        <v>0</v>
      </c>
      <c r="DP31">
        <v>0</v>
      </c>
      <c r="DQ31">
        <v>0</v>
      </c>
      <c r="DR31">
        <v>0</v>
      </c>
      <c r="DS31">
        <v>0</v>
      </c>
      <c r="DT31">
        <v>0</v>
      </c>
      <c r="DU31">
        <v>0</v>
      </c>
      <c r="DV31">
        <v>0</v>
      </c>
      <c r="DW31">
        <v>0</v>
      </c>
      <c r="DX31">
        <v>0</v>
      </c>
      <c r="DY31">
        <v>0</v>
      </c>
      <c r="DZ31">
        <v>0</v>
      </c>
      <c r="EA31">
        <v>0.10200000000000001</v>
      </c>
      <c r="EB31">
        <v>0</v>
      </c>
      <c r="EC31">
        <v>233.80500000000001</v>
      </c>
      <c r="ED31">
        <v>1656275</v>
      </c>
      <c r="EE31">
        <v>0</v>
      </c>
      <c r="EF31">
        <v>0</v>
      </c>
      <c r="EG31">
        <v>0</v>
      </c>
      <c r="EH31">
        <v>1225532</v>
      </c>
      <c r="EI31">
        <v>0</v>
      </c>
      <c r="EJ31">
        <v>0</v>
      </c>
      <c r="EK31">
        <v>17.45</v>
      </c>
      <c r="EL31">
        <v>7.2000000000000008E-2</v>
      </c>
      <c r="EM31">
        <v>34.89</v>
      </c>
      <c r="EN31">
        <v>8.2840000000000007</v>
      </c>
      <c r="EO31">
        <v>0</v>
      </c>
      <c r="EP31">
        <v>0</v>
      </c>
      <c r="EQ31">
        <v>60.726000000000006</v>
      </c>
      <c r="ER31">
        <v>0</v>
      </c>
      <c r="ES31">
        <v>198.95000000000002</v>
      </c>
      <c r="ET31">
        <v>0</v>
      </c>
      <c r="EV31">
        <v>0</v>
      </c>
      <c r="EW31">
        <v>0</v>
      </c>
      <c r="EX31">
        <v>0</v>
      </c>
      <c r="EZ31">
        <v>28770796</v>
      </c>
      <c r="FA31">
        <v>0</v>
      </c>
      <c r="FB31">
        <v>30688051</v>
      </c>
      <c r="FC31">
        <v>0</v>
      </c>
      <c r="FD31">
        <v>0</v>
      </c>
      <c r="FE31">
        <v>4452900</v>
      </c>
      <c r="FF31">
        <v>733392</v>
      </c>
      <c r="FG31">
        <v>7.0223999999999995E-2</v>
      </c>
      <c r="FH31">
        <v>3.0397999999999998E-2</v>
      </c>
      <c r="FI31">
        <v>0</v>
      </c>
      <c r="FJ31">
        <v>0</v>
      </c>
      <c r="FK31">
        <v>4895.7650000000003</v>
      </c>
      <c r="FL31">
        <v>36371513</v>
      </c>
      <c r="FM31">
        <v>0</v>
      </c>
      <c r="FN31">
        <v>0</v>
      </c>
      <c r="FO31">
        <v>339950</v>
      </c>
      <c r="FP31">
        <v>193517</v>
      </c>
      <c r="FQ31">
        <v>533467</v>
      </c>
      <c r="FR31">
        <v>339950</v>
      </c>
      <c r="FS31">
        <v>0</v>
      </c>
      <c r="FT31">
        <v>0</v>
      </c>
      <c r="FU31">
        <v>0</v>
      </c>
      <c r="FV31">
        <v>0</v>
      </c>
      <c r="FW31">
        <v>0</v>
      </c>
      <c r="FX31">
        <v>0</v>
      </c>
      <c r="FY31">
        <v>0</v>
      </c>
      <c r="GB31">
        <v>53458</v>
      </c>
      <c r="GC31">
        <v>53458</v>
      </c>
      <c r="GD31">
        <v>5.7469999999999999</v>
      </c>
      <c r="GF31">
        <v>0</v>
      </c>
      <c r="GG31">
        <v>0</v>
      </c>
      <c r="GH31">
        <v>0</v>
      </c>
      <c r="GI31">
        <v>0</v>
      </c>
      <c r="GK31">
        <v>0</v>
      </c>
      <c r="GL31">
        <v>0</v>
      </c>
      <c r="GM31">
        <v>0</v>
      </c>
      <c r="GN31">
        <v>0</v>
      </c>
      <c r="GO31">
        <v>0</v>
      </c>
      <c r="GQ31">
        <v>0</v>
      </c>
      <c r="GR31">
        <v>0</v>
      </c>
      <c r="GS31">
        <v>0</v>
      </c>
      <c r="GT31">
        <v>0</v>
      </c>
      <c r="HB31">
        <v>360336637</v>
      </c>
      <c r="HC31">
        <v>4.0135999999999998E-2</v>
      </c>
      <c r="HD31">
        <v>497170</v>
      </c>
      <c r="HE31">
        <v>0</v>
      </c>
      <c r="HF31">
        <v>3336351</v>
      </c>
      <c r="HG31">
        <v>63448</v>
      </c>
      <c r="HH31">
        <v>585786</v>
      </c>
      <c r="HI31">
        <v>0</v>
      </c>
      <c r="HJ31">
        <v>128789</v>
      </c>
      <c r="HK31">
        <v>3931</v>
      </c>
      <c r="HL31">
        <v>2282</v>
      </c>
      <c r="HM31">
        <v>0</v>
      </c>
      <c r="HN31">
        <v>0</v>
      </c>
      <c r="HO31">
        <v>0</v>
      </c>
      <c r="HP31">
        <v>0</v>
      </c>
      <c r="HQ31">
        <v>0</v>
      </c>
      <c r="HR31">
        <v>0</v>
      </c>
      <c r="HS31">
        <v>28761256</v>
      </c>
      <c r="HT31">
        <v>733392</v>
      </c>
      <c r="HW31">
        <v>0</v>
      </c>
      <c r="HX31">
        <v>407</v>
      </c>
      <c r="HY31">
        <v>363</v>
      </c>
      <c r="HZ31">
        <v>341</v>
      </c>
      <c r="IA31">
        <v>414</v>
      </c>
      <c r="IB31">
        <v>1091</v>
      </c>
      <c r="IC31">
        <v>2616</v>
      </c>
      <c r="ID31">
        <v>0</v>
      </c>
      <c r="IE31">
        <v>0</v>
      </c>
      <c r="IF31">
        <v>0</v>
      </c>
      <c r="IG31">
        <v>103</v>
      </c>
      <c r="IH31">
        <v>950.952</v>
      </c>
      <c r="II31">
        <v>0</v>
      </c>
      <c r="IJ31">
        <v>493.13300000000004</v>
      </c>
      <c r="IK31">
        <v>0</v>
      </c>
      <c r="IL31">
        <v>0</v>
      </c>
      <c r="IM31">
        <v>0</v>
      </c>
      <c r="IN31">
        <v>0</v>
      </c>
      <c r="IO31">
        <v>0</v>
      </c>
      <c r="IP31">
        <v>0</v>
      </c>
      <c r="IQ31">
        <v>493.13300000000004</v>
      </c>
      <c r="IR31">
        <v>303770</v>
      </c>
      <c r="IS31">
        <v>0</v>
      </c>
      <c r="IT31">
        <v>0</v>
      </c>
      <c r="IU31">
        <v>0</v>
      </c>
      <c r="IV31">
        <v>0</v>
      </c>
      <c r="IW31">
        <v>6160</v>
      </c>
      <c r="IX31">
        <v>0</v>
      </c>
      <c r="IY31">
        <v>0</v>
      </c>
      <c r="IZ31">
        <v>0</v>
      </c>
      <c r="JA31">
        <v>0</v>
      </c>
      <c r="JB31">
        <v>0</v>
      </c>
      <c r="JC31">
        <v>0</v>
      </c>
      <c r="JD31">
        <v>0</v>
      </c>
      <c r="JE31">
        <v>0</v>
      </c>
      <c r="JF31">
        <v>0</v>
      </c>
      <c r="JG31">
        <v>0</v>
      </c>
      <c r="JH31">
        <v>0</v>
      </c>
      <c r="JJ31">
        <v>0</v>
      </c>
      <c r="JK31">
        <v>0</v>
      </c>
      <c r="JL31">
        <v>0</v>
      </c>
      <c r="JM31">
        <v>0</v>
      </c>
      <c r="JO31">
        <v>0</v>
      </c>
      <c r="JP31">
        <v>5.7140000000000004</v>
      </c>
      <c r="JQ31">
        <v>3.3000000000000002E-2</v>
      </c>
      <c r="JR31">
        <v>0</v>
      </c>
      <c r="JS31">
        <v>53106</v>
      </c>
      <c r="JT31">
        <v>352</v>
      </c>
      <c r="JU31">
        <v>0</v>
      </c>
      <c r="JW31">
        <v>0</v>
      </c>
      <c r="JX31">
        <v>0</v>
      </c>
      <c r="JY31">
        <v>0</v>
      </c>
      <c r="JZ31">
        <v>0</v>
      </c>
      <c r="KD31">
        <v>0</v>
      </c>
      <c r="KE31">
        <v>7261</v>
      </c>
      <c r="KG31">
        <v>0</v>
      </c>
      <c r="KH31">
        <v>0</v>
      </c>
      <c r="KI31">
        <v>0</v>
      </c>
      <c r="KJ31">
        <v>23</v>
      </c>
      <c r="KK31">
        <v>80</v>
      </c>
      <c r="KL31">
        <v>14168</v>
      </c>
      <c r="KM31">
        <v>49280</v>
      </c>
      <c r="KN31">
        <v>0</v>
      </c>
      <c r="KO31">
        <v>0</v>
      </c>
      <c r="KP31">
        <v>0</v>
      </c>
      <c r="KQ31">
        <v>0</v>
      </c>
      <c r="KS31">
        <v>0</v>
      </c>
      <c r="KT31">
        <v>0</v>
      </c>
      <c r="KU31">
        <v>0</v>
      </c>
      <c r="KW31">
        <v>0</v>
      </c>
      <c r="KX31">
        <v>0</v>
      </c>
      <c r="KY31">
        <v>0</v>
      </c>
      <c r="KZ31">
        <v>0</v>
      </c>
      <c r="LA31">
        <v>0</v>
      </c>
      <c r="LB31">
        <v>0</v>
      </c>
      <c r="LD31">
        <v>0</v>
      </c>
      <c r="LE31">
        <v>0</v>
      </c>
      <c r="LF31">
        <v>0</v>
      </c>
      <c r="LG31">
        <v>0</v>
      </c>
      <c r="LH31">
        <v>0</v>
      </c>
      <c r="LI31">
        <v>0</v>
      </c>
      <c r="LJ31">
        <v>2378.9059999999999</v>
      </c>
      <c r="LK31">
        <v>7</v>
      </c>
      <c r="LL31">
        <v>105000</v>
      </c>
      <c r="LM31">
        <v>23789</v>
      </c>
      <c r="LN31">
        <v>0</v>
      </c>
      <c r="LO31">
        <v>0</v>
      </c>
      <c r="LP31">
        <v>0</v>
      </c>
      <c r="LQ31">
        <v>0</v>
      </c>
      <c r="LR31">
        <v>0</v>
      </c>
      <c r="LS31">
        <v>0</v>
      </c>
      <c r="LT31">
        <v>0</v>
      </c>
      <c r="LU31">
        <v>0</v>
      </c>
      <c r="LV31">
        <v>0</v>
      </c>
      <c r="LW31">
        <v>0</v>
      </c>
      <c r="LX31">
        <v>0</v>
      </c>
      <c r="LY31">
        <v>0</v>
      </c>
      <c r="LZ31">
        <v>0</v>
      </c>
      <c r="MA31">
        <v>0</v>
      </c>
      <c r="MB31">
        <v>0</v>
      </c>
      <c r="MC31">
        <v>0</v>
      </c>
      <c r="MD31">
        <v>0</v>
      </c>
      <c r="ME31">
        <v>0</v>
      </c>
      <c r="MF31">
        <v>0</v>
      </c>
      <c r="MG31">
        <v>34444718</v>
      </c>
      <c r="MH31">
        <v>0</v>
      </c>
      <c r="MI31">
        <v>0</v>
      </c>
      <c r="MJ31">
        <v>0</v>
      </c>
      <c r="MK31">
        <v>0</v>
      </c>
    </row>
    <row r="32" spans="1:349" x14ac:dyDescent="0.25">
      <c r="A32">
        <v>43696</v>
      </c>
      <c r="B32">
        <v>15839</v>
      </c>
      <c r="C32">
        <v>9</v>
      </c>
      <c r="D32">
        <v>2025</v>
      </c>
      <c r="E32">
        <v>6160</v>
      </c>
      <c r="F32">
        <v>0</v>
      </c>
      <c r="G32">
        <v>369.32800000000003</v>
      </c>
      <c r="H32">
        <v>334.84200000000004</v>
      </c>
      <c r="I32">
        <v>334.84200000000004</v>
      </c>
      <c r="J32">
        <v>369.32800000000003</v>
      </c>
      <c r="K32">
        <v>0</v>
      </c>
      <c r="L32">
        <v>6160</v>
      </c>
      <c r="M32">
        <v>0</v>
      </c>
      <c r="N32">
        <v>0</v>
      </c>
      <c r="P32">
        <v>369.32800000000003</v>
      </c>
      <c r="Q32">
        <v>0</v>
      </c>
      <c r="R32">
        <v>229794</v>
      </c>
      <c r="S32">
        <v>622.19600000000003</v>
      </c>
      <c r="U32">
        <v>0</v>
      </c>
      <c r="V32">
        <v>17.298000000000002</v>
      </c>
      <c r="W32">
        <v>10656</v>
      </c>
      <c r="X32">
        <v>10656</v>
      </c>
      <c r="Z32">
        <v>0</v>
      </c>
      <c r="AC32">
        <v>0</v>
      </c>
      <c r="AD32" t="s">
        <v>305</v>
      </c>
      <c r="AE32">
        <v>0</v>
      </c>
      <c r="AH32">
        <v>0</v>
      </c>
      <c r="AI32">
        <v>0</v>
      </c>
      <c r="AJ32">
        <v>6160</v>
      </c>
      <c r="AK32" t="s">
        <v>529</v>
      </c>
      <c r="AL32" t="s">
        <v>435</v>
      </c>
      <c r="AM32">
        <v>0</v>
      </c>
      <c r="AN32">
        <v>0</v>
      </c>
      <c r="AO32">
        <v>0</v>
      </c>
      <c r="AP32">
        <v>0</v>
      </c>
      <c r="AQ32">
        <v>0</v>
      </c>
      <c r="AS32">
        <v>0</v>
      </c>
      <c r="AT32">
        <v>0</v>
      </c>
      <c r="AU32">
        <v>0</v>
      </c>
      <c r="AV32">
        <v>0</v>
      </c>
      <c r="AW32">
        <v>4516844</v>
      </c>
      <c r="AX32">
        <v>4519232</v>
      </c>
      <c r="AY32">
        <v>0</v>
      </c>
      <c r="AZ32">
        <v>229794</v>
      </c>
      <c r="BA32">
        <v>0</v>
      </c>
      <c r="BB32">
        <v>3828</v>
      </c>
      <c r="BC32">
        <v>3803</v>
      </c>
      <c r="BD32">
        <v>9</v>
      </c>
      <c r="BE32">
        <v>24</v>
      </c>
      <c r="BF32">
        <v>4027292</v>
      </c>
      <c r="BG32">
        <v>0</v>
      </c>
      <c r="BJ32">
        <v>12</v>
      </c>
      <c r="BK32">
        <v>0</v>
      </c>
      <c r="BL32">
        <v>0</v>
      </c>
      <c r="BM32">
        <v>0</v>
      </c>
      <c r="BN32">
        <v>0</v>
      </c>
      <c r="BO32">
        <v>0</v>
      </c>
      <c r="BP32">
        <v>0</v>
      </c>
      <c r="BQ32">
        <v>718</v>
      </c>
      <c r="BS32">
        <v>0</v>
      </c>
      <c r="BT32">
        <v>0</v>
      </c>
      <c r="BU32">
        <v>0</v>
      </c>
      <c r="BV32">
        <v>0</v>
      </c>
      <c r="BW32">
        <v>0</v>
      </c>
      <c r="BY32">
        <v>0</v>
      </c>
      <c r="CA32">
        <v>0</v>
      </c>
      <c r="CB32">
        <v>0</v>
      </c>
      <c r="CC32">
        <v>0</v>
      </c>
      <c r="CD32">
        <v>0</v>
      </c>
      <c r="CE32">
        <v>0</v>
      </c>
      <c r="CF32">
        <v>0</v>
      </c>
      <c r="CG32">
        <v>0</v>
      </c>
      <c r="CH32">
        <v>0</v>
      </c>
      <c r="CI32">
        <v>0</v>
      </c>
      <c r="CJ32">
        <v>4</v>
      </c>
      <c r="CK32">
        <v>0</v>
      </c>
      <c r="CL32">
        <v>0</v>
      </c>
      <c r="CN32">
        <v>0</v>
      </c>
      <c r="CO32">
        <v>1</v>
      </c>
      <c r="CP32">
        <v>0</v>
      </c>
      <c r="CQ32">
        <v>0</v>
      </c>
      <c r="CR32">
        <v>369.32800000000003</v>
      </c>
      <c r="CS32">
        <v>0</v>
      </c>
      <c r="CT32">
        <v>0</v>
      </c>
      <c r="CU32">
        <v>0</v>
      </c>
      <c r="CV32">
        <v>0</v>
      </c>
      <c r="CW32">
        <v>0</v>
      </c>
      <c r="CX32">
        <v>0</v>
      </c>
      <c r="CY32">
        <v>0</v>
      </c>
      <c r="CZ32">
        <v>0</v>
      </c>
      <c r="DB32">
        <v>2062627</v>
      </c>
      <c r="DC32">
        <v>0</v>
      </c>
      <c r="DD32">
        <v>0</v>
      </c>
      <c r="DE32">
        <v>382459</v>
      </c>
      <c r="DF32">
        <v>382459</v>
      </c>
      <c r="DG32">
        <v>62.088000000000001</v>
      </c>
      <c r="DH32">
        <v>0</v>
      </c>
      <c r="DI32">
        <v>0</v>
      </c>
      <c r="DK32">
        <v>3117</v>
      </c>
      <c r="DL32">
        <v>0</v>
      </c>
      <c r="DM32">
        <v>711577</v>
      </c>
      <c r="DN32">
        <v>2364</v>
      </c>
      <c r="DO32">
        <v>0</v>
      </c>
      <c r="DP32">
        <v>0</v>
      </c>
      <c r="DQ32">
        <v>0</v>
      </c>
      <c r="DR32">
        <v>0</v>
      </c>
      <c r="DS32">
        <v>0</v>
      </c>
      <c r="DT32">
        <v>0</v>
      </c>
      <c r="DU32">
        <v>0</v>
      </c>
      <c r="DV32">
        <v>0</v>
      </c>
      <c r="DW32">
        <v>0</v>
      </c>
      <c r="DX32">
        <v>0</v>
      </c>
      <c r="DY32">
        <v>0</v>
      </c>
      <c r="DZ32">
        <v>0</v>
      </c>
      <c r="EA32">
        <v>0</v>
      </c>
      <c r="EB32">
        <v>0</v>
      </c>
      <c r="EC32">
        <v>7.4570000000000007</v>
      </c>
      <c r="ED32">
        <v>52825</v>
      </c>
      <c r="EE32">
        <v>0</v>
      </c>
      <c r="EF32">
        <v>0</v>
      </c>
      <c r="EG32">
        <v>0</v>
      </c>
      <c r="EH32">
        <v>661116</v>
      </c>
      <c r="EI32">
        <v>0</v>
      </c>
      <c r="EJ32">
        <v>0</v>
      </c>
      <c r="EK32">
        <v>30.371000000000002</v>
      </c>
      <c r="EL32">
        <v>0.40700000000000003</v>
      </c>
      <c r="EM32">
        <v>2.1819999999999999</v>
      </c>
      <c r="EN32">
        <v>1.9330000000000001</v>
      </c>
      <c r="EO32">
        <v>0</v>
      </c>
      <c r="EP32">
        <v>0</v>
      </c>
      <c r="EQ32">
        <v>34.486000000000004</v>
      </c>
      <c r="ER32">
        <v>0</v>
      </c>
      <c r="ES32">
        <v>107.324</v>
      </c>
      <c r="ET32">
        <v>0</v>
      </c>
      <c r="EV32">
        <v>0</v>
      </c>
      <c r="EW32">
        <v>0</v>
      </c>
      <c r="EX32">
        <v>0</v>
      </c>
      <c r="EZ32">
        <v>3826654</v>
      </c>
      <c r="FA32">
        <v>0</v>
      </c>
      <c r="FB32">
        <v>4054060</v>
      </c>
      <c r="FC32">
        <v>0</v>
      </c>
      <c r="FD32">
        <v>0</v>
      </c>
      <c r="FE32">
        <v>594641</v>
      </c>
      <c r="FF32">
        <v>97937</v>
      </c>
      <c r="FG32">
        <v>7.0223999999999995E-2</v>
      </c>
      <c r="FH32">
        <v>3.0397999999999998E-2</v>
      </c>
      <c r="FI32">
        <v>0</v>
      </c>
      <c r="FJ32">
        <v>0</v>
      </c>
      <c r="FK32">
        <v>653.78100000000006</v>
      </c>
      <c r="FL32">
        <v>4746638</v>
      </c>
      <c r="FM32">
        <v>0</v>
      </c>
      <c r="FN32">
        <v>0</v>
      </c>
      <c r="FO32">
        <v>29156</v>
      </c>
      <c r="FP32">
        <v>0</v>
      </c>
      <c r="FQ32">
        <v>29156</v>
      </c>
      <c r="FR32">
        <v>29156</v>
      </c>
      <c r="FS32">
        <v>0</v>
      </c>
      <c r="FT32">
        <v>0</v>
      </c>
      <c r="FU32">
        <v>0</v>
      </c>
      <c r="FV32">
        <v>0</v>
      </c>
      <c r="FW32">
        <v>0</v>
      </c>
      <c r="FX32">
        <v>0</v>
      </c>
      <c r="FY32">
        <v>0</v>
      </c>
      <c r="GB32">
        <v>0</v>
      </c>
      <c r="GC32">
        <v>0</v>
      </c>
      <c r="GD32">
        <v>0</v>
      </c>
      <c r="GF32">
        <v>0</v>
      </c>
      <c r="GG32">
        <v>0</v>
      </c>
      <c r="GH32">
        <v>0</v>
      </c>
      <c r="GI32">
        <v>0</v>
      </c>
      <c r="GK32">
        <v>0</v>
      </c>
      <c r="GL32">
        <v>0</v>
      </c>
      <c r="GM32">
        <v>0</v>
      </c>
      <c r="GN32">
        <v>0</v>
      </c>
      <c r="GO32">
        <v>0</v>
      </c>
      <c r="GQ32">
        <v>0</v>
      </c>
      <c r="GR32">
        <v>0</v>
      </c>
      <c r="GS32">
        <v>0</v>
      </c>
      <c r="GT32">
        <v>0</v>
      </c>
      <c r="HB32">
        <v>0</v>
      </c>
      <c r="HC32">
        <v>4.0135999999999998E-2</v>
      </c>
      <c r="HD32">
        <v>0</v>
      </c>
      <c r="HE32">
        <v>0</v>
      </c>
      <c r="HF32">
        <v>368661</v>
      </c>
      <c r="HG32">
        <v>15400</v>
      </c>
      <c r="HH32">
        <v>112186</v>
      </c>
      <c r="HI32">
        <v>0</v>
      </c>
      <c r="HJ32">
        <v>17847</v>
      </c>
      <c r="HK32">
        <v>0</v>
      </c>
      <c r="HL32">
        <v>0</v>
      </c>
      <c r="HM32">
        <v>0</v>
      </c>
      <c r="HN32">
        <v>339687</v>
      </c>
      <c r="HO32">
        <v>0</v>
      </c>
      <c r="HP32">
        <v>0</v>
      </c>
      <c r="HQ32">
        <v>0</v>
      </c>
      <c r="HR32">
        <v>0</v>
      </c>
      <c r="HS32">
        <v>3824266</v>
      </c>
      <c r="HT32">
        <v>97937</v>
      </c>
      <c r="HW32">
        <v>0</v>
      </c>
      <c r="HX32">
        <v>11</v>
      </c>
      <c r="HY32">
        <v>25</v>
      </c>
      <c r="HZ32">
        <v>22</v>
      </c>
      <c r="IA32">
        <v>40</v>
      </c>
      <c r="IB32">
        <v>137</v>
      </c>
      <c r="IC32">
        <v>235</v>
      </c>
      <c r="ID32">
        <v>0</v>
      </c>
      <c r="IE32">
        <v>0</v>
      </c>
      <c r="IF32">
        <v>0</v>
      </c>
      <c r="IG32">
        <v>25</v>
      </c>
      <c r="IH32">
        <v>182.12</v>
      </c>
      <c r="II32">
        <v>0</v>
      </c>
      <c r="IJ32">
        <v>17.298000000000002</v>
      </c>
      <c r="IK32">
        <v>0</v>
      </c>
      <c r="IL32">
        <v>0</v>
      </c>
      <c r="IM32">
        <v>0</v>
      </c>
      <c r="IN32">
        <v>0</v>
      </c>
      <c r="IO32">
        <v>0</v>
      </c>
      <c r="IP32">
        <v>0</v>
      </c>
      <c r="IQ32">
        <v>17.298000000000002</v>
      </c>
      <c r="IR32">
        <v>10656</v>
      </c>
      <c r="IS32">
        <v>0</v>
      </c>
      <c r="IT32">
        <v>0</v>
      </c>
      <c r="IU32">
        <v>0</v>
      </c>
      <c r="IV32">
        <v>0</v>
      </c>
      <c r="IW32">
        <v>6160</v>
      </c>
      <c r="IX32">
        <v>0</v>
      </c>
      <c r="IY32">
        <v>0</v>
      </c>
      <c r="IZ32">
        <v>0</v>
      </c>
      <c r="JA32">
        <v>0</v>
      </c>
      <c r="JB32">
        <v>10</v>
      </c>
      <c r="JC32">
        <v>222720</v>
      </c>
      <c r="JD32">
        <v>9</v>
      </c>
      <c r="JE32">
        <v>109467</v>
      </c>
      <c r="JF32">
        <v>0</v>
      </c>
      <c r="JG32">
        <v>0</v>
      </c>
      <c r="JH32">
        <v>7500</v>
      </c>
      <c r="JJ32">
        <v>0</v>
      </c>
      <c r="JK32">
        <v>0</v>
      </c>
      <c r="JL32">
        <v>0</v>
      </c>
      <c r="JM32">
        <v>0</v>
      </c>
      <c r="JO32">
        <v>0</v>
      </c>
      <c r="JP32">
        <v>0</v>
      </c>
      <c r="JQ32">
        <v>0</v>
      </c>
      <c r="JR32">
        <v>0</v>
      </c>
      <c r="JS32">
        <v>0</v>
      </c>
      <c r="JT32">
        <v>0</v>
      </c>
      <c r="JU32">
        <v>3881</v>
      </c>
      <c r="JW32">
        <v>0</v>
      </c>
      <c r="JX32">
        <v>0</v>
      </c>
      <c r="JY32">
        <v>0</v>
      </c>
      <c r="JZ32">
        <v>0</v>
      </c>
      <c r="KD32">
        <v>3881</v>
      </c>
      <c r="KE32">
        <v>7261</v>
      </c>
      <c r="KG32">
        <v>0</v>
      </c>
      <c r="KH32">
        <v>0</v>
      </c>
      <c r="KI32">
        <v>0</v>
      </c>
      <c r="KJ32">
        <v>21</v>
      </c>
      <c r="KK32">
        <v>4</v>
      </c>
      <c r="KL32">
        <v>12936</v>
      </c>
      <c r="KM32">
        <v>2464</v>
      </c>
      <c r="KN32">
        <v>0</v>
      </c>
      <c r="KO32">
        <v>0</v>
      </c>
      <c r="KP32">
        <v>0</v>
      </c>
      <c r="KQ32">
        <v>0</v>
      </c>
      <c r="KS32">
        <v>0</v>
      </c>
      <c r="KT32">
        <v>0</v>
      </c>
      <c r="KU32">
        <v>0</v>
      </c>
      <c r="KW32">
        <v>0</v>
      </c>
      <c r="KX32">
        <v>0</v>
      </c>
      <c r="KY32">
        <v>0</v>
      </c>
      <c r="KZ32">
        <v>0</v>
      </c>
      <c r="LA32">
        <v>0</v>
      </c>
      <c r="LB32">
        <v>0</v>
      </c>
      <c r="LD32">
        <v>0</v>
      </c>
      <c r="LE32">
        <v>0</v>
      </c>
      <c r="LF32">
        <v>0</v>
      </c>
      <c r="LG32">
        <v>0</v>
      </c>
      <c r="LH32">
        <v>0</v>
      </c>
      <c r="LI32">
        <v>0</v>
      </c>
      <c r="LJ32">
        <v>284.69800000000004</v>
      </c>
      <c r="LK32">
        <v>1</v>
      </c>
      <c r="LL32">
        <v>15000</v>
      </c>
      <c r="LM32">
        <v>2847</v>
      </c>
      <c r="LN32">
        <v>0</v>
      </c>
      <c r="LO32">
        <v>0</v>
      </c>
      <c r="LP32">
        <v>0</v>
      </c>
      <c r="LQ32">
        <v>0</v>
      </c>
      <c r="LR32">
        <v>0</v>
      </c>
      <c r="LS32">
        <v>0</v>
      </c>
      <c r="LT32">
        <v>0</v>
      </c>
      <c r="LU32">
        <v>0</v>
      </c>
      <c r="LV32">
        <v>0</v>
      </c>
      <c r="LW32">
        <v>0</v>
      </c>
      <c r="LX32">
        <v>0</v>
      </c>
      <c r="LY32">
        <v>0</v>
      </c>
      <c r="LZ32">
        <v>0</v>
      </c>
      <c r="MA32">
        <v>0</v>
      </c>
      <c r="MB32">
        <v>0</v>
      </c>
      <c r="MC32">
        <v>0</v>
      </c>
      <c r="MD32">
        <v>0</v>
      </c>
      <c r="ME32">
        <v>0</v>
      </c>
      <c r="MF32">
        <v>0</v>
      </c>
      <c r="MG32">
        <v>4516844</v>
      </c>
      <c r="MH32">
        <v>0</v>
      </c>
      <c r="MI32">
        <v>0</v>
      </c>
      <c r="MJ32">
        <v>0</v>
      </c>
      <c r="MK32">
        <v>0</v>
      </c>
    </row>
    <row r="33" spans="1:349" x14ac:dyDescent="0.25">
      <c r="A33">
        <v>43696</v>
      </c>
      <c r="B33">
        <v>15840</v>
      </c>
      <c r="C33">
        <v>9</v>
      </c>
      <c r="D33">
        <v>2025</v>
      </c>
      <c r="E33">
        <v>6160</v>
      </c>
      <c r="F33">
        <v>0</v>
      </c>
      <c r="G33">
        <v>130.20699999999999</v>
      </c>
      <c r="H33">
        <v>114.953</v>
      </c>
      <c r="I33">
        <v>114.953</v>
      </c>
      <c r="J33">
        <v>130.20699999999999</v>
      </c>
      <c r="K33">
        <v>0</v>
      </c>
      <c r="L33">
        <v>6160</v>
      </c>
      <c r="M33">
        <v>0</v>
      </c>
      <c r="N33">
        <v>0</v>
      </c>
      <c r="P33">
        <v>130.38500000000002</v>
      </c>
      <c r="Q33">
        <v>0</v>
      </c>
      <c r="R33">
        <v>81125</v>
      </c>
      <c r="S33">
        <v>622.19600000000003</v>
      </c>
      <c r="U33">
        <v>0</v>
      </c>
      <c r="V33">
        <v>1.4220000000000002</v>
      </c>
      <c r="W33">
        <v>876</v>
      </c>
      <c r="X33">
        <v>876</v>
      </c>
      <c r="Z33">
        <v>0</v>
      </c>
      <c r="AC33">
        <v>0</v>
      </c>
      <c r="AD33" t="s">
        <v>305</v>
      </c>
      <c r="AE33">
        <v>0</v>
      </c>
      <c r="AH33">
        <v>0</v>
      </c>
      <c r="AI33">
        <v>0</v>
      </c>
      <c r="AJ33">
        <v>6160</v>
      </c>
      <c r="AK33" t="s">
        <v>529</v>
      </c>
      <c r="AL33" t="s">
        <v>555</v>
      </c>
      <c r="AM33">
        <v>0</v>
      </c>
      <c r="AN33">
        <v>0</v>
      </c>
      <c r="AO33">
        <v>0</v>
      </c>
      <c r="AP33">
        <v>0</v>
      </c>
      <c r="AQ33">
        <v>0</v>
      </c>
      <c r="AS33">
        <v>0</v>
      </c>
      <c r="AT33">
        <v>0</v>
      </c>
      <c r="AU33">
        <v>0</v>
      </c>
      <c r="AV33">
        <v>0</v>
      </c>
      <c r="AW33">
        <v>1471741</v>
      </c>
      <c r="AX33">
        <v>1451506</v>
      </c>
      <c r="AY33">
        <v>0</v>
      </c>
      <c r="AZ33">
        <v>81125</v>
      </c>
      <c r="BA33">
        <v>0</v>
      </c>
      <c r="BB33">
        <v>0</v>
      </c>
      <c r="BC33">
        <v>0</v>
      </c>
      <c r="BD33">
        <v>0</v>
      </c>
      <c r="BE33">
        <v>0</v>
      </c>
      <c r="BF33">
        <v>1307683</v>
      </c>
      <c r="BG33">
        <v>0</v>
      </c>
      <c r="BJ33">
        <v>12</v>
      </c>
      <c r="BK33">
        <v>0</v>
      </c>
      <c r="BL33">
        <v>0</v>
      </c>
      <c r="BM33">
        <v>0</v>
      </c>
      <c r="BN33">
        <v>0</v>
      </c>
      <c r="BO33">
        <v>0</v>
      </c>
      <c r="BP33">
        <v>0</v>
      </c>
      <c r="BQ33">
        <v>752</v>
      </c>
      <c r="BS33">
        <v>0</v>
      </c>
      <c r="BT33">
        <v>0</v>
      </c>
      <c r="BU33">
        <v>0</v>
      </c>
      <c r="BV33">
        <v>0</v>
      </c>
      <c r="BW33">
        <v>0</v>
      </c>
      <c r="BY33">
        <v>0</v>
      </c>
      <c r="CA33">
        <v>0</v>
      </c>
      <c r="CB33">
        <v>0</v>
      </c>
      <c r="CC33">
        <v>0</v>
      </c>
      <c r="CD33">
        <v>0</v>
      </c>
      <c r="CE33">
        <v>0</v>
      </c>
      <c r="CF33">
        <v>0</v>
      </c>
      <c r="CG33">
        <v>0</v>
      </c>
      <c r="CH33">
        <v>20904</v>
      </c>
      <c r="CI33">
        <v>0</v>
      </c>
      <c r="CJ33">
        <v>4</v>
      </c>
      <c r="CK33">
        <v>0</v>
      </c>
      <c r="CL33">
        <v>0</v>
      </c>
      <c r="CN33">
        <v>0</v>
      </c>
      <c r="CO33">
        <v>1</v>
      </c>
      <c r="CP33">
        <v>0</v>
      </c>
      <c r="CQ33">
        <v>0</v>
      </c>
      <c r="CR33">
        <v>130.20699999999999</v>
      </c>
      <c r="CS33">
        <v>0</v>
      </c>
      <c r="CT33">
        <v>0</v>
      </c>
      <c r="CU33">
        <v>0</v>
      </c>
      <c r="CV33">
        <v>0</v>
      </c>
      <c r="CW33">
        <v>0</v>
      </c>
      <c r="CX33">
        <v>0</v>
      </c>
      <c r="CY33">
        <v>0</v>
      </c>
      <c r="CZ33">
        <v>0</v>
      </c>
      <c r="DB33">
        <v>708110</v>
      </c>
      <c r="DC33">
        <v>0</v>
      </c>
      <c r="DD33">
        <v>0</v>
      </c>
      <c r="DE33">
        <v>159621</v>
      </c>
      <c r="DF33">
        <v>159621</v>
      </c>
      <c r="DG33">
        <v>25.913</v>
      </c>
      <c r="DH33">
        <v>0</v>
      </c>
      <c r="DI33">
        <v>0</v>
      </c>
      <c r="DK33">
        <v>3659</v>
      </c>
      <c r="DL33">
        <v>0</v>
      </c>
      <c r="DM33">
        <v>201282</v>
      </c>
      <c r="DN33">
        <v>669</v>
      </c>
      <c r="DO33">
        <v>0</v>
      </c>
      <c r="DP33">
        <v>0</v>
      </c>
      <c r="DQ33">
        <v>0</v>
      </c>
      <c r="DR33">
        <v>0</v>
      </c>
      <c r="DS33">
        <v>0</v>
      </c>
      <c r="DT33">
        <v>0</v>
      </c>
      <c r="DU33">
        <v>0</v>
      </c>
      <c r="DV33">
        <v>0</v>
      </c>
      <c r="DW33">
        <v>0</v>
      </c>
      <c r="DX33">
        <v>0</v>
      </c>
      <c r="DY33">
        <v>0</v>
      </c>
      <c r="DZ33">
        <v>0</v>
      </c>
      <c r="EA33">
        <v>0</v>
      </c>
      <c r="EB33">
        <v>0</v>
      </c>
      <c r="EC33">
        <v>14.562000000000001</v>
      </c>
      <c r="ED33">
        <v>103157</v>
      </c>
      <c r="EE33">
        <v>0</v>
      </c>
      <c r="EF33">
        <v>0</v>
      </c>
      <c r="EG33">
        <v>0</v>
      </c>
      <c r="EH33">
        <v>98794</v>
      </c>
      <c r="EI33">
        <v>0</v>
      </c>
      <c r="EJ33">
        <v>0</v>
      </c>
      <c r="EK33">
        <v>3.6870000000000003</v>
      </c>
      <c r="EL33">
        <v>0</v>
      </c>
      <c r="EM33">
        <v>1.659</v>
      </c>
      <c r="EN33">
        <v>0</v>
      </c>
      <c r="EO33">
        <v>0</v>
      </c>
      <c r="EP33">
        <v>0</v>
      </c>
      <c r="EQ33">
        <v>5.3460000000000001</v>
      </c>
      <c r="ER33">
        <v>0</v>
      </c>
      <c r="ES33">
        <v>16.038</v>
      </c>
      <c r="ET33">
        <v>0</v>
      </c>
      <c r="EV33">
        <v>0</v>
      </c>
      <c r="EW33">
        <v>0</v>
      </c>
      <c r="EX33">
        <v>0</v>
      </c>
      <c r="EZ33">
        <v>1226622</v>
      </c>
      <c r="FA33">
        <v>0</v>
      </c>
      <c r="FB33">
        <v>1307078</v>
      </c>
      <c r="FC33">
        <v>0</v>
      </c>
      <c r="FD33">
        <v>0</v>
      </c>
      <c r="FE33">
        <v>193083</v>
      </c>
      <c r="FF33">
        <v>31801</v>
      </c>
      <c r="FG33">
        <v>7.0223999999999995E-2</v>
      </c>
      <c r="FH33">
        <v>3.0397999999999998E-2</v>
      </c>
      <c r="FI33">
        <v>0</v>
      </c>
      <c r="FJ33">
        <v>0</v>
      </c>
      <c r="FK33">
        <v>212.286</v>
      </c>
      <c r="FL33">
        <v>1552866</v>
      </c>
      <c r="FM33">
        <v>0</v>
      </c>
      <c r="FN33">
        <v>0</v>
      </c>
      <c r="FO33">
        <v>0</v>
      </c>
      <c r="FP33">
        <v>0</v>
      </c>
      <c r="FQ33">
        <v>0</v>
      </c>
      <c r="FR33">
        <v>0</v>
      </c>
      <c r="FS33">
        <v>0</v>
      </c>
      <c r="FT33">
        <v>0</v>
      </c>
      <c r="FU33">
        <v>0</v>
      </c>
      <c r="FV33">
        <v>0</v>
      </c>
      <c r="FW33">
        <v>0</v>
      </c>
      <c r="FX33">
        <v>0</v>
      </c>
      <c r="FY33">
        <v>0</v>
      </c>
      <c r="GB33">
        <v>90974</v>
      </c>
      <c r="GC33">
        <v>90974</v>
      </c>
      <c r="GD33">
        <v>9.9080000000000013</v>
      </c>
      <c r="GF33">
        <v>0</v>
      </c>
      <c r="GG33">
        <v>0</v>
      </c>
      <c r="GH33">
        <v>0</v>
      </c>
      <c r="GI33">
        <v>0</v>
      </c>
      <c r="GK33">
        <v>0</v>
      </c>
      <c r="GL33">
        <v>0</v>
      </c>
      <c r="GM33">
        <v>0</v>
      </c>
      <c r="GN33">
        <v>0</v>
      </c>
      <c r="GO33">
        <v>0</v>
      </c>
      <c r="GQ33">
        <v>0</v>
      </c>
      <c r="GR33">
        <v>0</v>
      </c>
      <c r="GS33">
        <v>0</v>
      </c>
      <c r="GT33">
        <v>0</v>
      </c>
      <c r="HB33">
        <v>360336637</v>
      </c>
      <c r="HC33">
        <v>4.0135999999999998E-2</v>
      </c>
      <c r="HD33">
        <v>20904</v>
      </c>
      <c r="HE33">
        <v>0</v>
      </c>
      <c r="HF33">
        <v>126563</v>
      </c>
      <c r="HG33">
        <v>3080</v>
      </c>
      <c r="HH33">
        <v>0</v>
      </c>
      <c r="HI33">
        <v>0</v>
      </c>
      <c r="HJ33">
        <v>16508</v>
      </c>
      <c r="HK33">
        <v>0</v>
      </c>
      <c r="HL33">
        <v>64</v>
      </c>
      <c r="HM33">
        <v>0</v>
      </c>
      <c r="HN33">
        <v>0</v>
      </c>
      <c r="HO33">
        <v>0</v>
      </c>
      <c r="HP33">
        <v>0</v>
      </c>
      <c r="HQ33">
        <v>0</v>
      </c>
      <c r="HR33">
        <v>0</v>
      </c>
      <c r="HS33">
        <v>1225953</v>
      </c>
      <c r="HT33">
        <v>31801</v>
      </c>
      <c r="HW33">
        <v>0</v>
      </c>
      <c r="HX33">
        <v>3</v>
      </c>
      <c r="HY33">
        <v>23</v>
      </c>
      <c r="HZ33">
        <v>18</v>
      </c>
      <c r="IA33">
        <v>32</v>
      </c>
      <c r="IB33">
        <v>25</v>
      </c>
      <c r="IC33">
        <v>101</v>
      </c>
      <c r="ID33">
        <v>0</v>
      </c>
      <c r="IE33">
        <v>0</v>
      </c>
      <c r="IF33">
        <v>0</v>
      </c>
      <c r="IG33">
        <v>5</v>
      </c>
      <c r="IH33">
        <v>0</v>
      </c>
      <c r="II33">
        <v>0</v>
      </c>
      <c r="IJ33">
        <v>1.4220000000000002</v>
      </c>
      <c r="IK33">
        <v>0</v>
      </c>
      <c r="IL33">
        <v>0</v>
      </c>
      <c r="IM33">
        <v>0</v>
      </c>
      <c r="IN33">
        <v>0</v>
      </c>
      <c r="IO33">
        <v>0</v>
      </c>
      <c r="IP33">
        <v>0</v>
      </c>
      <c r="IQ33">
        <v>1.4220000000000002</v>
      </c>
      <c r="IR33">
        <v>876</v>
      </c>
      <c r="IS33">
        <v>0</v>
      </c>
      <c r="IT33">
        <v>0</v>
      </c>
      <c r="IU33">
        <v>0</v>
      </c>
      <c r="IV33">
        <v>0</v>
      </c>
      <c r="IW33">
        <v>6160</v>
      </c>
      <c r="IX33">
        <v>0</v>
      </c>
      <c r="IY33">
        <v>0</v>
      </c>
      <c r="IZ33">
        <v>0</v>
      </c>
      <c r="JA33">
        <v>0</v>
      </c>
      <c r="JB33">
        <v>0</v>
      </c>
      <c r="JC33">
        <v>0</v>
      </c>
      <c r="JD33">
        <v>0</v>
      </c>
      <c r="JE33">
        <v>0</v>
      </c>
      <c r="JF33">
        <v>0</v>
      </c>
      <c r="JG33">
        <v>0</v>
      </c>
      <c r="JH33">
        <v>0</v>
      </c>
      <c r="JJ33">
        <v>0</v>
      </c>
      <c r="JK33">
        <v>0</v>
      </c>
      <c r="JL33">
        <v>0</v>
      </c>
      <c r="JM33">
        <v>0</v>
      </c>
      <c r="JO33">
        <v>2.17</v>
      </c>
      <c r="JP33">
        <v>6.4880000000000004</v>
      </c>
      <c r="JQ33">
        <v>1.25</v>
      </c>
      <c r="JR33">
        <v>17332</v>
      </c>
      <c r="JS33">
        <v>60300</v>
      </c>
      <c r="JT33">
        <v>13342</v>
      </c>
      <c r="JU33">
        <v>0</v>
      </c>
      <c r="JW33">
        <v>0</v>
      </c>
      <c r="JX33">
        <v>0</v>
      </c>
      <c r="JY33">
        <v>0</v>
      </c>
      <c r="JZ33">
        <v>0</v>
      </c>
      <c r="KD33">
        <v>0</v>
      </c>
      <c r="KE33">
        <v>7261</v>
      </c>
      <c r="KG33">
        <v>0</v>
      </c>
      <c r="KH33">
        <v>0</v>
      </c>
      <c r="KI33">
        <v>0</v>
      </c>
      <c r="KJ33">
        <v>3</v>
      </c>
      <c r="KK33">
        <v>2</v>
      </c>
      <c r="KL33">
        <v>1848</v>
      </c>
      <c r="KM33">
        <v>1232</v>
      </c>
      <c r="KN33">
        <v>0</v>
      </c>
      <c r="KO33">
        <v>0</v>
      </c>
      <c r="KP33">
        <v>0</v>
      </c>
      <c r="KQ33">
        <v>0</v>
      </c>
      <c r="KS33">
        <v>0</v>
      </c>
      <c r="KT33">
        <v>0</v>
      </c>
      <c r="KU33">
        <v>0</v>
      </c>
      <c r="KW33">
        <v>0</v>
      </c>
      <c r="KX33">
        <v>0</v>
      </c>
      <c r="KY33">
        <v>0</v>
      </c>
      <c r="KZ33">
        <v>0</v>
      </c>
      <c r="LA33">
        <v>0</v>
      </c>
      <c r="LB33">
        <v>0</v>
      </c>
      <c r="LD33">
        <v>0</v>
      </c>
      <c r="LE33">
        <v>0</v>
      </c>
      <c r="LF33">
        <v>0</v>
      </c>
      <c r="LG33">
        <v>0</v>
      </c>
      <c r="LH33">
        <v>0</v>
      </c>
      <c r="LI33">
        <v>0</v>
      </c>
      <c r="LJ33">
        <v>150.78900000000002</v>
      </c>
      <c r="LK33">
        <v>1</v>
      </c>
      <c r="LL33">
        <v>15000</v>
      </c>
      <c r="LM33">
        <v>1508</v>
      </c>
      <c r="LN33">
        <v>0</v>
      </c>
      <c r="LO33">
        <v>0</v>
      </c>
      <c r="LP33">
        <v>0</v>
      </c>
      <c r="LQ33">
        <v>0</v>
      </c>
      <c r="LR33">
        <v>0</v>
      </c>
      <c r="LS33">
        <v>0</v>
      </c>
      <c r="LT33">
        <v>0</v>
      </c>
      <c r="LU33">
        <v>0</v>
      </c>
      <c r="LV33">
        <v>0</v>
      </c>
      <c r="LW33">
        <v>0</v>
      </c>
      <c r="LX33">
        <v>0</v>
      </c>
      <c r="LY33">
        <v>0</v>
      </c>
      <c r="LZ33">
        <v>0</v>
      </c>
      <c r="MA33">
        <v>0</v>
      </c>
      <c r="MB33">
        <v>0</v>
      </c>
      <c r="MC33">
        <v>0</v>
      </c>
      <c r="MD33">
        <v>0</v>
      </c>
      <c r="ME33">
        <v>0</v>
      </c>
      <c r="MF33">
        <v>0</v>
      </c>
      <c r="MG33">
        <v>1471741</v>
      </c>
      <c r="MH33">
        <v>0</v>
      </c>
      <c r="MI33">
        <v>0</v>
      </c>
      <c r="MJ33">
        <v>0</v>
      </c>
      <c r="MK33">
        <v>0</v>
      </c>
    </row>
    <row r="34" spans="1:349" x14ac:dyDescent="0.25">
      <c r="A34">
        <v>43696</v>
      </c>
      <c r="B34">
        <v>15841</v>
      </c>
      <c r="C34">
        <v>9</v>
      </c>
      <c r="D34">
        <v>2025</v>
      </c>
      <c r="E34">
        <v>6160</v>
      </c>
      <c r="F34">
        <v>0</v>
      </c>
      <c r="G34">
        <v>531.10300000000007</v>
      </c>
      <c r="H34">
        <v>494.22300000000001</v>
      </c>
      <c r="I34">
        <v>494.22300000000001</v>
      </c>
      <c r="J34">
        <v>531.10300000000007</v>
      </c>
      <c r="K34">
        <v>0</v>
      </c>
      <c r="L34">
        <v>6160</v>
      </c>
      <c r="M34">
        <v>0</v>
      </c>
      <c r="N34">
        <v>0</v>
      </c>
      <c r="P34">
        <v>531.10300000000007</v>
      </c>
      <c r="Q34">
        <v>0</v>
      </c>
      <c r="R34">
        <v>330450</v>
      </c>
      <c r="S34">
        <v>622.19600000000003</v>
      </c>
      <c r="U34">
        <v>0</v>
      </c>
      <c r="V34">
        <v>12.66</v>
      </c>
      <c r="W34">
        <v>7799</v>
      </c>
      <c r="X34">
        <v>7799</v>
      </c>
      <c r="Z34">
        <v>0</v>
      </c>
      <c r="AC34">
        <v>0</v>
      </c>
      <c r="AD34" t="s">
        <v>305</v>
      </c>
      <c r="AE34">
        <v>0</v>
      </c>
      <c r="AH34">
        <v>0</v>
      </c>
      <c r="AI34">
        <v>0</v>
      </c>
      <c r="AJ34">
        <v>6160</v>
      </c>
      <c r="AK34" t="s">
        <v>529</v>
      </c>
      <c r="AL34" t="s">
        <v>502</v>
      </c>
      <c r="AM34">
        <v>0</v>
      </c>
      <c r="AN34">
        <v>0</v>
      </c>
      <c r="AO34">
        <v>0</v>
      </c>
      <c r="AP34">
        <v>0</v>
      </c>
      <c r="AQ34">
        <v>0</v>
      </c>
      <c r="AS34">
        <v>0</v>
      </c>
      <c r="AT34">
        <v>0</v>
      </c>
      <c r="AU34">
        <v>0</v>
      </c>
      <c r="AV34">
        <v>0</v>
      </c>
      <c r="AW34">
        <v>5869295</v>
      </c>
      <c r="AX34">
        <v>5872053</v>
      </c>
      <c r="AY34">
        <v>0</v>
      </c>
      <c r="AZ34">
        <v>330450</v>
      </c>
      <c r="BA34">
        <v>0</v>
      </c>
      <c r="BB34">
        <v>0</v>
      </c>
      <c r="BC34">
        <v>0</v>
      </c>
      <c r="BD34">
        <v>0</v>
      </c>
      <c r="BE34">
        <v>0</v>
      </c>
      <c r="BF34">
        <v>5292368</v>
      </c>
      <c r="BG34">
        <v>0</v>
      </c>
      <c r="BJ34">
        <v>12</v>
      </c>
      <c r="BK34">
        <v>0</v>
      </c>
      <c r="BL34">
        <v>0</v>
      </c>
      <c r="BM34">
        <v>0</v>
      </c>
      <c r="BN34">
        <v>0</v>
      </c>
      <c r="BO34">
        <v>0</v>
      </c>
      <c r="BP34">
        <v>0</v>
      </c>
      <c r="BQ34">
        <v>694</v>
      </c>
      <c r="BS34">
        <v>0</v>
      </c>
      <c r="BT34">
        <v>0</v>
      </c>
      <c r="BU34">
        <v>0</v>
      </c>
      <c r="BV34">
        <v>0</v>
      </c>
      <c r="BW34">
        <v>0</v>
      </c>
      <c r="BY34">
        <v>0</v>
      </c>
      <c r="CA34">
        <v>0</v>
      </c>
      <c r="CB34">
        <v>0</v>
      </c>
      <c r="CC34">
        <v>0</v>
      </c>
      <c r="CD34">
        <v>0</v>
      </c>
      <c r="CE34">
        <v>0</v>
      </c>
      <c r="CF34">
        <v>0</v>
      </c>
      <c r="CG34">
        <v>0</v>
      </c>
      <c r="CH34">
        <v>0</v>
      </c>
      <c r="CI34">
        <v>0</v>
      </c>
      <c r="CJ34">
        <v>5</v>
      </c>
      <c r="CK34">
        <v>0</v>
      </c>
      <c r="CL34">
        <v>0</v>
      </c>
      <c r="CN34">
        <v>0</v>
      </c>
      <c r="CO34">
        <v>1</v>
      </c>
      <c r="CP34">
        <v>0</v>
      </c>
      <c r="CQ34">
        <v>0</v>
      </c>
      <c r="CR34">
        <v>531.10300000000007</v>
      </c>
      <c r="CS34">
        <v>0</v>
      </c>
      <c r="CT34">
        <v>0</v>
      </c>
      <c r="CU34">
        <v>0</v>
      </c>
      <c r="CV34">
        <v>0</v>
      </c>
      <c r="CW34">
        <v>0</v>
      </c>
      <c r="CX34">
        <v>0</v>
      </c>
      <c r="CY34">
        <v>0</v>
      </c>
      <c r="CZ34">
        <v>0</v>
      </c>
      <c r="DB34">
        <v>3044414</v>
      </c>
      <c r="DC34">
        <v>0</v>
      </c>
      <c r="DD34">
        <v>0</v>
      </c>
      <c r="DE34">
        <v>658966</v>
      </c>
      <c r="DF34">
        <v>658966</v>
      </c>
      <c r="DG34">
        <v>106.97500000000001</v>
      </c>
      <c r="DH34">
        <v>0</v>
      </c>
      <c r="DI34">
        <v>0</v>
      </c>
      <c r="DK34">
        <v>2725</v>
      </c>
      <c r="DL34">
        <v>0</v>
      </c>
      <c r="DM34">
        <v>830326</v>
      </c>
      <c r="DN34">
        <v>2758</v>
      </c>
      <c r="DO34">
        <v>0</v>
      </c>
      <c r="DP34">
        <v>0</v>
      </c>
      <c r="DQ34">
        <v>0</v>
      </c>
      <c r="DR34">
        <v>0</v>
      </c>
      <c r="DS34">
        <v>0</v>
      </c>
      <c r="DT34">
        <v>0</v>
      </c>
      <c r="DU34">
        <v>0</v>
      </c>
      <c r="DV34">
        <v>0</v>
      </c>
      <c r="DW34">
        <v>0</v>
      </c>
      <c r="DX34">
        <v>0</v>
      </c>
      <c r="DY34">
        <v>0</v>
      </c>
      <c r="DZ34">
        <v>0</v>
      </c>
      <c r="EA34">
        <v>0</v>
      </c>
      <c r="EB34">
        <v>0</v>
      </c>
      <c r="EC34">
        <v>19.18</v>
      </c>
      <c r="ED34">
        <v>135871</v>
      </c>
      <c r="EE34">
        <v>0</v>
      </c>
      <c r="EF34">
        <v>0</v>
      </c>
      <c r="EG34">
        <v>0</v>
      </c>
      <c r="EH34">
        <v>697213</v>
      </c>
      <c r="EI34">
        <v>0</v>
      </c>
      <c r="EJ34">
        <v>0</v>
      </c>
      <c r="EK34">
        <v>30.311</v>
      </c>
      <c r="EL34">
        <v>7.400000000000001E-2</v>
      </c>
      <c r="EM34">
        <v>5.2970000000000006</v>
      </c>
      <c r="EN34">
        <v>1.272</v>
      </c>
      <c r="EO34">
        <v>0</v>
      </c>
      <c r="EP34">
        <v>0</v>
      </c>
      <c r="EQ34">
        <v>36.880000000000003</v>
      </c>
      <c r="ER34">
        <v>0</v>
      </c>
      <c r="ES34">
        <v>113.18400000000001</v>
      </c>
      <c r="ET34">
        <v>0</v>
      </c>
      <c r="EV34">
        <v>0</v>
      </c>
      <c r="EW34">
        <v>0</v>
      </c>
      <c r="EX34">
        <v>0</v>
      </c>
      <c r="EZ34">
        <v>4961918</v>
      </c>
      <c r="FA34">
        <v>0</v>
      </c>
      <c r="FB34">
        <v>5289610</v>
      </c>
      <c r="FC34">
        <v>0</v>
      </c>
      <c r="FD34">
        <v>0</v>
      </c>
      <c r="FE34">
        <v>781433</v>
      </c>
      <c r="FF34">
        <v>128702</v>
      </c>
      <c r="FG34">
        <v>7.0223999999999995E-2</v>
      </c>
      <c r="FH34">
        <v>3.0397999999999998E-2</v>
      </c>
      <c r="FI34">
        <v>0</v>
      </c>
      <c r="FJ34">
        <v>0</v>
      </c>
      <c r="FK34">
        <v>859.15100000000007</v>
      </c>
      <c r="FL34">
        <v>6199745</v>
      </c>
      <c r="FM34">
        <v>0</v>
      </c>
      <c r="FN34">
        <v>0</v>
      </c>
      <c r="FO34">
        <v>0</v>
      </c>
      <c r="FP34">
        <v>0</v>
      </c>
      <c r="FQ34">
        <v>0</v>
      </c>
      <c r="FR34">
        <v>0</v>
      </c>
      <c r="FS34">
        <v>0</v>
      </c>
      <c r="FT34">
        <v>0</v>
      </c>
      <c r="FU34">
        <v>0</v>
      </c>
      <c r="FV34">
        <v>0</v>
      </c>
      <c r="FW34">
        <v>0</v>
      </c>
      <c r="FX34">
        <v>0</v>
      </c>
      <c r="FY34">
        <v>0</v>
      </c>
      <c r="GB34">
        <v>0</v>
      </c>
      <c r="GC34">
        <v>0</v>
      </c>
      <c r="GD34">
        <v>0</v>
      </c>
      <c r="GF34">
        <v>0</v>
      </c>
      <c r="GG34">
        <v>0</v>
      </c>
      <c r="GH34">
        <v>0</v>
      </c>
      <c r="GI34">
        <v>0</v>
      </c>
      <c r="GK34">
        <v>0</v>
      </c>
      <c r="GL34">
        <v>0</v>
      </c>
      <c r="GM34">
        <v>0</v>
      </c>
      <c r="GN34">
        <v>0</v>
      </c>
      <c r="GO34">
        <v>0</v>
      </c>
      <c r="GQ34">
        <v>0</v>
      </c>
      <c r="GR34">
        <v>0</v>
      </c>
      <c r="GS34">
        <v>0</v>
      </c>
      <c r="GT34">
        <v>0</v>
      </c>
      <c r="HB34">
        <v>0</v>
      </c>
      <c r="HC34">
        <v>4.0135999999999998E-2</v>
      </c>
      <c r="HD34">
        <v>0</v>
      </c>
      <c r="HE34">
        <v>0</v>
      </c>
      <c r="HF34">
        <v>544140</v>
      </c>
      <c r="HG34">
        <v>15400</v>
      </c>
      <c r="HH34">
        <v>170028</v>
      </c>
      <c r="HI34">
        <v>0</v>
      </c>
      <c r="HJ34">
        <v>18537</v>
      </c>
      <c r="HK34">
        <v>0</v>
      </c>
      <c r="HL34">
        <v>0</v>
      </c>
      <c r="HM34">
        <v>0</v>
      </c>
      <c r="HN34">
        <v>0</v>
      </c>
      <c r="HO34">
        <v>0</v>
      </c>
      <c r="HP34">
        <v>0</v>
      </c>
      <c r="HQ34">
        <v>0</v>
      </c>
      <c r="HR34">
        <v>0</v>
      </c>
      <c r="HS34">
        <v>4959160</v>
      </c>
      <c r="HT34">
        <v>128702</v>
      </c>
      <c r="HW34">
        <v>0</v>
      </c>
      <c r="HX34">
        <v>71</v>
      </c>
      <c r="HY34">
        <v>62</v>
      </c>
      <c r="HZ34">
        <v>94</v>
      </c>
      <c r="IA34">
        <v>112</v>
      </c>
      <c r="IB34">
        <v>85</v>
      </c>
      <c r="IC34">
        <v>424</v>
      </c>
      <c r="ID34">
        <v>0</v>
      </c>
      <c r="IE34">
        <v>0</v>
      </c>
      <c r="IF34">
        <v>0</v>
      </c>
      <c r="IG34">
        <v>25</v>
      </c>
      <c r="IH34">
        <v>276.02</v>
      </c>
      <c r="II34">
        <v>0</v>
      </c>
      <c r="IJ34">
        <v>12.66</v>
      </c>
      <c r="IK34">
        <v>0</v>
      </c>
      <c r="IL34">
        <v>0</v>
      </c>
      <c r="IM34">
        <v>0</v>
      </c>
      <c r="IN34">
        <v>0</v>
      </c>
      <c r="IO34">
        <v>0</v>
      </c>
      <c r="IP34">
        <v>0</v>
      </c>
      <c r="IQ34">
        <v>12.66</v>
      </c>
      <c r="IR34">
        <v>7799</v>
      </c>
      <c r="IS34">
        <v>0</v>
      </c>
      <c r="IT34">
        <v>0</v>
      </c>
      <c r="IU34">
        <v>0</v>
      </c>
      <c r="IV34">
        <v>0</v>
      </c>
      <c r="IW34">
        <v>6160</v>
      </c>
      <c r="IX34">
        <v>0</v>
      </c>
      <c r="IY34">
        <v>0</v>
      </c>
      <c r="IZ34">
        <v>0</v>
      </c>
      <c r="JA34">
        <v>0</v>
      </c>
      <c r="JB34">
        <v>0</v>
      </c>
      <c r="JC34">
        <v>0</v>
      </c>
      <c r="JD34">
        <v>0</v>
      </c>
      <c r="JE34">
        <v>0</v>
      </c>
      <c r="JF34">
        <v>0</v>
      </c>
      <c r="JG34">
        <v>0</v>
      </c>
      <c r="JH34">
        <v>0</v>
      </c>
      <c r="JJ34">
        <v>0</v>
      </c>
      <c r="JK34">
        <v>0</v>
      </c>
      <c r="JL34">
        <v>0</v>
      </c>
      <c r="JM34">
        <v>0</v>
      </c>
      <c r="JO34">
        <v>0</v>
      </c>
      <c r="JP34">
        <v>0</v>
      </c>
      <c r="JQ34">
        <v>0</v>
      </c>
      <c r="JR34">
        <v>0</v>
      </c>
      <c r="JS34">
        <v>0</v>
      </c>
      <c r="JT34">
        <v>0</v>
      </c>
      <c r="JU34">
        <v>0</v>
      </c>
      <c r="JW34">
        <v>0</v>
      </c>
      <c r="JX34">
        <v>0</v>
      </c>
      <c r="JY34">
        <v>0</v>
      </c>
      <c r="JZ34">
        <v>0</v>
      </c>
      <c r="KD34">
        <v>0</v>
      </c>
      <c r="KE34">
        <v>7261</v>
      </c>
      <c r="KG34">
        <v>0</v>
      </c>
      <c r="KH34">
        <v>0</v>
      </c>
      <c r="KI34">
        <v>0</v>
      </c>
      <c r="KJ34">
        <v>20</v>
      </c>
      <c r="KK34">
        <v>5</v>
      </c>
      <c r="KL34">
        <v>12320</v>
      </c>
      <c r="KM34">
        <v>3080</v>
      </c>
      <c r="KN34">
        <v>0</v>
      </c>
      <c r="KO34">
        <v>0</v>
      </c>
      <c r="KP34">
        <v>0</v>
      </c>
      <c r="KQ34">
        <v>0</v>
      </c>
      <c r="KS34">
        <v>0</v>
      </c>
      <c r="KT34">
        <v>0</v>
      </c>
      <c r="KU34">
        <v>0</v>
      </c>
      <c r="KW34">
        <v>0</v>
      </c>
      <c r="KX34">
        <v>0</v>
      </c>
      <c r="KY34">
        <v>0</v>
      </c>
      <c r="KZ34">
        <v>0</v>
      </c>
      <c r="LA34">
        <v>0</v>
      </c>
      <c r="LB34">
        <v>0</v>
      </c>
      <c r="LD34">
        <v>0</v>
      </c>
      <c r="LE34">
        <v>0</v>
      </c>
      <c r="LF34">
        <v>0</v>
      </c>
      <c r="LG34">
        <v>0</v>
      </c>
      <c r="LH34">
        <v>0</v>
      </c>
      <c r="LI34">
        <v>0</v>
      </c>
      <c r="LJ34">
        <v>353.68</v>
      </c>
      <c r="LK34">
        <v>1</v>
      </c>
      <c r="LL34">
        <v>15000</v>
      </c>
      <c r="LM34">
        <v>3537</v>
      </c>
      <c r="LN34">
        <v>0</v>
      </c>
      <c r="LO34">
        <v>0</v>
      </c>
      <c r="LP34">
        <v>0</v>
      </c>
      <c r="LQ34">
        <v>0</v>
      </c>
      <c r="LR34">
        <v>0</v>
      </c>
      <c r="LS34">
        <v>0</v>
      </c>
      <c r="LT34">
        <v>0</v>
      </c>
      <c r="LU34">
        <v>0</v>
      </c>
      <c r="LV34">
        <v>0</v>
      </c>
      <c r="LW34">
        <v>0</v>
      </c>
      <c r="LX34">
        <v>0</v>
      </c>
      <c r="LY34">
        <v>0</v>
      </c>
      <c r="LZ34">
        <v>0</v>
      </c>
      <c r="MA34">
        <v>0</v>
      </c>
      <c r="MB34">
        <v>0</v>
      </c>
      <c r="MC34">
        <v>0</v>
      </c>
      <c r="MD34">
        <v>0</v>
      </c>
      <c r="ME34">
        <v>0</v>
      </c>
      <c r="MF34">
        <v>0</v>
      </c>
      <c r="MG34">
        <v>5869295</v>
      </c>
      <c r="MH34">
        <v>0</v>
      </c>
      <c r="MI34">
        <v>0</v>
      </c>
      <c r="MJ34">
        <v>0</v>
      </c>
      <c r="MK34">
        <v>0</v>
      </c>
    </row>
    <row r="35" spans="1:349" x14ac:dyDescent="0.25">
      <c r="A35">
        <v>43696</v>
      </c>
      <c r="B35">
        <v>15842</v>
      </c>
      <c r="C35">
        <v>9</v>
      </c>
      <c r="D35">
        <v>2025</v>
      </c>
      <c r="E35">
        <v>6160</v>
      </c>
      <c r="F35">
        <v>0</v>
      </c>
      <c r="G35">
        <v>301.16200000000003</v>
      </c>
      <c r="H35">
        <v>291.02800000000002</v>
      </c>
      <c r="I35">
        <v>291.02800000000002</v>
      </c>
      <c r="J35">
        <v>301.16200000000003</v>
      </c>
      <c r="K35">
        <v>0</v>
      </c>
      <c r="L35">
        <v>6160</v>
      </c>
      <c r="M35">
        <v>0</v>
      </c>
      <c r="N35">
        <v>0</v>
      </c>
      <c r="P35">
        <v>302.495</v>
      </c>
      <c r="Q35">
        <v>0</v>
      </c>
      <c r="R35">
        <v>188211</v>
      </c>
      <c r="S35">
        <v>622.19600000000003</v>
      </c>
      <c r="U35">
        <v>0</v>
      </c>
      <c r="V35">
        <v>33.495000000000005</v>
      </c>
      <c r="W35">
        <v>20633</v>
      </c>
      <c r="X35">
        <v>20633</v>
      </c>
      <c r="Z35">
        <v>0</v>
      </c>
      <c r="AC35">
        <v>0</v>
      </c>
      <c r="AD35" t="s">
        <v>305</v>
      </c>
      <c r="AE35">
        <v>0</v>
      </c>
      <c r="AH35">
        <v>0</v>
      </c>
      <c r="AI35">
        <v>0</v>
      </c>
      <c r="AJ35">
        <v>6160</v>
      </c>
      <c r="AK35" t="s">
        <v>529</v>
      </c>
      <c r="AL35" t="s">
        <v>556</v>
      </c>
      <c r="AM35">
        <v>0</v>
      </c>
      <c r="AN35">
        <v>0</v>
      </c>
      <c r="AO35">
        <v>0</v>
      </c>
      <c r="AP35">
        <v>0</v>
      </c>
      <c r="AQ35">
        <v>0</v>
      </c>
      <c r="AS35">
        <v>0</v>
      </c>
      <c r="AT35">
        <v>0</v>
      </c>
      <c r="AU35">
        <v>0</v>
      </c>
      <c r="AV35">
        <v>0</v>
      </c>
      <c r="AW35">
        <v>3456495</v>
      </c>
      <c r="AX35">
        <v>3457692</v>
      </c>
      <c r="AY35">
        <v>0</v>
      </c>
      <c r="AZ35">
        <v>188211</v>
      </c>
      <c r="BA35">
        <v>0</v>
      </c>
      <c r="BB35">
        <v>1276</v>
      </c>
      <c r="BC35">
        <v>1268</v>
      </c>
      <c r="BD35">
        <v>3</v>
      </c>
      <c r="BE35">
        <v>8</v>
      </c>
      <c r="BF35">
        <v>3110914</v>
      </c>
      <c r="BG35">
        <v>0</v>
      </c>
      <c r="BJ35">
        <v>12</v>
      </c>
      <c r="BK35">
        <v>0</v>
      </c>
      <c r="BL35">
        <v>0</v>
      </c>
      <c r="BM35">
        <v>0</v>
      </c>
      <c r="BN35">
        <v>0</v>
      </c>
      <c r="BO35">
        <v>0</v>
      </c>
      <c r="BP35">
        <v>0</v>
      </c>
      <c r="BQ35">
        <v>725</v>
      </c>
      <c r="BS35">
        <v>0</v>
      </c>
      <c r="BT35">
        <v>0</v>
      </c>
      <c r="BU35">
        <v>0</v>
      </c>
      <c r="BV35">
        <v>0</v>
      </c>
      <c r="BW35">
        <v>0</v>
      </c>
      <c r="BY35">
        <v>0</v>
      </c>
      <c r="CA35">
        <v>0</v>
      </c>
      <c r="CB35">
        <v>0</v>
      </c>
      <c r="CC35">
        <v>0</v>
      </c>
      <c r="CD35">
        <v>0</v>
      </c>
      <c r="CE35">
        <v>0</v>
      </c>
      <c r="CF35">
        <v>0</v>
      </c>
      <c r="CG35">
        <v>0</v>
      </c>
      <c r="CH35">
        <v>0</v>
      </c>
      <c r="CI35">
        <v>0</v>
      </c>
      <c r="CJ35">
        <v>4</v>
      </c>
      <c r="CK35">
        <v>0</v>
      </c>
      <c r="CL35">
        <v>0</v>
      </c>
      <c r="CN35">
        <v>0</v>
      </c>
      <c r="CO35">
        <v>1</v>
      </c>
      <c r="CP35">
        <v>0</v>
      </c>
      <c r="CQ35">
        <v>0</v>
      </c>
      <c r="CR35">
        <v>301.16200000000003</v>
      </c>
      <c r="CS35">
        <v>0</v>
      </c>
      <c r="CT35">
        <v>0</v>
      </c>
      <c r="CU35">
        <v>0</v>
      </c>
      <c r="CV35">
        <v>0</v>
      </c>
      <c r="CW35">
        <v>0</v>
      </c>
      <c r="CX35">
        <v>0</v>
      </c>
      <c r="CY35">
        <v>0</v>
      </c>
      <c r="CZ35">
        <v>0</v>
      </c>
      <c r="DB35">
        <v>1792732</v>
      </c>
      <c r="DC35">
        <v>0</v>
      </c>
      <c r="DD35">
        <v>0</v>
      </c>
      <c r="DE35">
        <v>496804</v>
      </c>
      <c r="DF35">
        <v>496804</v>
      </c>
      <c r="DG35">
        <v>80.650000000000006</v>
      </c>
      <c r="DH35">
        <v>0</v>
      </c>
      <c r="DI35">
        <v>0</v>
      </c>
      <c r="DK35">
        <v>3225</v>
      </c>
      <c r="DL35">
        <v>0</v>
      </c>
      <c r="DM35">
        <v>358129</v>
      </c>
      <c r="DN35">
        <v>1190</v>
      </c>
      <c r="DO35">
        <v>0</v>
      </c>
      <c r="DP35">
        <v>0</v>
      </c>
      <c r="DQ35">
        <v>0</v>
      </c>
      <c r="DR35">
        <v>0</v>
      </c>
      <c r="DS35">
        <v>0</v>
      </c>
      <c r="DT35">
        <v>0</v>
      </c>
      <c r="DU35">
        <v>0</v>
      </c>
      <c r="DV35">
        <v>0</v>
      </c>
      <c r="DW35">
        <v>0</v>
      </c>
      <c r="DX35">
        <v>0</v>
      </c>
      <c r="DY35">
        <v>0</v>
      </c>
      <c r="DZ35">
        <v>0</v>
      </c>
      <c r="EA35">
        <v>0</v>
      </c>
      <c r="EB35">
        <v>0</v>
      </c>
      <c r="EC35">
        <v>22.293000000000003</v>
      </c>
      <c r="ED35">
        <v>157924</v>
      </c>
      <c r="EE35">
        <v>0</v>
      </c>
      <c r="EF35">
        <v>0</v>
      </c>
      <c r="EG35">
        <v>0</v>
      </c>
      <c r="EH35">
        <v>201395</v>
      </c>
      <c r="EI35">
        <v>0</v>
      </c>
      <c r="EJ35">
        <v>0</v>
      </c>
      <c r="EK35">
        <v>8.6300000000000008</v>
      </c>
      <c r="EL35">
        <v>0</v>
      </c>
      <c r="EM35">
        <v>0.35800000000000004</v>
      </c>
      <c r="EN35">
        <v>1.1460000000000001</v>
      </c>
      <c r="EO35">
        <v>0</v>
      </c>
      <c r="EP35">
        <v>0</v>
      </c>
      <c r="EQ35">
        <v>10.134</v>
      </c>
      <c r="ER35">
        <v>0</v>
      </c>
      <c r="ES35">
        <v>32.694000000000003</v>
      </c>
      <c r="ET35">
        <v>0</v>
      </c>
      <c r="EV35">
        <v>0</v>
      </c>
      <c r="EW35">
        <v>0</v>
      </c>
      <c r="EX35">
        <v>0</v>
      </c>
      <c r="EZ35">
        <v>2922703</v>
      </c>
      <c r="FA35">
        <v>0</v>
      </c>
      <c r="FB35">
        <v>3109717</v>
      </c>
      <c r="FC35">
        <v>0</v>
      </c>
      <c r="FD35">
        <v>0</v>
      </c>
      <c r="FE35">
        <v>459336</v>
      </c>
      <c r="FF35">
        <v>75653</v>
      </c>
      <c r="FG35">
        <v>7.0223999999999995E-2</v>
      </c>
      <c r="FH35">
        <v>3.0397999999999998E-2</v>
      </c>
      <c r="FI35">
        <v>0</v>
      </c>
      <c r="FJ35">
        <v>0</v>
      </c>
      <c r="FK35">
        <v>505.01900000000001</v>
      </c>
      <c r="FL35">
        <v>3644706</v>
      </c>
      <c r="FM35">
        <v>0</v>
      </c>
      <c r="FN35">
        <v>0</v>
      </c>
      <c r="FO35">
        <v>0</v>
      </c>
      <c r="FP35">
        <v>0</v>
      </c>
      <c r="FQ35">
        <v>0</v>
      </c>
      <c r="FR35">
        <v>0</v>
      </c>
      <c r="FS35">
        <v>0</v>
      </c>
      <c r="FT35">
        <v>0</v>
      </c>
      <c r="FU35">
        <v>0</v>
      </c>
      <c r="FV35">
        <v>0</v>
      </c>
      <c r="FW35">
        <v>0</v>
      </c>
      <c r="FX35">
        <v>0</v>
      </c>
      <c r="FY35">
        <v>0</v>
      </c>
      <c r="GB35">
        <v>0</v>
      </c>
      <c r="GC35">
        <v>0</v>
      </c>
      <c r="GD35">
        <v>0</v>
      </c>
      <c r="GF35">
        <v>0</v>
      </c>
      <c r="GG35">
        <v>0</v>
      </c>
      <c r="GH35">
        <v>0</v>
      </c>
      <c r="GI35">
        <v>0</v>
      </c>
      <c r="GK35">
        <v>0</v>
      </c>
      <c r="GL35">
        <v>0</v>
      </c>
      <c r="GM35">
        <v>0</v>
      </c>
      <c r="GN35">
        <v>0</v>
      </c>
      <c r="GO35">
        <v>0</v>
      </c>
      <c r="GQ35">
        <v>0</v>
      </c>
      <c r="GR35">
        <v>0</v>
      </c>
      <c r="GS35">
        <v>0</v>
      </c>
      <c r="GT35">
        <v>0</v>
      </c>
      <c r="HB35">
        <v>0</v>
      </c>
      <c r="HC35">
        <v>4.0135999999999998E-2</v>
      </c>
      <c r="HD35">
        <v>0</v>
      </c>
      <c r="HE35">
        <v>0</v>
      </c>
      <c r="HF35">
        <v>320422</v>
      </c>
      <c r="HG35">
        <v>2464</v>
      </c>
      <c r="HH35">
        <v>100468</v>
      </c>
      <c r="HI35">
        <v>0</v>
      </c>
      <c r="HJ35">
        <v>16796</v>
      </c>
      <c r="HK35">
        <v>0</v>
      </c>
      <c r="HL35">
        <v>0</v>
      </c>
      <c r="HM35">
        <v>0</v>
      </c>
      <c r="HN35">
        <v>0</v>
      </c>
      <c r="HO35">
        <v>0</v>
      </c>
      <c r="HP35">
        <v>0</v>
      </c>
      <c r="HQ35">
        <v>0</v>
      </c>
      <c r="HR35">
        <v>0</v>
      </c>
      <c r="HS35">
        <v>2921506</v>
      </c>
      <c r="HT35">
        <v>75653</v>
      </c>
      <c r="HW35">
        <v>0</v>
      </c>
      <c r="HX35">
        <v>13</v>
      </c>
      <c r="HY35">
        <v>48</v>
      </c>
      <c r="HZ35">
        <v>32</v>
      </c>
      <c r="IA35">
        <v>86</v>
      </c>
      <c r="IB35">
        <v>130</v>
      </c>
      <c r="IC35">
        <v>309</v>
      </c>
      <c r="ID35">
        <v>0</v>
      </c>
      <c r="IE35">
        <v>0</v>
      </c>
      <c r="IF35">
        <v>0</v>
      </c>
      <c r="IG35">
        <v>4</v>
      </c>
      <c r="IH35">
        <v>163.09700000000001</v>
      </c>
      <c r="II35">
        <v>0</v>
      </c>
      <c r="IJ35">
        <v>33.495000000000005</v>
      </c>
      <c r="IK35">
        <v>0</v>
      </c>
      <c r="IL35">
        <v>0</v>
      </c>
      <c r="IM35">
        <v>0</v>
      </c>
      <c r="IN35">
        <v>0</v>
      </c>
      <c r="IO35">
        <v>0</v>
      </c>
      <c r="IP35">
        <v>0</v>
      </c>
      <c r="IQ35">
        <v>33.495000000000005</v>
      </c>
      <c r="IR35">
        <v>20633</v>
      </c>
      <c r="IS35">
        <v>0</v>
      </c>
      <c r="IT35">
        <v>0</v>
      </c>
      <c r="IU35">
        <v>0</v>
      </c>
      <c r="IV35">
        <v>0</v>
      </c>
      <c r="IW35">
        <v>6160</v>
      </c>
      <c r="IX35">
        <v>0</v>
      </c>
      <c r="IY35">
        <v>0</v>
      </c>
      <c r="IZ35">
        <v>0</v>
      </c>
      <c r="JA35">
        <v>0</v>
      </c>
      <c r="JB35">
        <v>0</v>
      </c>
      <c r="JC35">
        <v>0</v>
      </c>
      <c r="JD35">
        <v>0</v>
      </c>
      <c r="JE35">
        <v>0</v>
      </c>
      <c r="JF35">
        <v>0</v>
      </c>
      <c r="JG35">
        <v>0</v>
      </c>
      <c r="JH35">
        <v>0</v>
      </c>
      <c r="JJ35">
        <v>0</v>
      </c>
      <c r="JK35">
        <v>0</v>
      </c>
      <c r="JL35">
        <v>0</v>
      </c>
      <c r="JM35">
        <v>0</v>
      </c>
      <c r="JO35">
        <v>0</v>
      </c>
      <c r="JP35">
        <v>0</v>
      </c>
      <c r="JQ35">
        <v>0</v>
      </c>
      <c r="JR35">
        <v>0</v>
      </c>
      <c r="JS35">
        <v>0</v>
      </c>
      <c r="JT35">
        <v>0</v>
      </c>
      <c r="JU35">
        <v>1294</v>
      </c>
      <c r="JW35">
        <v>0</v>
      </c>
      <c r="JX35">
        <v>0</v>
      </c>
      <c r="JY35">
        <v>0</v>
      </c>
      <c r="JZ35">
        <v>0</v>
      </c>
      <c r="KD35">
        <v>1294</v>
      </c>
      <c r="KE35">
        <v>7261</v>
      </c>
      <c r="KG35">
        <v>0</v>
      </c>
      <c r="KH35">
        <v>0</v>
      </c>
      <c r="KI35">
        <v>0</v>
      </c>
      <c r="KJ35">
        <v>0</v>
      </c>
      <c r="KK35">
        <v>4</v>
      </c>
      <c r="KL35">
        <v>0</v>
      </c>
      <c r="KM35">
        <v>2464</v>
      </c>
      <c r="KN35">
        <v>0</v>
      </c>
      <c r="KO35">
        <v>0</v>
      </c>
      <c r="KP35">
        <v>0</v>
      </c>
      <c r="KQ35">
        <v>0</v>
      </c>
      <c r="KS35">
        <v>0</v>
      </c>
      <c r="KT35">
        <v>0</v>
      </c>
      <c r="KU35">
        <v>0</v>
      </c>
      <c r="KW35">
        <v>0</v>
      </c>
      <c r="KX35">
        <v>0</v>
      </c>
      <c r="KY35">
        <v>0</v>
      </c>
      <c r="KZ35">
        <v>0</v>
      </c>
      <c r="LA35">
        <v>0</v>
      </c>
      <c r="LB35">
        <v>0</v>
      </c>
      <c r="LD35">
        <v>0</v>
      </c>
      <c r="LE35">
        <v>0</v>
      </c>
      <c r="LF35">
        <v>0</v>
      </c>
      <c r="LG35">
        <v>0</v>
      </c>
      <c r="LH35">
        <v>0</v>
      </c>
      <c r="LI35">
        <v>0</v>
      </c>
      <c r="LJ35">
        <v>179.62</v>
      </c>
      <c r="LK35">
        <v>1</v>
      </c>
      <c r="LL35">
        <v>15000</v>
      </c>
      <c r="LM35">
        <v>1796</v>
      </c>
      <c r="LN35">
        <v>0</v>
      </c>
      <c r="LO35">
        <v>0</v>
      </c>
      <c r="LP35">
        <v>0</v>
      </c>
      <c r="LQ35">
        <v>0</v>
      </c>
      <c r="LR35">
        <v>0</v>
      </c>
      <c r="LS35">
        <v>0</v>
      </c>
      <c r="LT35">
        <v>0</v>
      </c>
      <c r="LU35">
        <v>0</v>
      </c>
      <c r="LV35">
        <v>0</v>
      </c>
      <c r="LW35">
        <v>0</v>
      </c>
      <c r="LX35">
        <v>0</v>
      </c>
      <c r="LY35">
        <v>0</v>
      </c>
      <c r="LZ35">
        <v>0</v>
      </c>
      <c r="MA35">
        <v>0</v>
      </c>
      <c r="MB35">
        <v>0</v>
      </c>
      <c r="MC35">
        <v>0</v>
      </c>
      <c r="MD35">
        <v>0</v>
      </c>
      <c r="ME35">
        <v>0</v>
      </c>
      <c r="MF35">
        <v>0</v>
      </c>
      <c r="MG35">
        <v>3456495</v>
      </c>
      <c r="MH35">
        <v>0</v>
      </c>
      <c r="MI35">
        <v>0</v>
      </c>
      <c r="MJ35">
        <v>0</v>
      </c>
      <c r="MK35">
        <v>0</v>
      </c>
    </row>
    <row r="36" spans="1:349" x14ac:dyDescent="0.25">
      <c r="A36">
        <v>43696</v>
      </c>
      <c r="B36">
        <v>15843</v>
      </c>
      <c r="C36">
        <v>9</v>
      </c>
      <c r="D36">
        <v>2025</v>
      </c>
      <c r="E36">
        <v>6160</v>
      </c>
      <c r="F36">
        <v>0</v>
      </c>
      <c r="G36">
        <v>111.94200000000001</v>
      </c>
      <c r="H36">
        <v>104.634</v>
      </c>
      <c r="I36">
        <v>104.634</v>
      </c>
      <c r="J36">
        <v>111.94200000000001</v>
      </c>
      <c r="K36">
        <v>0</v>
      </c>
      <c r="L36">
        <v>6160</v>
      </c>
      <c r="M36">
        <v>0</v>
      </c>
      <c r="N36">
        <v>0</v>
      </c>
      <c r="P36">
        <v>112.58500000000001</v>
      </c>
      <c r="Q36">
        <v>0</v>
      </c>
      <c r="R36">
        <v>70050</v>
      </c>
      <c r="S36">
        <v>622.19600000000003</v>
      </c>
      <c r="U36">
        <v>0</v>
      </c>
      <c r="V36">
        <v>14.267000000000001</v>
      </c>
      <c r="W36">
        <v>8788</v>
      </c>
      <c r="X36">
        <v>8788</v>
      </c>
      <c r="Z36">
        <v>0</v>
      </c>
      <c r="AC36">
        <v>0</v>
      </c>
      <c r="AD36" t="s">
        <v>305</v>
      </c>
      <c r="AE36">
        <v>0</v>
      </c>
      <c r="AH36">
        <v>0</v>
      </c>
      <c r="AI36">
        <v>0</v>
      </c>
      <c r="AJ36">
        <v>6160</v>
      </c>
      <c r="AK36" t="s">
        <v>529</v>
      </c>
      <c r="AL36" t="s">
        <v>557</v>
      </c>
      <c r="AM36">
        <v>0</v>
      </c>
      <c r="AN36">
        <v>0</v>
      </c>
      <c r="AO36">
        <v>0</v>
      </c>
      <c r="AP36">
        <v>0</v>
      </c>
      <c r="AQ36">
        <v>0</v>
      </c>
      <c r="AS36">
        <v>0</v>
      </c>
      <c r="AT36">
        <v>0</v>
      </c>
      <c r="AU36">
        <v>0</v>
      </c>
      <c r="AV36">
        <v>0</v>
      </c>
      <c r="AW36">
        <v>1332112</v>
      </c>
      <c r="AX36">
        <v>1332613</v>
      </c>
      <c r="AY36">
        <v>0</v>
      </c>
      <c r="AZ36">
        <v>70050</v>
      </c>
      <c r="BA36">
        <v>0</v>
      </c>
      <c r="BB36">
        <v>0</v>
      </c>
      <c r="BC36">
        <v>0</v>
      </c>
      <c r="BD36">
        <v>0</v>
      </c>
      <c r="BE36">
        <v>0</v>
      </c>
      <c r="BF36">
        <v>1196841</v>
      </c>
      <c r="BG36">
        <v>0</v>
      </c>
      <c r="BJ36">
        <v>12</v>
      </c>
      <c r="BK36">
        <v>0</v>
      </c>
      <c r="BL36">
        <v>0</v>
      </c>
      <c r="BM36">
        <v>0</v>
      </c>
      <c r="BN36">
        <v>0</v>
      </c>
      <c r="BO36">
        <v>0</v>
      </c>
      <c r="BP36">
        <v>0</v>
      </c>
      <c r="BQ36">
        <v>754</v>
      </c>
      <c r="BS36">
        <v>0</v>
      </c>
      <c r="BT36">
        <v>0</v>
      </c>
      <c r="BU36">
        <v>0</v>
      </c>
      <c r="BV36">
        <v>0</v>
      </c>
      <c r="BW36">
        <v>0</v>
      </c>
      <c r="BY36">
        <v>0</v>
      </c>
      <c r="CA36">
        <v>0</v>
      </c>
      <c r="CB36">
        <v>0</v>
      </c>
      <c r="CC36">
        <v>0</v>
      </c>
      <c r="CD36">
        <v>0</v>
      </c>
      <c r="CE36">
        <v>0</v>
      </c>
      <c r="CF36">
        <v>0</v>
      </c>
      <c r="CG36">
        <v>0</v>
      </c>
      <c r="CH36">
        <v>0</v>
      </c>
      <c r="CI36">
        <v>0</v>
      </c>
      <c r="CJ36">
        <v>4</v>
      </c>
      <c r="CK36">
        <v>0</v>
      </c>
      <c r="CL36">
        <v>0</v>
      </c>
      <c r="CN36">
        <v>0</v>
      </c>
      <c r="CO36">
        <v>1</v>
      </c>
      <c r="CP36">
        <v>0</v>
      </c>
      <c r="CQ36">
        <v>0</v>
      </c>
      <c r="CR36">
        <v>111.94200000000001</v>
      </c>
      <c r="CS36">
        <v>0</v>
      </c>
      <c r="CT36">
        <v>0</v>
      </c>
      <c r="CU36">
        <v>0</v>
      </c>
      <c r="CV36">
        <v>0</v>
      </c>
      <c r="CW36">
        <v>0</v>
      </c>
      <c r="CX36">
        <v>0</v>
      </c>
      <c r="CY36">
        <v>0</v>
      </c>
      <c r="CZ36">
        <v>0</v>
      </c>
      <c r="DB36">
        <v>644545</v>
      </c>
      <c r="DC36">
        <v>0</v>
      </c>
      <c r="DD36">
        <v>0</v>
      </c>
      <c r="DE36">
        <v>204666</v>
      </c>
      <c r="DF36">
        <v>204666</v>
      </c>
      <c r="DG36">
        <v>33.225000000000001</v>
      </c>
      <c r="DH36">
        <v>0</v>
      </c>
      <c r="DI36">
        <v>0</v>
      </c>
      <c r="DK36">
        <v>3685</v>
      </c>
      <c r="DL36">
        <v>0</v>
      </c>
      <c r="DM36">
        <v>150779</v>
      </c>
      <c r="DN36">
        <v>501</v>
      </c>
      <c r="DO36">
        <v>0</v>
      </c>
      <c r="DP36">
        <v>0</v>
      </c>
      <c r="DQ36">
        <v>0</v>
      </c>
      <c r="DR36">
        <v>0</v>
      </c>
      <c r="DS36">
        <v>0</v>
      </c>
      <c r="DT36">
        <v>0</v>
      </c>
      <c r="DU36">
        <v>0</v>
      </c>
      <c r="DV36">
        <v>0</v>
      </c>
      <c r="DW36">
        <v>0</v>
      </c>
      <c r="DX36">
        <v>0</v>
      </c>
      <c r="DY36">
        <v>0</v>
      </c>
      <c r="DZ36">
        <v>0</v>
      </c>
      <c r="EA36">
        <v>0</v>
      </c>
      <c r="EB36">
        <v>0</v>
      </c>
      <c r="EC36">
        <v>0.90300000000000002</v>
      </c>
      <c r="ED36">
        <v>6397</v>
      </c>
      <c r="EE36">
        <v>0</v>
      </c>
      <c r="EF36">
        <v>0</v>
      </c>
      <c r="EG36">
        <v>0</v>
      </c>
      <c r="EH36">
        <v>144883</v>
      </c>
      <c r="EI36">
        <v>0</v>
      </c>
      <c r="EJ36">
        <v>0</v>
      </c>
      <c r="EK36">
        <v>5.95</v>
      </c>
      <c r="EL36">
        <v>3.6000000000000004E-2</v>
      </c>
      <c r="EM36">
        <v>0.56000000000000005</v>
      </c>
      <c r="EN36">
        <v>0.79800000000000004</v>
      </c>
      <c r="EO36">
        <v>0</v>
      </c>
      <c r="EP36">
        <v>0</v>
      </c>
      <c r="EQ36">
        <v>7.3080000000000007</v>
      </c>
      <c r="ER36">
        <v>0</v>
      </c>
      <c r="ES36">
        <v>23.52</v>
      </c>
      <c r="ET36">
        <v>0</v>
      </c>
      <c r="EV36">
        <v>0</v>
      </c>
      <c r="EW36">
        <v>0</v>
      </c>
      <c r="EX36">
        <v>0</v>
      </c>
      <c r="EZ36">
        <v>1126791</v>
      </c>
      <c r="FA36">
        <v>0</v>
      </c>
      <c r="FB36">
        <v>1196340</v>
      </c>
      <c r="FC36">
        <v>0</v>
      </c>
      <c r="FD36">
        <v>0</v>
      </c>
      <c r="FE36">
        <v>176717</v>
      </c>
      <c r="FF36">
        <v>29105</v>
      </c>
      <c r="FG36">
        <v>7.0223999999999995E-2</v>
      </c>
      <c r="FH36">
        <v>3.0397999999999998E-2</v>
      </c>
      <c r="FI36">
        <v>0</v>
      </c>
      <c r="FJ36">
        <v>0</v>
      </c>
      <c r="FK36">
        <v>194.292</v>
      </c>
      <c r="FL36">
        <v>1402162</v>
      </c>
      <c r="FM36">
        <v>0</v>
      </c>
      <c r="FN36">
        <v>0</v>
      </c>
      <c r="FO36">
        <v>0</v>
      </c>
      <c r="FP36">
        <v>0</v>
      </c>
      <c r="FQ36">
        <v>0</v>
      </c>
      <c r="FR36">
        <v>0</v>
      </c>
      <c r="FS36">
        <v>0</v>
      </c>
      <c r="FT36">
        <v>0</v>
      </c>
      <c r="FU36">
        <v>0</v>
      </c>
      <c r="FV36">
        <v>0</v>
      </c>
      <c r="FW36">
        <v>0</v>
      </c>
      <c r="FX36">
        <v>0</v>
      </c>
      <c r="FY36">
        <v>0</v>
      </c>
      <c r="GB36">
        <v>0</v>
      </c>
      <c r="GC36">
        <v>0</v>
      </c>
      <c r="GD36">
        <v>0</v>
      </c>
      <c r="GF36">
        <v>0</v>
      </c>
      <c r="GG36">
        <v>0</v>
      </c>
      <c r="GH36">
        <v>0</v>
      </c>
      <c r="GI36">
        <v>0</v>
      </c>
      <c r="GK36">
        <v>0</v>
      </c>
      <c r="GL36">
        <v>0</v>
      </c>
      <c r="GM36">
        <v>0</v>
      </c>
      <c r="GN36">
        <v>0</v>
      </c>
      <c r="GO36">
        <v>0</v>
      </c>
      <c r="GQ36">
        <v>0</v>
      </c>
      <c r="GR36">
        <v>0</v>
      </c>
      <c r="GS36">
        <v>0</v>
      </c>
      <c r="GT36">
        <v>0</v>
      </c>
      <c r="HB36">
        <v>0</v>
      </c>
      <c r="HC36">
        <v>4.0135999999999998E-2</v>
      </c>
      <c r="HD36">
        <v>0</v>
      </c>
      <c r="HE36">
        <v>0</v>
      </c>
      <c r="HF36">
        <v>115202</v>
      </c>
      <c r="HG36">
        <v>0</v>
      </c>
      <c r="HH36">
        <v>56655</v>
      </c>
      <c r="HI36">
        <v>0</v>
      </c>
      <c r="HJ36">
        <v>15705</v>
      </c>
      <c r="HK36">
        <v>0</v>
      </c>
      <c r="HL36">
        <v>0</v>
      </c>
      <c r="HM36">
        <v>0</v>
      </c>
      <c r="HN36">
        <v>0</v>
      </c>
      <c r="HO36">
        <v>0</v>
      </c>
      <c r="HP36">
        <v>0</v>
      </c>
      <c r="HQ36">
        <v>0</v>
      </c>
      <c r="HR36">
        <v>0</v>
      </c>
      <c r="HS36">
        <v>1126290</v>
      </c>
      <c r="HT36">
        <v>29105</v>
      </c>
      <c r="HW36">
        <v>0</v>
      </c>
      <c r="HX36">
        <v>8</v>
      </c>
      <c r="HY36">
        <v>11</v>
      </c>
      <c r="HZ36">
        <v>24</v>
      </c>
      <c r="IA36">
        <v>23</v>
      </c>
      <c r="IB36">
        <v>61</v>
      </c>
      <c r="IC36">
        <v>127</v>
      </c>
      <c r="ID36">
        <v>0</v>
      </c>
      <c r="IE36">
        <v>0</v>
      </c>
      <c r="IF36">
        <v>0</v>
      </c>
      <c r="IG36">
        <v>0</v>
      </c>
      <c r="IH36">
        <v>91.972999999999999</v>
      </c>
      <c r="II36">
        <v>0</v>
      </c>
      <c r="IJ36">
        <v>14.267000000000001</v>
      </c>
      <c r="IK36">
        <v>0</v>
      </c>
      <c r="IL36">
        <v>0</v>
      </c>
      <c r="IM36">
        <v>0</v>
      </c>
      <c r="IN36">
        <v>0</v>
      </c>
      <c r="IO36">
        <v>0</v>
      </c>
      <c r="IP36">
        <v>0</v>
      </c>
      <c r="IQ36">
        <v>14.267000000000001</v>
      </c>
      <c r="IR36">
        <v>8788</v>
      </c>
      <c r="IS36">
        <v>0</v>
      </c>
      <c r="IT36">
        <v>0</v>
      </c>
      <c r="IU36">
        <v>0</v>
      </c>
      <c r="IV36">
        <v>0</v>
      </c>
      <c r="IW36">
        <v>6160</v>
      </c>
      <c r="IX36">
        <v>0</v>
      </c>
      <c r="IY36">
        <v>0</v>
      </c>
      <c r="IZ36">
        <v>0</v>
      </c>
      <c r="JA36">
        <v>0</v>
      </c>
      <c r="JB36">
        <v>0</v>
      </c>
      <c r="JC36">
        <v>0</v>
      </c>
      <c r="JD36">
        <v>0</v>
      </c>
      <c r="JE36">
        <v>0</v>
      </c>
      <c r="JF36">
        <v>0</v>
      </c>
      <c r="JG36">
        <v>0</v>
      </c>
      <c r="JH36">
        <v>0</v>
      </c>
      <c r="JJ36">
        <v>0</v>
      </c>
      <c r="JK36">
        <v>0</v>
      </c>
      <c r="JL36">
        <v>0</v>
      </c>
      <c r="JM36">
        <v>0</v>
      </c>
      <c r="JO36">
        <v>0</v>
      </c>
      <c r="JP36">
        <v>0</v>
      </c>
      <c r="JQ36">
        <v>0</v>
      </c>
      <c r="JR36">
        <v>0</v>
      </c>
      <c r="JS36">
        <v>0</v>
      </c>
      <c r="JT36">
        <v>0</v>
      </c>
      <c r="JU36">
        <v>0</v>
      </c>
      <c r="JW36">
        <v>0</v>
      </c>
      <c r="JX36">
        <v>0</v>
      </c>
      <c r="JY36">
        <v>0</v>
      </c>
      <c r="JZ36">
        <v>0</v>
      </c>
      <c r="KD36">
        <v>0</v>
      </c>
      <c r="KE36">
        <v>7261</v>
      </c>
      <c r="KG36">
        <v>0</v>
      </c>
      <c r="KH36">
        <v>0</v>
      </c>
      <c r="KI36">
        <v>0</v>
      </c>
      <c r="KJ36">
        <v>0</v>
      </c>
      <c r="KK36">
        <v>0</v>
      </c>
      <c r="KL36">
        <v>0</v>
      </c>
      <c r="KM36">
        <v>0</v>
      </c>
      <c r="KN36">
        <v>0</v>
      </c>
      <c r="KO36">
        <v>0</v>
      </c>
      <c r="KP36">
        <v>0</v>
      </c>
      <c r="KQ36">
        <v>0</v>
      </c>
      <c r="KS36">
        <v>0</v>
      </c>
      <c r="KT36">
        <v>0</v>
      </c>
      <c r="KU36">
        <v>0</v>
      </c>
      <c r="KW36">
        <v>0</v>
      </c>
      <c r="KX36">
        <v>0</v>
      </c>
      <c r="KY36">
        <v>0</v>
      </c>
      <c r="KZ36">
        <v>0</v>
      </c>
      <c r="LA36">
        <v>0</v>
      </c>
      <c r="LB36">
        <v>0</v>
      </c>
      <c r="LD36">
        <v>0</v>
      </c>
      <c r="LE36">
        <v>0</v>
      </c>
      <c r="LF36">
        <v>0</v>
      </c>
      <c r="LG36">
        <v>0</v>
      </c>
      <c r="LH36">
        <v>0</v>
      </c>
      <c r="LI36">
        <v>0</v>
      </c>
      <c r="LJ36">
        <v>70.546000000000006</v>
      </c>
      <c r="LK36">
        <v>1</v>
      </c>
      <c r="LL36">
        <v>15000</v>
      </c>
      <c r="LM36">
        <v>705</v>
      </c>
      <c r="LN36">
        <v>0</v>
      </c>
      <c r="LO36">
        <v>0</v>
      </c>
      <c r="LP36">
        <v>0</v>
      </c>
      <c r="LQ36">
        <v>0</v>
      </c>
      <c r="LR36">
        <v>0</v>
      </c>
      <c r="LS36">
        <v>0</v>
      </c>
      <c r="LT36">
        <v>0</v>
      </c>
      <c r="LU36">
        <v>0</v>
      </c>
      <c r="LV36">
        <v>0</v>
      </c>
      <c r="LW36">
        <v>0</v>
      </c>
      <c r="LX36">
        <v>0</v>
      </c>
      <c r="LY36">
        <v>0</v>
      </c>
      <c r="LZ36">
        <v>0</v>
      </c>
      <c r="MA36">
        <v>0</v>
      </c>
      <c r="MB36">
        <v>0</v>
      </c>
      <c r="MC36">
        <v>0</v>
      </c>
      <c r="MD36">
        <v>0</v>
      </c>
      <c r="ME36">
        <v>0</v>
      </c>
      <c r="MF36">
        <v>0</v>
      </c>
      <c r="MG36">
        <v>1332112</v>
      </c>
      <c r="MH36">
        <v>0</v>
      </c>
      <c r="MI36">
        <v>0</v>
      </c>
      <c r="MJ36">
        <v>0</v>
      </c>
      <c r="MK36">
        <v>0</v>
      </c>
    </row>
    <row r="37" spans="1:349" x14ac:dyDescent="0.25">
      <c r="A37">
        <v>43696</v>
      </c>
      <c r="B37">
        <v>15844</v>
      </c>
      <c r="C37">
        <v>9</v>
      </c>
      <c r="D37">
        <v>2025</v>
      </c>
      <c r="E37">
        <v>6160</v>
      </c>
      <c r="F37">
        <v>0</v>
      </c>
      <c r="G37">
        <v>163.035</v>
      </c>
      <c r="H37">
        <v>161.59399999999999</v>
      </c>
      <c r="I37">
        <v>161.59399999999999</v>
      </c>
      <c r="J37">
        <v>163.035</v>
      </c>
      <c r="K37">
        <v>0</v>
      </c>
      <c r="L37">
        <v>6160</v>
      </c>
      <c r="M37">
        <v>0</v>
      </c>
      <c r="N37">
        <v>0</v>
      </c>
      <c r="P37">
        <v>163.035</v>
      </c>
      <c r="Q37">
        <v>0</v>
      </c>
      <c r="R37">
        <v>101440</v>
      </c>
      <c r="S37">
        <v>622.19600000000003</v>
      </c>
      <c r="U37">
        <v>0</v>
      </c>
      <c r="V37">
        <v>0</v>
      </c>
      <c r="W37">
        <v>0</v>
      </c>
      <c r="X37">
        <v>0</v>
      </c>
      <c r="Z37">
        <v>0</v>
      </c>
      <c r="AC37">
        <v>0</v>
      </c>
      <c r="AD37" t="s">
        <v>305</v>
      </c>
      <c r="AE37">
        <v>0</v>
      </c>
      <c r="AH37">
        <v>0</v>
      </c>
      <c r="AI37">
        <v>0</v>
      </c>
      <c r="AJ37">
        <v>6160</v>
      </c>
      <c r="AK37" t="s">
        <v>529</v>
      </c>
      <c r="AL37" t="s">
        <v>604</v>
      </c>
      <c r="AM37">
        <v>0</v>
      </c>
      <c r="AN37">
        <v>0</v>
      </c>
      <c r="AO37">
        <v>0</v>
      </c>
      <c r="AP37">
        <v>0</v>
      </c>
      <c r="AQ37">
        <v>0</v>
      </c>
      <c r="AS37">
        <v>0</v>
      </c>
      <c r="AT37">
        <v>0</v>
      </c>
      <c r="AU37">
        <v>0</v>
      </c>
      <c r="AV37">
        <v>0</v>
      </c>
      <c r="AW37">
        <v>1708626</v>
      </c>
      <c r="AX37">
        <v>1708796</v>
      </c>
      <c r="AY37">
        <v>0</v>
      </c>
      <c r="AZ37">
        <v>101440</v>
      </c>
      <c r="BA37">
        <v>0</v>
      </c>
      <c r="BB37">
        <v>0</v>
      </c>
      <c r="BC37">
        <v>0</v>
      </c>
      <c r="BD37">
        <v>0</v>
      </c>
      <c r="BE37">
        <v>0</v>
      </c>
      <c r="BF37">
        <v>1519452</v>
      </c>
      <c r="BG37">
        <v>0</v>
      </c>
      <c r="BJ37">
        <v>12</v>
      </c>
      <c r="BK37">
        <v>0</v>
      </c>
      <c r="BL37">
        <v>0</v>
      </c>
      <c r="BM37">
        <v>0</v>
      </c>
      <c r="BN37">
        <v>0</v>
      </c>
      <c r="BO37">
        <v>0</v>
      </c>
      <c r="BP37">
        <v>0</v>
      </c>
      <c r="BQ37">
        <v>745</v>
      </c>
      <c r="BS37">
        <v>0</v>
      </c>
      <c r="BT37">
        <v>0</v>
      </c>
      <c r="BU37">
        <v>0</v>
      </c>
      <c r="BV37">
        <v>0</v>
      </c>
      <c r="BW37">
        <v>0</v>
      </c>
      <c r="BY37">
        <v>0</v>
      </c>
      <c r="CA37">
        <v>0</v>
      </c>
      <c r="CB37">
        <v>0</v>
      </c>
      <c r="CC37">
        <v>0</v>
      </c>
      <c r="CD37">
        <v>0</v>
      </c>
      <c r="CE37">
        <v>0</v>
      </c>
      <c r="CF37">
        <v>0</v>
      </c>
      <c r="CG37">
        <v>0</v>
      </c>
      <c r="CH37">
        <v>0</v>
      </c>
      <c r="CI37">
        <v>0</v>
      </c>
      <c r="CJ37">
        <v>4</v>
      </c>
      <c r="CK37">
        <v>0</v>
      </c>
      <c r="CL37">
        <v>0</v>
      </c>
      <c r="CN37">
        <v>0</v>
      </c>
      <c r="CO37">
        <v>0</v>
      </c>
      <c r="CP37">
        <v>0</v>
      </c>
      <c r="CQ37">
        <v>0</v>
      </c>
      <c r="CR37">
        <v>163.035</v>
      </c>
      <c r="CS37">
        <v>0</v>
      </c>
      <c r="CT37">
        <v>0</v>
      </c>
      <c r="CU37">
        <v>0</v>
      </c>
      <c r="CV37">
        <v>0</v>
      </c>
      <c r="CW37">
        <v>0</v>
      </c>
      <c r="CX37">
        <v>0</v>
      </c>
      <c r="CY37">
        <v>0</v>
      </c>
      <c r="CZ37">
        <v>0</v>
      </c>
      <c r="DB37">
        <v>995419</v>
      </c>
      <c r="DC37">
        <v>0</v>
      </c>
      <c r="DD37">
        <v>0</v>
      </c>
      <c r="DE37">
        <v>230076</v>
      </c>
      <c r="DF37">
        <v>230076</v>
      </c>
      <c r="DG37">
        <v>37.35</v>
      </c>
      <c r="DH37">
        <v>0</v>
      </c>
      <c r="DI37">
        <v>0</v>
      </c>
      <c r="DK37">
        <v>3544</v>
      </c>
      <c r="DL37">
        <v>0</v>
      </c>
      <c r="DM37">
        <v>51087</v>
      </c>
      <c r="DN37">
        <v>170</v>
      </c>
      <c r="DO37">
        <v>0</v>
      </c>
      <c r="DP37">
        <v>0</v>
      </c>
      <c r="DQ37">
        <v>0</v>
      </c>
      <c r="DR37">
        <v>0</v>
      </c>
      <c r="DS37">
        <v>0</v>
      </c>
      <c r="DT37">
        <v>0</v>
      </c>
      <c r="DU37">
        <v>0</v>
      </c>
      <c r="DV37">
        <v>0</v>
      </c>
      <c r="DW37">
        <v>0</v>
      </c>
      <c r="DX37">
        <v>0</v>
      </c>
      <c r="DY37">
        <v>0</v>
      </c>
      <c r="DZ37">
        <v>0</v>
      </c>
      <c r="EA37">
        <v>0</v>
      </c>
      <c r="EB37">
        <v>0</v>
      </c>
      <c r="EC37">
        <v>3.36</v>
      </c>
      <c r="ED37">
        <v>23802</v>
      </c>
      <c r="EE37">
        <v>0</v>
      </c>
      <c r="EF37">
        <v>0</v>
      </c>
      <c r="EG37">
        <v>0</v>
      </c>
      <c r="EH37">
        <v>27455</v>
      </c>
      <c r="EI37">
        <v>0</v>
      </c>
      <c r="EJ37">
        <v>0</v>
      </c>
      <c r="EK37">
        <v>1.3740000000000001</v>
      </c>
      <c r="EL37">
        <v>0</v>
      </c>
      <c r="EM37">
        <v>0</v>
      </c>
      <c r="EN37">
        <v>6.7000000000000004E-2</v>
      </c>
      <c r="EO37">
        <v>0</v>
      </c>
      <c r="EP37">
        <v>0</v>
      </c>
      <c r="EQ37">
        <v>1.4410000000000001</v>
      </c>
      <c r="ER37">
        <v>0</v>
      </c>
      <c r="ES37">
        <v>4.4569999999999999</v>
      </c>
      <c r="ET37">
        <v>0</v>
      </c>
      <c r="EV37">
        <v>0</v>
      </c>
      <c r="EW37">
        <v>0</v>
      </c>
      <c r="EX37">
        <v>0</v>
      </c>
      <c r="EZ37">
        <v>1447494</v>
      </c>
      <c r="FA37">
        <v>0</v>
      </c>
      <c r="FB37">
        <v>1548764</v>
      </c>
      <c r="FC37">
        <v>0</v>
      </c>
      <c r="FD37">
        <v>0</v>
      </c>
      <c r="FE37">
        <v>224351</v>
      </c>
      <c r="FF37">
        <v>36951</v>
      </c>
      <c r="FG37">
        <v>7.0223999999999995E-2</v>
      </c>
      <c r="FH37">
        <v>3.0397999999999998E-2</v>
      </c>
      <c r="FI37">
        <v>0</v>
      </c>
      <c r="FJ37">
        <v>0</v>
      </c>
      <c r="FK37">
        <v>246.66400000000002</v>
      </c>
      <c r="FL37">
        <v>1810066</v>
      </c>
      <c r="FM37">
        <v>0</v>
      </c>
      <c r="FN37">
        <v>0</v>
      </c>
      <c r="FO37">
        <v>29482</v>
      </c>
      <c r="FP37">
        <v>0</v>
      </c>
      <c r="FQ37">
        <v>29482</v>
      </c>
      <c r="FR37">
        <v>29482</v>
      </c>
      <c r="FS37">
        <v>0</v>
      </c>
      <c r="FT37">
        <v>0</v>
      </c>
      <c r="FU37">
        <v>0</v>
      </c>
      <c r="FV37">
        <v>0</v>
      </c>
      <c r="FW37">
        <v>0</v>
      </c>
      <c r="FX37">
        <v>0</v>
      </c>
      <c r="FY37">
        <v>0</v>
      </c>
      <c r="GB37">
        <v>0</v>
      </c>
      <c r="GC37">
        <v>0</v>
      </c>
      <c r="GD37">
        <v>0</v>
      </c>
      <c r="GF37">
        <v>0</v>
      </c>
      <c r="GG37">
        <v>0</v>
      </c>
      <c r="GH37">
        <v>0</v>
      </c>
      <c r="GI37">
        <v>0</v>
      </c>
      <c r="GK37">
        <v>0</v>
      </c>
      <c r="GL37">
        <v>0</v>
      </c>
      <c r="GM37">
        <v>0</v>
      </c>
      <c r="GN37">
        <v>0</v>
      </c>
      <c r="GO37">
        <v>0</v>
      </c>
      <c r="GQ37">
        <v>0</v>
      </c>
      <c r="GR37">
        <v>0</v>
      </c>
      <c r="GS37">
        <v>0</v>
      </c>
      <c r="GT37">
        <v>0</v>
      </c>
      <c r="HB37">
        <v>0</v>
      </c>
      <c r="HC37">
        <v>4.0135999999999998E-2</v>
      </c>
      <c r="HD37">
        <v>0</v>
      </c>
      <c r="HE37">
        <v>0</v>
      </c>
      <c r="HF37">
        <v>177915</v>
      </c>
      <c r="HG37">
        <v>6160</v>
      </c>
      <c r="HH37">
        <v>43625</v>
      </c>
      <c r="HI37">
        <v>0</v>
      </c>
      <c r="HJ37">
        <v>15000</v>
      </c>
      <c r="HK37">
        <v>0</v>
      </c>
      <c r="HL37">
        <v>0</v>
      </c>
      <c r="HM37">
        <v>0</v>
      </c>
      <c r="HN37">
        <v>0</v>
      </c>
      <c r="HO37">
        <v>0</v>
      </c>
      <c r="HP37">
        <v>0</v>
      </c>
      <c r="HQ37">
        <v>0</v>
      </c>
      <c r="HR37">
        <v>0</v>
      </c>
      <c r="HS37">
        <v>1447324</v>
      </c>
      <c r="HT37">
        <v>36951</v>
      </c>
      <c r="HW37">
        <v>0</v>
      </c>
      <c r="HX37">
        <v>13</v>
      </c>
      <c r="HY37">
        <v>10</v>
      </c>
      <c r="HZ37">
        <v>18</v>
      </c>
      <c r="IA37">
        <v>18</v>
      </c>
      <c r="IB37">
        <v>83</v>
      </c>
      <c r="IC37">
        <v>142</v>
      </c>
      <c r="ID37">
        <v>0</v>
      </c>
      <c r="IE37">
        <v>0</v>
      </c>
      <c r="IF37">
        <v>0</v>
      </c>
      <c r="IG37">
        <v>10</v>
      </c>
      <c r="IH37">
        <v>70.820000000000007</v>
      </c>
      <c r="II37">
        <v>0</v>
      </c>
      <c r="IJ37">
        <v>0</v>
      </c>
      <c r="IK37">
        <v>0</v>
      </c>
      <c r="IL37">
        <v>0</v>
      </c>
      <c r="IM37">
        <v>0</v>
      </c>
      <c r="IN37">
        <v>0</v>
      </c>
      <c r="IO37">
        <v>0</v>
      </c>
      <c r="IP37">
        <v>0</v>
      </c>
      <c r="IQ37">
        <v>0</v>
      </c>
      <c r="IR37">
        <v>0</v>
      </c>
      <c r="IS37">
        <v>0</v>
      </c>
      <c r="IT37">
        <v>0</v>
      </c>
      <c r="IU37">
        <v>0</v>
      </c>
      <c r="IV37">
        <v>0</v>
      </c>
      <c r="IW37">
        <v>6160</v>
      </c>
      <c r="IX37">
        <v>0</v>
      </c>
      <c r="IY37">
        <v>0</v>
      </c>
      <c r="IZ37">
        <v>0</v>
      </c>
      <c r="JA37">
        <v>0</v>
      </c>
      <c r="JB37">
        <v>0</v>
      </c>
      <c r="JC37">
        <v>0</v>
      </c>
      <c r="JD37">
        <v>0</v>
      </c>
      <c r="JE37">
        <v>0</v>
      </c>
      <c r="JF37">
        <v>0</v>
      </c>
      <c r="JG37">
        <v>0</v>
      </c>
      <c r="JH37">
        <v>0</v>
      </c>
      <c r="JJ37">
        <v>0</v>
      </c>
      <c r="JK37">
        <v>0</v>
      </c>
      <c r="JL37">
        <v>0</v>
      </c>
      <c r="JM37">
        <v>0</v>
      </c>
      <c r="JO37">
        <v>0</v>
      </c>
      <c r="JP37">
        <v>0</v>
      </c>
      <c r="JQ37">
        <v>0</v>
      </c>
      <c r="JR37">
        <v>0</v>
      </c>
      <c r="JS37">
        <v>0</v>
      </c>
      <c r="JT37">
        <v>0</v>
      </c>
      <c r="JU37">
        <v>0</v>
      </c>
      <c r="JW37">
        <v>0</v>
      </c>
      <c r="JX37">
        <v>0</v>
      </c>
      <c r="JY37">
        <v>0</v>
      </c>
      <c r="JZ37">
        <v>0</v>
      </c>
      <c r="KD37">
        <v>0</v>
      </c>
      <c r="KE37">
        <v>7261</v>
      </c>
      <c r="KG37">
        <v>0</v>
      </c>
      <c r="KH37">
        <v>0</v>
      </c>
      <c r="KI37">
        <v>0</v>
      </c>
      <c r="KJ37">
        <v>6</v>
      </c>
      <c r="KK37">
        <v>4</v>
      </c>
      <c r="KL37">
        <v>3696</v>
      </c>
      <c r="KM37">
        <v>2464</v>
      </c>
      <c r="KN37">
        <v>0</v>
      </c>
      <c r="KO37">
        <v>0</v>
      </c>
      <c r="KP37">
        <v>0</v>
      </c>
      <c r="KQ37">
        <v>0</v>
      </c>
      <c r="KS37">
        <v>0</v>
      </c>
      <c r="KT37">
        <v>0</v>
      </c>
      <c r="KU37">
        <v>0</v>
      </c>
      <c r="KW37">
        <v>0</v>
      </c>
      <c r="KX37">
        <v>0</v>
      </c>
      <c r="KY37">
        <v>0</v>
      </c>
      <c r="KZ37">
        <v>0</v>
      </c>
      <c r="LA37">
        <v>0</v>
      </c>
      <c r="LB37">
        <v>0</v>
      </c>
      <c r="LD37">
        <v>0</v>
      </c>
      <c r="LE37">
        <v>0</v>
      </c>
      <c r="LF37">
        <v>0</v>
      </c>
      <c r="LG37">
        <v>0</v>
      </c>
      <c r="LH37">
        <v>0</v>
      </c>
      <c r="LI37">
        <v>0</v>
      </c>
      <c r="LJ37">
        <v>0</v>
      </c>
      <c r="LK37">
        <v>1</v>
      </c>
      <c r="LL37">
        <v>15000</v>
      </c>
      <c r="LM37">
        <v>0</v>
      </c>
      <c r="LN37">
        <v>0</v>
      </c>
      <c r="LO37">
        <v>0</v>
      </c>
      <c r="LP37">
        <v>0</v>
      </c>
      <c r="LQ37">
        <v>0</v>
      </c>
      <c r="LR37">
        <v>0</v>
      </c>
      <c r="LS37">
        <v>0</v>
      </c>
      <c r="LT37">
        <v>0</v>
      </c>
      <c r="LU37">
        <v>0</v>
      </c>
      <c r="LV37">
        <v>0</v>
      </c>
      <c r="LW37">
        <v>0</v>
      </c>
      <c r="LX37">
        <v>0</v>
      </c>
      <c r="LY37">
        <v>0</v>
      </c>
      <c r="LZ37">
        <v>0</v>
      </c>
      <c r="MA37">
        <v>0</v>
      </c>
      <c r="MB37">
        <v>0</v>
      </c>
      <c r="MC37">
        <v>0</v>
      </c>
      <c r="MD37">
        <v>0</v>
      </c>
      <c r="ME37">
        <v>0</v>
      </c>
      <c r="MF37">
        <v>0</v>
      </c>
      <c r="MG37">
        <v>1708626</v>
      </c>
      <c r="MH37">
        <v>0</v>
      </c>
      <c r="MI37">
        <v>0</v>
      </c>
      <c r="MJ37">
        <v>0</v>
      </c>
      <c r="MK37">
        <v>0</v>
      </c>
    </row>
    <row r="38" spans="1:349" x14ac:dyDescent="0.25">
      <c r="A38">
        <v>43696</v>
      </c>
      <c r="B38">
        <v>21803</v>
      </c>
      <c r="C38">
        <v>9</v>
      </c>
      <c r="D38">
        <v>2025</v>
      </c>
      <c r="E38">
        <v>6160</v>
      </c>
      <c r="F38">
        <v>0</v>
      </c>
      <c r="G38">
        <v>227.49200000000002</v>
      </c>
      <c r="H38">
        <v>221.81300000000002</v>
      </c>
      <c r="I38">
        <v>221.81300000000002</v>
      </c>
      <c r="J38">
        <v>227.49200000000002</v>
      </c>
      <c r="K38">
        <v>0</v>
      </c>
      <c r="L38">
        <v>6160</v>
      </c>
      <c r="M38">
        <v>0</v>
      </c>
      <c r="N38">
        <v>0</v>
      </c>
      <c r="P38">
        <v>227.905</v>
      </c>
      <c r="Q38">
        <v>0</v>
      </c>
      <c r="R38">
        <v>141802</v>
      </c>
      <c r="S38">
        <v>622.19600000000003</v>
      </c>
      <c r="U38">
        <v>0</v>
      </c>
      <c r="V38">
        <v>93.25</v>
      </c>
      <c r="W38">
        <v>57442</v>
      </c>
      <c r="X38">
        <v>57442</v>
      </c>
      <c r="Z38">
        <v>0</v>
      </c>
      <c r="AC38">
        <v>0</v>
      </c>
      <c r="AD38" t="s">
        <v>305</v>
      </c>
      <c r="AE38">
        <v>0</v>
      </c>
      <c r="AH38">
        <v>0</v>
      </c>
      <c r="AI38">
        <v>0</v>
      </c>
      <c r="AJ38">
        <v>6160</v>
      </c>
      <c r="AK38" t="s">
        <v>529</v>
      </c>
      <c r="AL38" t="s">
        <v>36</v>
      </c>
      <c r="AM38">
        <v>0</v>
      </c>
      <c r="AN38">
        <v>0</v>
      </c>
      <c r="AO38">
        <v>0</v>
      </c>
      <c r="AP38">
        <v>0</v>
      </c>
      <c r="AQ38">
        <v>0</v>
      </c>
      <c r="AS38">
        <v>0</v>
      </c>
      <c r="AT38">
        <v>0</v>
      </c>
      <c r="AU38">
        <v>0</v>
      </c>
      <c r="AV38">
        <v>0</v>
      </c>
      <c r="AW38">
        <v>2680280</v>
      </c>
      <c r="AX38">
        <v>2644140</v>
      </c>
      <c r="AY38">
        <v>0</v>
      </c>
      <c r="AZ38">
        <v>141802</v>
      </c>
      <c r="BA38">
        <v>17.833000000000002</v>
      </c>
      <c r="BB38">
        <v>0</v>
      </c>
      <c r="BC38">
        <v>0</v>
      </c>
      <c r="BD38">
        <v>0</v>
      </c>
      <c r="BE38">
        <v>0</v>
      </c>
      <c r="BF38">
        <v>2377142</v>
      </c>
      <c r="BG38">
        <v>0</v>
      </c>
      <c r="BJ38">
        <v>12</v>
      </c>
      <c r="BK38">
        <v>0</v>
      </c>
      <c r="BL38">
        <v>0</v>
      </c>
      <c r="BM38">
        <v>0</v>
      </c>
      <c r="BN38">
        <v>0</v>
      </c>
      <c r="BO38">
        <v>0</v>
      </c>
      <c r="BP38">
        <v>0</v>
      </c>
      <c r="BQ38">
        <v>736</v>
      </c>
      <c r="BS38">
        <v>0</v>
      </c>
      <c r="BT38">
        <v>0</v>
      </c>
      <c r="BU38">
        <v>0</v>
      </c>
      <c r="BV38">
        <v>0</v>
      </c>
      <c r="BW38">
        <v>0</v>
      </c>
      <c r="BY38">
        <v>0</v>
      </c>
      <c r="CA38">
        <v>0</v>
      </c>
      <c r="CB38">
        <v>0</v>
      </c>
      <c r="CC38">
        <v>0</v>
      </c>
      <c r="CD38">
        <v>0</v>
      </c>
      <c r="CE38">
        <v>0</v>
      </c>
      <c r="CF38">
        <v>0</v>
      </c>
      <c r="CG38">
        <v>0</v>
      </c>
      <c r="CH38">
        <v>36523</v>
      </c>
      <c r="CI38">
        <v>0</v>
      </c>
      <c r="CJ38">
        <v>4</v>
      </c>
      <c r="CK38">
        <v>0</v>
      </c>
      <c r="CL38">
        <v>0</v>
      </c>
      <c r="CN38">
        <v>0</v>
      </c>
      <c r="CO38">
        <v>1</v>
      </c>
      <c r="CP38">
        <v>0</v>
      </c>
      <c r="CQ38">
        <v>2</v>
      </c>
      <c r="CR38">
        <v>227.49200000000002</v>
      </c>
      <c r="CS38">
        <v>0</v>
      </c>
      <c r="CT38">
        <v>0</v>
      </c>
      <c r="CU38">
        <v>0</v>
      </c>
      <c r="CV38">
        <v>0</v>
      </c>
      <c r="CW38">
        <v>0</v>
      </c>
      <c r="CX38">
        <v>0</v>
      </c>
      <c r="CY38">
        <v>0</v>
      </c>
      <c r="CZ38">
        <v>0</v>
      </c>
      <c r="DB38">
        <v>1366368</v>
      </c>
      <c r="DC38">
        <v>0</v>
      </c>
      <c r="DD38">
        <v>0</v>
      </c>
      <c r="DE38">
        <v>461307</v>
      </c>
      <c r="DF38">
        <v>461307</v>
      </c>
      <c r="DG38">
        <v>74.888000000000005</v>
      </c>
      <c r="DH38">
        <v>0</v>
      </c>
      <c r="DI38">
        <v>0</v>
      </c>
      <c r="DK38">
        <v>3396</v>
      </c>
      <c r="DL38">
        <v>0</v>
      </c>
      <c r="DM38">
        <v>115197</v>
      </c>
      <c r="DN38">
        <v>383</v>
      </c>
      <c r="DO38">
        <v>0</v>
      </c>
      <c r="DP38">
        <v>0</v>
      </c>
      <c r="DQ38">
        <v>0</v>
      </c>
      <c r="DR38">
        <v>0</v>
      </c>
      <c r="DS38">
        <v>0</v>
      </c>
      <c r="DT38">
        <v>0</v>
      </c>
      <c r="DU38">
        <v>0</v>
      </c>
      <c r="DV38">
        <v>0</v>
      </c>
      <c r="DW38">
        <v>0</v>
      </c>
      <c r="DX38">
        <v>0</v>
      </c>
      <c r="DY38">
        <v>0</v>
      </c>
      <c r="DZ38">
        <v>0</v>
      </c>
      <c r="EA38">
        <v>0</v>
      </c>
      <c r="EB38">
        <v>0</v>
      </c>
      <c r="EC38">
        <v>0</v>
      </c>
      <c r="ED38">
        <v>0</v>
      </c>
      <c r="EE38">
        <v>0</v>
      </c>
      <c r="EF38">
        <v>0</v>
      </c>
      <c r="EG38">
        <v>0</v>
      </c>
      <c r="EH38">
        <v>115580</v>
      </c>
      <c r="EI38">
        <v>0</v>
      </c>
      <c r="EJ38">
        <v>0</v>
      </c>
      <c r="EK38">
        <v>4.8159999999999998</v>
      </c>
      <c r="EL38">
        <v>0</v>
      </c>
      <c r="EM38">
        <v>0</v>
      </c>
      <c r="EN38">
        <v>0.86299999999999999</v>
      </c>
      <c r="EO38">
        <v>0</v>
      </c>
      <c r="EP38">
        <v>0</v>
      </c>
      <c r="EQ38">
        <v>5.6790000000000003</v>
      </c>
      <c r="ER38">
        <v>0</v>
      </c>
      <c r="ES38">
        <v>18.763000000000002</v>
      </c>
      <c r="ET38">
        <v>0</v>
      </c>
      <c r="EV38">
        <v>0</v>
      </c>
      <c r="EW38">
        <v>0</v>
      </c>
      <c r="EX38">
        <v>0</v>
      </c>
      <c r="EZ38">
        <v>2235340</v>
      </c>
      <c r="FA38">
        <v>0</v>
      </c>
      <c r="FB38">
        <v>2376759</v>
      </c>
      <c r="FC38">
        <v>0</v>
      </c>
      <c r="FD38">
        <v>0</v>
      </c>
      <c r="FE38">
        <v>350992</v>
      </c>
      <c r="FF38">
        <v>57808</v>
      </c>
      <c r="FG38">
        <v>7.0223999999999995E-2</v>
      </c>
      <c r="FH38">
        <v>3.0397999999999998E-2</v>
      </c>
      <c r="FI38">
        <v>0</v>
      </c>
      <c r="FJ38">
        <v>0</v>
      </c>
      <c r="FK38">
        <v>385.90000000000003</v>
      </c>
      <c r="FL38">
        <v>2822082</v>
      </c>
      <c r="FM38">
        <v>0</v>
      </c>
      <c r="FN38">
        <v>0</v>
      </c>
      <c r="FO38">
        <v>0</v>
      </c>
      <c r="FP38">
        <v>0</v>
      </c>
      <c r="FQ38">
        <v>0</v>
      </c>
      <c r="FR38">
        <v>0</v>
      </c>
      <c r="FS38">
        <v>0</v>
      </c>
      <c r="FT38">
        <v>0</v>
      </c>
      <c r="FU38">
        <v>0</v>
      </c>
      <c r="FV38">
        <v>0</v>
      </c>
      <c r="FW38">
        <v>0</v>
      </c>
      <c r="FX38">
        <v>0</v>
      </c>
      <c r="FY38">
        <v>0</v>
      </c>
      <c r="GB38">
        <v>0</v>
      </c>
      <c r="GC38">
        <v>0</v>
      </c>
      <c r="GD38">
        <v>0</v>
      </c>
      <c r="GF38">
        <v>0</v>
      </c>
      <c r="GG38">
        <v>0</v>
      </c>
      <c r="GH38">
        <v>0</v>
      </c>
      <c r="GI38">
        <v>0</v>
      </c>
      <c r="GK38">
        <v>0</v>
      </c>
      <c r="GL38">
        <v>0</v>
      </c>
      <c r="GM38">
        <v>0</v>
      </c>
      <c r="GN38">
        <v>0</v>
      </c>
      <c r="GO38">
        <v>0</v>
      </c>
      <c r="GQ38">
        <v>0</v>
      </c>
      <c r="GR38">
        <v>0</v>
      </c>
      <c r="GS38">
        <v>0</v>
      </c>
      <c r="GT38">
        <v>0</v>
      </c>
      <c r="HB38">
        <v>360336637</v>
      </c>
      <c r="HC38">
        <v>4.0135999999999998E-2</v>
      </c>
      <c r="HD38">
        <v>36523</v>
      </c>
      <c r="HE38">
        <v>0</v>
      </c>
      <c r="HF38">
        <v>244216</v>
      </c>
      <c r="HG38">
        <v>1848</v>
      </c>
      <c r="HH38">
        <v>97981</v>
      </c>
      <c r="HI38">
        <v>0</v>
      </c>
      <c r="HJ38">
        <v>32400</v>
      </c>
      <c r="HK38">
        <v>0</v>
      </c>
      <c r="HL38">
        <v>0</v>
      </c>
      <c r="HM38">
        <v>0</v>
      </c>
      <c r="HN38">
        <v>0</v>
      </c>
      <c r="HO38">
        <v>0</v>
      </c>
      <c r="HP38">
        <v>0</v>
      </c>
      <c r="HQ38">
        <v>0</v>
      </c>
      <c r="HR38">
        <v>0</v>
      </c>
      <c r="HS38">
        <v>2234957</v>
      </c>
      <c r="HT38">
        <v>57808</v>
      </c>
      <c r="HW38">
        <v>0</v>
      </c>
      <c r="HX38">
        <v>26</v>
      </c>
      <c r="HY38">
        <v>37</v>
      </c>
      <c r="HZ38">
        <v>55</v>
      </c>
      <c r="IA38">
        <v>42</v>
      </c>
      <c r="IB38">
        <v>129</v>
      </c>
      <c r="IC38">
        <v>289</v>
      </c>
      <c r="ID38">
        <v>0</v>
      </c>
      <c r="IE38">
        <v>0</v>
      </c>
      <c r="IF38">
        <v>0</v>
      </c>
      <c r="IG38">
        <v>3</v>
      </c>
      <c r="IH38">
        <v>159.06</v>
      </c>
      <c r="II38">
        <v>0</v>
      </c>
      <c r="IJ38">
        <v>93.25</v>
      </c>
      <c r="IK38">
        <v>0</v>
      </c>
      <c r="IL38">
        <v>0</v>
      </c>
      <c r="IM38">
        <v>0</v>
      </c>
      <c r="IN38">
        <v>0</v>
      </c>
      <c r="IO38">
        <v>0</v>
      </c>
      <c r="IP38">
        <v>0</v>
      </c>
      <c r="IQ38">
        <v>93.25</v>
      </c>
      <c r="IR38">
        <v>57442</v>
      </c>
      <c r="IS38">
        <v>0</v>
      </c>
      <c r="IT38">
        <v>0</v>
      </c>
      <c r="IU38">
        <v>0</v>
      </c>
      <c r="IV38">
        <v>0</v>
      </c>
      <c r="IW38">
        <v>6160</v>
      </c>
      <c r="IX38">
        <v>0</v>
      </c>
      <c r="IY38">
        <v>0</v>
      </c>
      <c r="IZ38">
        <v>0</v>
      </c>
      <c r="JA38">
        <v>0</v>
      </c>
      <c r="JB38">
        <v>0</v>
      </c>
      <c r="JC38">
        <v>0</v>
      </c>
      <c r="JD38">
        <v>0</v>
      </c>
      <c r="JE38">
        <v>0</v>
      </c>
      <c r="JF38">
        <v>0</v>
      </c>
      <c r="JG38">
        <v>0</v>
      </c>
      <c r="JH38">
        <v>0</v>
      </c>
      <c r="JJ38">
        <v>0</v>
      </c>
      <c r="JK38">
        <v>0</v>
      </c>
      <c r="JL38">
        <v>0</v>
      </c>
      <c r="JM38">
        <v>0</v>
      </c>
      <c r="JO38">
        <v>0</v>
      </c>
      <c r="JP38">
        <v>0</v>
      </c>
      <c r="JQ38">
        <v>0</v>
      </c>
      <c r="JR38">
        <v>0</v>
      </c>
      <c r="JS38">
        <v>0</v>
      </c>
      <c r="JT38">
        <v>0</v>
      </c>
      <c r="JU38">
        <v>0</v>
      </c>
      <c r="JW38">
        <v>0</v>
      </c>
      <c r="JX38">
        <v>0</v>
      </c>
      <c r="JY38">
        <v>0</v>
      </c>
      <c r="JZ38">
        <v>0</v>
      </c>
      <c r="KD38">
        <v>0</v>
      </c>
      <c r="KE38">
        <v>7261</v>
      </c>
      <c r="KG38">
        <v>0</v>
      </c>
      <c r="KH38">
        <v>0</v>
      </c>
      <c r="KI38">
        <v>0</v>
      </c>
      <c r="KJ38">
        <v>1</v>
      </c>
      <c r="KK38">
        <v>2</v>
      </c>
      <c r="KL38">
        <v>616</v>
      </c>
      <c r="KM38">
        <v>1232</v>
      </c>
      <c r="KN38">
        <v>0</v>
      </c>
      <c r="KO38">
        <v>0</v>
      </c>
      <c r="KP38">
        <v>0</v>
      </c>
      <c r="KQ38">
        <v>0</v>
      </c>
      <c r="KS38">
        <v>0</v>
      </c>
      <c r="KT38">
        <v>0</v>
      </c>
      <c r="KU38">
        <v>0</v>
      </c>
      <c r="KW38">
        <v>0</v>
      </c>
      <c r="KX38">
        <v>0</v>
      </c>
      <c r="KY38">
        <v>0</v>
      </c>
      <c r="KZ38">
        <v>0</v>
      </c>
      <c r="LA38">
        <v>0</v>
      </c>
      <c r="LB38">
        <v>0</v>
      </c>
      <c r="LD38">
        <v>0</v>
      </c>
      <c r="LE38">
        <v>0</v>
      </c>
      <c r="LF38">
        <v>0</v>
      </c>
      <c r="LG38">
        <v>0</v>
      </c>
      <c r="LH38">
        <v>0</v>
      </c>
      <c r="LI38">
        <v>0</v>
      </c>
      <c r="LJ38">
        <v>239.977</v>
      </c>
      <c r="LK38">
        <v>2</v>
      </c>
      <c r="LL38">
        <v>30000</v>
      </c>
      <c r="LM38">
        <v>2400</v>
      </c>
      <c r="LN38">
        <v>0</v>
      </c>
      <c r="LO38">
        <v>0</v>
      </c>
      <c r="LP38">
        <v>0</v>
      </c>
      <c r="LQ38">
        <v>0</v>
      </c>
      <c r="LR38">
        <v>0</v>
      </c>
      <c r="LS38">
        <v>0</v>
      </c>
      <c r="LT38">
        <v>0</v>
      </c>
      <c r="LU38">
        <v>0</v>
      </c>
      <c r="LV38">
        <v>0</v>
      </c>
      <c r="LW38">
        <v>0</v>
      </c>
      <c r="LX38">
        <v>0</v>
      </c>
      <c r="LY38">
        <v>0</v>
      </c>
      <c r="LZ38">
        <v>0</v>
      </c>
      <c r="MA38">
        <v>0</v>
      </c>
      <c r="MB38">
        <v>0</v>
      </c>
      <c r="MC38">
        <v>0</v>
      </c>
      <c r="MD38">
        <v>0</v>
      </c>
      <c r="ME38">
        <v>0</v>
      </c>
      <c r="MF38">
        <v>0</v>
      </c>
      <c r="MG38">
        <v>2680280</v>
      </c>
      <c r="MH38">
        <v>0</v>
      </c>
      <c r="MI38">
        <v>0</v>
      </c>
      <c r="MJ38">
        <v>0</v>
      </c>
      <c r="MK38">
        <v>0</v>
      </c>
    </row>
    <row r="39" spans="1:349" x14ac:dyDescent="0.25">
      <c r="A39">
        <v>43696</v>
      </c>
      <c r="B39">
        <v>21805</v>
      </c>
      <c r="C39">
        <v>9</v>
      </c>
      <c r="D39">
        <v>2025</v>
      </c>
      <c r="E39">
        <v>6160</v>
      </c>
      <c r="F39">
        <v>0</v>
      </c>
      <c r="G39">
        <v>527.91899999999998</v>
      </c>
      <c r="H39">
        <v>504.71200000000005</v>
      </c>
      <c r="I39">
        <v>504.71200000000005</v>
      </c>
      <c r="J39">
        <v>527.91899999999998</v>
      </c>
      <c r="K39">
        <v>0</v>
      </c>
      <c r="L39">
        <v>6160</v>
      </c>
      <c r="M39">
        <v>0</v>
      </c>
      <c r="N39">
        <v>0</v>
      </c>
      <c r="P39">
        <v>529.39499999999998</v>
      </c>
      <c r="Q39">
        <v>0</v>
      </c>
      <c r="R39">
        <v>329387</v>
      </c>
      <c r="S39">
        <v>622.19600000000003</v>
      </c>
      <c r="U39">
        <v>0</v>
      </c>
      <c r="V39">
        <v>59.02</v>
      </c>
      <c r="W39">
        <v>36356</v>
      </c>
      <c r="X39">
        <v>36356</v>
      </c>
      <c r="Z39">
        <v>0</v>
      </c>
      <c r="AC39">
        <v>0</v>
      </c>
      <c r="AD39" t="s">
        <v>305</v>
      </c>
      <c r="AE39">
        <v>0</v>
      </c>
      <c r="AH39">
        <v>0</v>
      </c>
      <c r="AI39">
        <v>0</v>
      </c>
      <c r="AJ39">
        <v>6160</v>
      </c>
      <c r="AK39" t="s">
        <v>529</v>
      </c>
      <c r="AL39" t="s">
        <v>311</v>
      </c>
      <c r="AM39">
        <v>0</v>
      </c>
      <c r="AN39">
        <v>0</v>
      </c>
      <c r="AO39">
        <v>0</v>
      </c>
      <c r="AP39">
        <v>0</v>
      </c>
      <c r="AQ39">
        <v>0</v>
      </c>
      <c r="AS39">
        <v>0</v>
      </c>
      <c r="AT39">
        <v>0</v>
      </c>
      <c r="AU39">
        <v>0</v>
      </c>
      <c r="AV39">
        <v>0</v>
      </c>
      <c r="AW39">
        <v>5894333</v>
      </c>
      <c r="AX39">
        <v>5811420</v>
      </c>
      <c r="AY39">
        <v>0</v>
      </c>
      <c r="AZ39">
        <v>329387</v>
      </c>
      <c r="BA39">
        <v>0</v>
      </c>
      <c r="BB39">
        <v>850</v>
      </c>
      <c r="BC39">
        <v>845</v>
      </c>
      <c r="BD39">
        <v>2</v>
      </c>
      <c r="BE39">
        <v>5</v>
      </c>
      <c r="BF39">
        <v>5219828</v>
      </c>
      <c r="BG39">
        <v>0</v>
      </c>
      <c r="BJ39">
        <v>12</v>
      </c>
      <c r="BK39">
        <v>0</v>
      </c>
      <c r="BL39">
        <v>0</v>
      </c>
      <c r="BM39">
        <v>0</v>
      </c>
      <c r="BN39">
        <v>0</v>
      </c>
      <c r="BO39">
        <v>0</v>
      </c>
      <c r="BP39">
        <v>0</v>
      </c>
      <c r="BQ39">
        <v>692</v>
      </c>
      <c r="BS39">
        <v>0</v>
      </c>
      <c r="BT39">
        <v>0</v>
      </c>
      <c r="BU39">
        <v>0</v>
      </c>
      <c r="BV39">
        <v>0</v>
      </c>
      <c r="BW39">
        <v>0</v>
      </c>
      <c r="BY39">
        <v>0</v>
      </c>
      <c r="CA39">
        <v>0</v>
      </c>
      <c r="CB39">
        <v>0</v>
      </c>
      <c r="CC39">
        <v>0</v>
      </c>
      <c r="CD39">
        <v>0</v>
      </c>
      <c r="CE39">
        <v>0</v>
      </c>
      <c r="CF39">
        <v>0</v>
      </c>
      <c r="CG39">
        <v>0</v>
      </c>
      <c r="CH39">
        <v>84755</v>
      </c>
      <c r="CI39">
        <v>0</v>
      </c>
      <c r="CJ39">
        <v>4</v>
      </c>
      <c r="CK39">
        <v>0</v>
      </c>
      <c r="CL39">
        <v>0</v>
      </c>
      <c r="CN39">
        <v>0</v>
      </c>
      <c r="CO39">
        <v>1</v>
      </c>
      <c r="CP39">
        <v>0</v>
      </c>
      <c r="CQ39">
        <v>0</v>
      </c>
      <c r="CR39">
        <v>527.91899999999998</v>
      </c>
      <c r="CS39">
        <v>0</v>
      </c>
      <c r="CT39">
        <v>0</v>
      </c>
      <c r="CU39">
        <v>0</v>
      </c>
      <c r="CV39">
        <v>0</v>
      </c>
      <c r="CW39">
        <v>0</v>
      </c>
      <c r="CX39">
        <v>0</v>
      </c>
      <c r="CY39">
        <v>0</v>
      </c>
      <c r="CZ39">
        <v>0</v>
      </c>
      <c r="DB39">
        <v>3109026</v>
      </c>
      <c r="DC39">
        <v>0</v>
      </c>
      <c r="DD39">
        <v>0</v>
      </c>
      <c r="DE39">
        <v>733733</v>
      </c>
      <c r="DF39">
        <v>733733</v>
      </c>
      <c r="DG39">
        <v>119.113</v>
      </c>
      <c r="DH39">
        <v>0</v>
      </c>
      <c r="DI39">
        <v>0</v>
      </c>
      <c r="DK39">
        <v>2699</v>
      </c>
      <c r="DL39">
        <v>0</v>
      </c>
      <c r="DM39">
        <v>553063</v>
      </c>
      <c r="DN39">
        <v>1837</v>
      </c>
      <c r="DO39">
        <v>0</v>
      </c>
      <c r="DP39">
        <v>0</v>
      </c>
      <c r="DQ39">
        <v>0</v>
      </c>
      <c r="DR39">
        <v>0</v>
      </c>
      <c r="DS39">
        <v>0</v>
      </c>
      <c r="DT39">
        <v>0</v>
      </c>
      <c r="DU39">
        <v>0</v>
      </c>
      <c r="DV39">
        <v>0</v>
      </c>
      <c r="DW39">
        <v>0</v>
      </c>
      <c r="DX39">
        <v>0</v>
      </c>
      <c r="DY39">
        <v>0</v>
      </c>
      <c r="DZ39">
        <v>0</v>
      </c>
      <c r="EA39">
        <v>0</v>
      </c>
      <c r="EB39">
        <v>0</v>
      </c>
      <c r="EC39">
        <v>15.247</v>
      </c>
      <c r="ED39">
        <v>108010</v>
      </c>
      <c r="EE39">
        <v>0</v>
      </c>
      <c r="EF39">
        <v>0</v>
      </c>
      <c r="EG39">
        <v>0</v>
      </c>
      <c r="EH39">
        <v>446890</v>
      </c>
      <c r="EI39">
        <v>0</v>
      </c>
      <c r="EJ39">
        <v>0</v>
      </c>
      <c r="EK39">
        <v>19.807000000000002</v>
      </c>
      <c r="EL39">
        <v>0</v>
      </c>
      <c r="EM39">
        <v>1.9370000000000001</v>
      </c>
      <c r="EN39">
        <v>1.4630000000000001</v>
      </c>
      <c r="EO39">
        <v>0</v>
      </c>
      <c r="EP39">
        <v>0</v>
      </c>
      <c r="EQ39">
        <v>23.207000000000001</v>
      </c>
      <c r="ER39">
        <v>0</v>
      </c>
      <c r="ES39">
        <v>72.546999999999997</v>
      </c>
      <c r="ET39">
        <v>0</v>
      </c>
      <c r="EV39">
        <v>0</v>
      </c>
      <c r="EW39">
        <v>0</v>
      </c>
      <c r="EX39">
        <v>0</v>
      </c>
      <c r="EZ39">
        <v>4913759</v>
      </c>
      <c r="FA39">
        <v>0</v>
      </c>
      <c r="FB39">
        <v>5241304</v>
      </c>
      <c r="FC39">
        <v>0</v>
      </c>
      <c r="FD39">
        <v>0</v>
      </c>
      <c r="FE39">
        <v>770723</v>
      </c>
      <c r="FF39">
        <v>126938</v>
      </c>
      <c r="FG39">
        <v>7.0223999999999995E-2</v>
      </c>
      <c r="FH39">
        <v>3.0397999999999998E-2</v>
      </c>
      <c r="FI39">
        <v>0</v>
      </c>
      <c r="FJ39">
        <v>0</v>
      </c>
      <c r="FK39">
        <v>847.375</v>
      </c>
      <c r="FL39">
        <v>6223720</v>
      </c>
      <c r="FM39">
        <v>0</v>
      </c>
      <c r="FN39">
        <v>0</v>
      </c>
      <c r="FO39">
        <v>23318</v>
      </c>
      <c r="FP39">
        <v>0</v>
      </c>
      <c r="FQ39">
        <v>23318</v>
      </c>
      <c r="FR39">
        <v>23318</v>
      </c>
      <c r="FS39">
        <v>0</v>
      </c>
      <c r="FT39">
        <v>0</v>
      </c>
      <c r="FU39">
        <v>0</v>
      </c>
      <c r="FV39">
        <v>0</v>
      </c>
      <c r="FW39">
        <v>0</v>
      </c>
      <c r="FX39">
        <v>0</v>
      </c>
      <c r="FY39">
        <v>0</v>
      </c>
      <c r="GB39">
        <v>0</v>
      </c>
      <c r="GC39">
        <v>0</v>
      </c>
      <c r="GD39">
        <v>0</v>
      </c>
      <c r="GF39">
        <v>0</v>
      </c>
      <c r="GG39">
        <v>0</v>
      </c>
      <c r="GH39">
        <v>0</v>
      </c>
      <c r="GI39">
        <v>0</v>
      </c>
      <c r="GK39">
        <v>0</v>
      </c>
      <c r="GL39">
        <v>0</v>
      </c>
      <c r="GM39">
        <v>0</v>
      </c>
      <c r="GN39">
        <v>0</v>
      </c>
      <c r="GO39">
        <v>0</v>
      </c>
      <c r="GQ39">
        <v>0</v>
      </c>
      <c r="GR39">
        <v>0</v>
      </c>
      <c r="GS39">
        <v>0</v>
      </c>
      <c r="GT39">
        <v>0</v>
      </c>
      <c r="HB39">
        <v>360336637</v>
      </c>
      <c r="HC39">
        <v>4.0135999999999998E-2</v>
      </c>
      <c r="HD39">
        <v>84755</v>
      </c>
      <c r="HE39">
        <v>0</v>
      </c>
      <c r="HF39">
        <v>555688</v>
      </c>
      <c r="HG39">
        <v>3080</v>
      </c>
      <c r="HH39">
        <v>160177</v>
      </c>
      <c r="HI39">
        <v>0</v>
      </c>
      <c r="HJ39">
        <v>66018</v>
      </c>
      <c r="HK39">
        <v>0</v>
      </c>
      <c r="HL39">
        <v>0</v>
      </c>
      <c r="HM39">
        <v>0</v>
      </c>
      <c r="HN39">
        <v>0</v>
      </c>
      <c r="HO39">
        <v>0</v>
      </c>
      <c r="HP39">
        <v>0</v>
      </c>
      <c r="HQ39">
        <v>0</v>
      </c>
      <c r="HR39">
        <v>0</v>
      </c>
      <c r="HS39">
        <v>4911917</v>
      </c>
      <c r="HT39">
        <v>126938</v>
      </c>
      <c r="HW39">
        <v>0</v>
      </c>
      <c r="HX39">
        <v>64</v>
      </c>
      <c r="HY39">
        <v>87</v>
      </c>
      <c r="HZ39">
        <v>49</v>
      </c>
      <c r="IA39">
        <v>64</v>
      </c>
      <c r="IB39">
        <v>200</v>
      </c>
      <c r="IC39">
        <v>464</v>
      </c>
      <c r="ID39">
        <v>0</v>
      </c>
      <c r="IE39">
        <v>0</v>
      </c>
      <c r="IF39">
        <v>0</v>
      </c>
      <c r="IG39">
        <v>5</v>
      </c>
      <c r="IH39">
        <v>260.02699999999999</v>
      </c>
      <c r="II39">
        <v>0</v>
      </c>
      <c r="IJ39">
        <v>59.02</v>
      </c>
      <c r="IK39">
        <v>0</v>
      </c>
      <c r="IL39">
        <v>0</v>
      </c>
      <c r="IM39">
        <v>0</v>
      </c>
      <c r="IN39">
        <v>0</v>
      </c>
      <c r="IO39">
        <v>0</v>
      </c>
      <c r="IP39">
        <v>0</v>
      </c>
      <c r="IQ39">
        <v>59.02</v>
      </c>
      <c r="IR39">
        <v>36356</v>
      </c>
      <c r="IS39">
        <v>0</v>
      </c>
      <c r="IT39">
        <v>0</v>
      </c>
      <c r="IU39">
        <v>0</v>
      </c>
      <c r="IV39">
        <v>0</v>
      </c>
      <c r="IW39">
        <v>6160</v>
      </c>
      <c r="IX39">
        <v>0</v>
      </c>
      <c r="IY39">
        <v>0</v>
      </c>
      <c r="IZ39">
        <v>0</v>
      </c>
      <c r="JA39">
        <v>0</v>
      </c>
      <c r="JB39">
        <v>0</v>
      </c>
      <c r="JC39">
        <v>0</v>
      </c>
      <c r="JD39">
        <v>0</v>
      </c>
      <c r="JE39">
        <v>0</v>
      </c>
      <c r="JF39">
        <v>0</v>
      </c>
      <c r="JG39">
        <v>0</v>
      </c>
      <c r="JH39">
        <v>0</v>
      </c>
      <c r="JJ39">
        <v>0</v>
      </c>
      <c r="JK39">
        <v>0</v>
      </c>
      <c r="JL39">
        <v>0</v>
      </c>
      <c r="JM39">
        <v>0</v>
      </c>
      <c r="JO39">
        <v>0</v>
      </c>
      <c r="JP39">
        <v>0</v>
      </c>
      <c r="JQ39">
        <v>0</v>
      </c>
      <c r="JR39">
        <v>0</v>
      </c>
      <c r="JS39">
        <v>0</v>
      </c>
      <c r="JT39">
        <v>0</v>
      </c>
      <c r="JU39">
        <v>862</v>
      </c>
      <c r="JW39">
        <v>0</v>
      </c>
      <c r="JX39">
        <v>0</v>
      </c>
      <c r="JY39">
        <v>0</v>
      </c>
      <c r="JZ39">
        <v>0</v>
      </c>
      <c r="KD39">
        <v>862</v>
      </c>
      <c r="KE39">
        <v>7261</v>
      </c>
      <c r="KG39">
        <v>0</v>
      </c>
      <c r="KH39">
        <v>0</v>
      </c>
      <c r="KI39">
        <v>0</v>
      </c>
      <c r="KJ39">
        <v>2</v>
      </c>
      <c r="KK39">
        <v>3</v>
      </c>
      <c r="KL39">
        <v>1232</v>
      </c>
      <c r="KM39">
        <v>1848</v>
      </c>
      <c r="KN39">
        <v>0</v>
      </c>
      <c r="KO39">
        <v>0</v>
      </c>
      <c r="KP39">
        <v>0</v>
      </c>
      <c r="KQ39">
        <v>0</v>
      </c>
      <c r="KS39">
        <v>0</v>
      </c>
      <c r="KT39">
        <v>0</v>
      </c>
      <c r="KU39">
        <v>0</v>
      </c>
      <c r="KW39">
        <v>0</v>
      </c>
      <c r="KX39">
        <v>0</v>
      </c>
      <c r="KY39">
        <v>0</v>
      </c>
      <c r="KZ39">
        <v>0</v>
      </c>
      <c r="LA39">
        <v>0</v>
      </c>
      <c r="LB39">
        <v>0</v>
      </c>
      <c r="LD39">
        <v>0</v>
      </c>
      <c r="LE39">
        <v>0</v>
      </c>
      <c r="LF39">
        <v>0</v>
      </c>
      <c r="LG39">
        <v>0</v>
      </c>
      <c r="LH39">
        <v>0</v>
      </c>
      <c r="LI39">
        <v>0</v>
      </c>
      <c r="LJ39">
        <v>601.83500000000004</v>
      </c>
      <c r="LK39">
        <v>4</v>
      </c>
      <c r="LL39">
        <v>60000</v>
      </c>
      <c r="LM39">
        <v>6018</v>
      </c>
      <c r="LN39">
        <v>0</v>
      </c>
      <c r="LO39">
        <v>0</v>
      </c>
      <c r="LP39">
        <v>0</v>
      </c>
      <c r="LQ39">
        <v>0</v>
      </c>
      <c r="LR39">
        <v>0</v>
      </c>
      <c r="LS39">
        <v>0</v>
      </c>
      <c r="LT39">
        <v>0</v>
      </c>
      <c r="LU39">
        <v>0</v>
      </c>
      <c r="LV39">
        <v>0</v>
      </c>
      <c r="LW39">
        <v>0</v>
      </c>
      <c r="LX39">
        <v>0</v>
      </c>
      <c r="LY39">
        <v>0</v>
      </c>
      <c r="LZ39">
        <v>0</v>
      </c>
      <c r="MA39">
        <v>0</v>
      </c>
      <c r="MB39">
        <v>0</v>
      </c>
      <c r="MC39">
        <v>0</v>
      </c>
      <c r="MD39">
        <v>0</v>
      </c>
      <c r="ME39">
        <v>0</v>
      </c>
      <c r="MF39">
        <v>0</v>
      </c>
      <c r="MG39">
        <v>5894333</v>
      </c>
      <c r="MH39">
        <v>0</v>
      </c>
      <c r="MI39">
        <v>0</v>
      </c>
      <c r="MJ39">
        <v>0</v>
      </c>
      <c r="MK39">
        <v>0</v>
      </c>
    </row>
    <row r="40" spans="1:349" x14ac:dyDescent="0.25">
      <c r="A40">
        <v>43696</v>
      </c>
      <c r="B40">
        <v>43801</v>
      </c>
      <c r="C40">
        <v>9</v>
      </c>
      <c r="D40">
        <v>2025</v>
      </c>
      <c r="E40">
        <v>6160</v>
      </c>
      <c r="F40">
        <v>0</v>
      </c>
      <c r="G40">
        <v>1377.2650000000001</v>
      </c>
      <c r="H40">
        <v>1355.27</v>
      </c>
      <c r="I40">
        <v>1355.27</v>
      </c>
      <c r="J40">
        <v>1377.2650000000001</v>
      </c>
      <c r="K40">
        <v>0</v>
      </c>
      <c r="L40">
        <v>6160</v>
      </c>
      <c r="M40">
        <v>0</v>
      </c>
      <c r="N40">
        <v>0</v>
      </c>
      <c r="P40">
        <v>1378.415</v>
      </c>
      <c r="Q40">
        <v>0</v>
      </c>
      <c r="R40">
        <v>857644</v>
      </c>
      <c r="S40">
        <v>622.19600000000003</v>
      </c>
      <c r="U40">
        <v>0</v>
      </c>
      <c r="V40">
        <v>238.62300000000002</v>
      </c>
      <c r="W40">
        <v>146992</v>
      </c>
      <c r="X40">
        <v>146992</v>
      </c>
      <c r="Z40">
        <v>0</v>
      </c>
      <c r="AC40">
        <v>0</v>
      </c>
      <c r="AD40" t="s">
        <v>305</v>
      </c>
      <c r="AE40">
        <v>0</v>
      </c>
      <c r="AH40">
        <v>0</v>
      </c>
      <c r="AI40">
        <v>0</v>
      </c>
      <c r="AJ40">
        <v>6160</v>
      </c>
      <c r="AK40" t="s">
        <v>529</v>
      </c>
      <c r="AL40" t="s">
        <v>312</v>
      </c>
      <c r="AM40">
        <v>0</v>
      </c>
      <c r="AN40">
        <v>0</v>
      </c>
      <c r="AO40">
        <v>0</v>
      </c>
      <c r="AP40">
        <v>0</v>
      </c>
      <c r="AQ40">
        <v>0</v>
      </c>
      <c r="AS40">
        <v>0</v>
      </c>
      <c r="AT40">
        <v>0</v>
      </c>
      <c r="AU40">
        <v>0</v>
      </c>
      <c r="AV40">
        <v>0</v>
      </c>
      <c r="AW40">
        <v>11977070</v>
      </c>
      <c r="AX40">
        <v>11757709</v>
      </c>
      <c r="AY40">
        <v>0</v>
      </c>
      <c r="AZ40">
        <v>857644</v>
      </c>
      <c r="BA40">
        <v>0</v>
      </c>
      <c r="BB40">
        <v>0</v>
      </c>
      <c r="BC40">
        <v>0</v>
      </c>
      <c r="BD40">
        <v>0</v>
      </c>
      <c r="BE40">
        <v>0</v>
      </c>
      <c r="BF40">
        <v>10761794</v>
      </c>
      <c r="BG40">
        <v>0</v>
      </c>
      <c r="BJ40">
        <v>12</v>
      </c>
      <c r="BK40">
        <v>0</v>
      </c>
      <c r="BL40">
        <v>0</v>
      </c>
      <c r="BM40">
        <v>0</v>
      </c>
      <c r="BN40">
        <v>0</v>
      </c>
      <c r="BO40">
        <v>0</v>
      </c>
      <c r="BP40">
        <v>0</v>
      </c>
      <c r="BQ40">
        <v>561</v>
      </c>
      <c r="BS40">
        <v>0</v>
      </c>
      <c r="BT40">
        <v>0</v>
      </c>
      <c r="BU40">
        <v>0</v>
      </c>
      <c r="BV40">
        <v>0</v>
      </c>
      <c r="BW40">
        <v>0</v>
      </c>
      <c r="BY40">
        <v>0</v>
      </c>
      <c r="CA40">
        <v>0</v>
      </c>
      <c r="CB40">
        <v>0</v>
      </c>
      <c r="CC40">
        <v>0</v>
      </c>
      <c r="CD40">
        <v>0</v>
      </c>
      <c r="CE40">
        <v>0</v>
      </c>
      <c r="CF40">
        <v>0</v>
      </c>
      <c r="CG40">
        <v>0</v>
      </c>
      <c r="CH40">
        <v>221113</v>
      </c>
      <c r="CI40">
        <v>0</v>
      </c>
      <c r="CJ40">
        <v>4</v>
      </c>
      <c r="CK40">
        <v>0</v>
      </c>
      <c r="CL40">
        <v>0</v>
      </c>
      <c r="CN40">
        <v>0</v>
      </c>
      <c r="CO40">
        <v>1</v>
      </c>
      <c r="CP40">
        <v>0</v>
      </c>
      <c r="CQ40">
        <v>0</v>
      </c>
      <c r="CR40">
        <v>1377.2650000000001</v>
      </c>
      <c r="CS40">
        <v>0</v>
      </c>
      <c r="CT40">
        <v>0</v>
      </c>
      <c r="CU40">
        <v>0</v>
      </c>
      <c r="CV40">
        <v>0</v>
      </c>
      <c r="CW40">
        <v>0</v>
      </c>
      <c r="CX40">
        <v>0</v>
      </c>
      <c r="CY40">
        <v>0</v>
      </c>
      <c r="CZ40">
        <v>0</v>
      </c>
      <c r="DB40">
        <v>8348463</v>
      </c>
      <c r="DC40">
        <v>0</v>
      </c>
      <c r="DD40">
        <v>0</v>
      </c>
      <c r="DE40">
        <v>41734</v>
      </c>
      <c r="DF40">
        <v>41734</v>
      </c>
      <c r="DG40">
        <v>6.7750000000000004</v>
      </c>
      <c r="DH40">
        <v>0</v>
      </c>
      <c r="DI40">
        <v>0</v>
      </c>
      <c r="DK40">
        <v>603</v>
      </c>
      <c r="DL40">
        <v>0</v>
      </c>
      <c r="DM40">
        <v>527557</v>
      </c>
      <c r="DN40">
        <v>1752</v>
      </c>
      <c r="DO40">
        <v>0</v>
      </c>
      <c r="DP40">
        <v>0</v>
      </c>
      <c r="DQ40">
        <v>0</v>
      </c>
      <c r="DR40">
        <v>0</v>
      </c>
      <c r="DS40">
        <v>0</v>
      </c>
      <c r="DT40">
        <v>0</v>
      </c>
      <c r="DU40">
        <v>0</v>
      </c>
      <c r="DV40">
        <v>0</v>
      </c>
      <c r="DW40">
        <v>0</v>
      </c>
      <c r="DX40">
        <v>0</v>
      </c>
      <c r="DY40">
        <v>0</v>
      </c>
      <c r="DZ40">
        <v>0</v>
      </c>
      <c r="EA40">
        <v>0</v>
      </c>
      <c r="EB40">
        <v>0</v>
      </c>
      <c r="EC40">
        <v>12.892000000000001</v>
      </c>
      <c r="ED40">
        <v>91327</v>
      </c>
      <c r="EE40">
        <v>0</v>
      </c>
      <c r="EF40">
        <v>0</v>
      </c>
      <c r="EG40">
        <v>0</v>
      </c>
      <c r="EH40">
        <v>437982</v>
      </c>
      <c r="EI40">
        <v>0</v>
      </c>
      <c r="EJ40">
        <v>0</v>
      </c>
      <c r="EK40">
        <v>17.722000000000001</v>
      </c>
      <c r="EL40">
        <v>0</v>
      </c>
      <c r="EM40">
        <v>1.7150000000000001</v>
      </c>
      <c r="EN40">
        <v>2.5580000000000003</v>
      </c>
      <c r="EO40">
        <v>0</v>
      </c>
      <c r="EP40">
        <v>0</v>
      </c>
      <c r="EQ40">
        <v>21.995000000000001</v>
      </c>
      <c r="ER40">
        <v>0</v>
      </c>
      <c r="ES40">
        <v>71.100999999999999</v>
      </c>
      <c r="ET40">
        <v>0</v>
      </c>
      <c r="EV40">
        <v>0</v>
      </c>
      <c r="EW40">
        <v>0</v>
      </c>
      <c r="EX40">
        <v>0</v>
      </c>
      <c r="EZ40">
        <v>9906990</v>
      </c>
      <c r="FA40">
        <v>0</v>
      </c>
      <c r="FB40">
        <v>10762882</v>
      </c>
      <c r="FC40">
        <v>0</v>
      </c>
      <c r="FD40">
        <v>0</v>
      </c>
      <c r="FE40">
        <v>1589009</v>
      </c>
      <c r="FF40">
        <v>261710</v>
      </c>
      <c r="FG40">
        <v>7.0223999999999995E-2</v>
      </c>
      <c r="FH40">
        <v>3.0397999999999998E-2</v>
      </c>
      <c r="FI40">
        <v>0</v>
      </c>
      <c r="FJ40">
        <v>0</v>
      </c>
      <c r="FK40">
        <v>1747.0440000000001</v>
      </c>
      <c r="FL40">
        <v>12834714</v>
      </c>
      <c r="FM40">
        <v>0</v>
      </c>
      <c r="FN40">
        <v>0</v>
      </c>
      <c r="FO40">
        <v>0</v>
      </c>
      <c r="FP40">
        <v>0</v>
      </c>
      <c r="FQ40">
        <v>0</v>
      </c>
      <c r="FR40">
        <v>0</v>
      </c>
      <c r="FS40">
        <v>0</v>
      </c>
      <c r="FT40">
        <v>0</v>
      </c>
      <c r="FU40">
        <v>0</v>
      </c>
      <c r="FV40">
        <v>0</v>
      </c>
      <c r="FW40">
        <v>0</v>
      </c>
      <c r="FX40">
        <v>0</v>
      </c>
      <c r="FY40">
        <v>0</v>
      </c>
      <c r="GB40">
        <v>0</v>
      </c>
      <c r="GC40">
        <v>0</v>
      </c>
      <c r="GD40">
        <v>0</v>
      </c>
      <c r="GF40">
        <v>0</v>
      </c>
      <c r="GG40">
        <v>0</v>
      </c>
      <c r="GH40">
        <v>0</v>
      </c>
      <c r="GI40">
        <v>0</v>
      </c>
      <c r="GK40">
        <v>0</v>
      </c>
      <c r="GL40">
        <v>0</v>
      </c>
      <c r="GM40">
        <v>0</v>
      </c>
      <c r="GN40">
        <v>0</v>
      </c>
      <c r="GO40">
        <v>0</v>
      </c>
      <c r="GQ40">
        <v>0</v>
      </c>
      <c r="GR40">
        <v>0</v>
      </c>
      <c r="GS40">
        <v>0</v>
      </c>
      <c r="GT40">
        <v>0</v>
      </c>
      <c r="HB40">
        <v>360336637</v>
      </c>
      <c r="HC40">
        <v>4.0135999999999998E-2</v>
      </c>
      <c r="HD40">
        <v>221113</v>
      </c>
      <c r="HE40">
        <v>0</v>
      </c>
      <c r="HF40">
        <v>1492152</v>
      </c>
      <c r="HG40">
        <v>17248</v>
      </c>
      <c r="HH40">
        <v>96594</v>
      </c>
      <c r="HI40">
        <v>0</v>
      </c>
      <c r="HJ40">
        <v>28302</v>
      </c>
      <c r="HK40">
        <v>2831</v>
      </c>
      <c r="HL40">
        <v>9</v>
      </c>
      <c r="HM40">
        <v>61000</v>
      </c>
      <c r="HN40">
        <v>0</v>
      </c>
      <c r="HO40">
        <v>0</v>
      </c>
      <c r="HP40">
        <v>0</v>
      </c>
      <c r="HQ40">
        <v>0</v>
      </c>
      <c r="HR40">
        <v>0</v>
      </c>
      <c r="HS40">
        <v>9905238</v>
      </c>
      <c r="HT40">
        <v>261710</v>
      </c>
      <c r="HW40">
        <v>0</v>
      </c>
      <c r="HX40">
        <v>11</v>
      </c>
      <c r="HY40">
        <v>5</v>
      </c>
      <c r="HZ40">
        <v>4</v>
      </c>
      <c r="IA40">
        <v>7</v>
      </c>
      <c r="IB40">
        <v>1</v>
      </c>
      <c r="IC40">
        <v>28</v>
      </c>
      <c r="ID40">
        <v>0</v>
      </c>
      <c r="IE40">
        <v>0</v>
      </c>
      <c r="IF40">
        <v>0</v>
      </c>
      <c r="IG40">
        <v>28</v>
      </c>
      <c r="IH40">
        <v>156.80800000000002</v>
      </c>
      <c r="II40">
        <v>0</v>
      </c>
      <c r="IJ40">
        <v>238.62300000000002</v>
      </c>
      <c r="IK40">
        <v>0</v>
      </c>
      <c r="IL40">
        <v>2</v>
      </c>
      <c r="IM40">
        <v>17</v>
      </c>
      <c r="IN40">
        <v>0</v>
      </c>
      <c r="IO40">
        <v>19</v>
      </c>
      <c r="IP40">
        <v>0</v>
      </c>
      <c r="IQ40">
        <v>238.62300000000002</v>
      </c>
      <c r="IR40">
        <v>146992</v>
      </c>
      <c r="IS40">
        <v>0</v>
      </c>
      <c r="IT40">
        <v>10000</v>
      </c>
      <c r="IU40">
        <v>51000</v>
      </c>
      <c r="IV40">
        <v>0</v>
      </c>
      <c r="IW40">
        <v>6160</v>
      </c>
      <c r="IX40">
        <v>0</v>
      </c>
      <c r="IY40">
        <v>0</v>
      </c>
      <c r="IZ40">
        <v>0</v>
      </c>
      <c r="JA40">
        <v>0</v>
      </c>
      <c r="JB40">
        <v>0</v>
      </c>
      <c r="JC40">
        <v>0</v>
      </c>
      <c r="JD40">
        <v>0</v>
      </c>
      <c r="JE40">
        <v>0</v>
      </c>
      <c r="JF40">
        <v>0</v>
      </c>
      <c r="JG40">
        <v>0</v>
      </c>
      <c r="JH40">
        <v>0</v>
      </c>
      <c r="JJ40">
        <v>0</v>
      </c>
      <c r="JK40">
        <v>0</v>
      </c>
      <c r="JL40">
        <v>0</v>
      </c>
      <c r="JM40">
        <v>0</v>
      </c>
      <c r="JO40">
        <v>0</v>
      </c>
      <c r="JP40">
        <v>0</v>
      </c>
      <c r="JQ40">
        <v>0</v>
      </c>
      <c r="JR40">
        <v>0</v>
      </c>
      <c r="JS40">
        <v>0</v>
      </c>
      <c r="JT40">
        <v>0</v>
      </c>
      <c r="JU40">
        <v>0</v>
      </c>
      <c r="JW40">
        <v>0</v>
      </c>
      <c r="JX40">
        <v>0</v>
      </c>
      <c r="JY40">
        <v>0</v>
      </c>
      <c r="JZ40">
        <v>0</v>
      </c>
      <c r="KD40">
        <v>0</v>
      </c>
      <c r="KE40">
        <v>7261</v>
      </c>
      <c r="KG40">
        <v>0</v>
      </c>
      <c r="KH40">
        <v>0</v>
      </c>
      <c r="KI40">
        <v>0</v>
      </c>
      <c r="KJ40">
        <v>6</v>
      </c>
      <c r="KK40">
        <v>22</v>
      </c>
      <c r="KL40">
        <v>3696</v>
      </c>
      <c r="KM40">
        <v>13552</v>
      </c>
      <c r="KN40">
        <v>0</v>
      </c>
      <c r="KO40">
        <v>0</v>
      </c>
      <c r="KP40">
        <v>0</v>
      </c>
      <c r="KQ40">
        <v>0</v>
      </c>
      <c r="KS40">
        <v>0</v>
      </c>
      <c r="KT40">
        <v>0</v>
      </c>
      <c r="KU40">
        <v>0</v>
      </c>
      <c r="KW40">
        <v>0</v>
      </c>
      <c r="KX40">
        <v>0</v>
      </c>
      <c r="KY40">
        <v>0</v>
      </c>
      <c r="KZ40">
        <v>0</v>
      </c>
      <c r="LA40">
        <v>0</v>
      </c>
      <c r="LB40">
        <v>0</v>
      </c>
      <c r="LD40">
        <v>0</v>
      </c>
      <c r="LE40">
        <v>0</v>
      </c>
      <c r="LF40">
        <v>0</v>
      </c>
      <c r="LG40">
        <v>0</v>
      </c>
      <c r="LH40">
        <v>0</v>
      </c>
      <c r="LI40">
        <v>0</v>
      </c>
      <c r="LJ40">
        <v>1330.212</v>
      </c>
      <c r="LK40">
        <v>1</v>
      </c>
      <c r="LL40">
        <v>15000</v>
      </c>
      <c r="LM40">
        <v>13302</v>
      </c>
      <c r="LN40">
        <v>0</v>
      </c>
      <c r="LO40">
        <v>0</v>
      </c>
      <c r="LP40">
        <v>0</v>
      </c>
      <c r="LQ40">
        <v>0</v>
      </c>
      <c r="LR40">
        <v>0</v>
      </c>
      <c r="LS40">
        <v>0</v>
      </c>
      <c r="LT40">
        <v>0</v>
      </c>
      <c r="LU40">
        <v>0</v>
      </c>
      <c r="LV40">
        <v>0</v>
      </c>
      <c r="LW40">
        <v>0</v>
      </c>
      <c r="LX40">
        <v>0</v>
      </c>
      <c r="LY40">
        <v>0</v>
      </c>
      <c r="LZ40">
        <v>0</v>
      </c>
      <c r="MA40">
        <v>0</v>
      </c>
      <c r="MB40">
        <v>0</v>
      </c>
      <c r="MC40">
        <v>0</v>
      </c>
      <c r="MD40">
        <v>0</v>
      </c>
      <c r="ME40">
        <v>0</v>
      </c>
      <c r="MF40">
        <v>0</v>
      </c>
      <c r="MG40">
        <v>11977070</v>
      </c>
      <c r="MH40">
        <v>0</v>
      </c>
      <c r="MI40">
        <v>0</v>
      </c>
      <c r="MJ40">
        <v>0</v>
      </c>
      <c r="MK40">
        <v>0</v>
      </c>
    </row>
    <row r="41" spans="1:349" x14ac:dyDescent="0.25">
      <c r="A41">
        <v>43696</v>
      </c>
      <c r="B41">
        <v>43802</v>
      </c>
      <c r="C41">
        <v>9</v>
      </c>
      <c r="D41">
        <v>2025</v>
      </c>
      <c r="E41">
        <v>6160</v>
      </c>
      <c r="F41">
        <v>0</v>
      </c>
      <c r="G41">
        <v>210.42700000000002</v>
      </c>
      <c r="H41">
        <v>206.08600000000001</v>
      </c>
      <c r="I41">
        <v>206.08600000000001</v>
      </c>
      <c r="J41">
        <v>210.42700000000002</v>
      </c>
      <c r="K41">
        <v>0</v>
      </c>
      <c r="L41">
        <v>6160</v>
      </c>
      <c r="M41">
        <v>0</v>
      </c>
      <c r="N41">
        <v>0</v>
      </c>
      <c r="P41">
        <v>211.80500000000001</v>
      </c>
      <c r="Q41">
        <v>0</v>
      </c>
      <c r="R41">
        <v>131784</v>
      </c>
      <c r="S41">
        <v>622.19600000000003</v>
      </c>
      <c r="U41">
        <v>0</v>
      </c>
      <c r="V41">
        <v>79.06</v>
      </c>
      <c r="W41">
        <v>48701</v>
      </c>
      <c r="X41">
        <v>48701</v>
      </c>
      <c r="Z41">
        <v>0</v>
      </c>
      <c r="AC41">
        <v>0</v>
      </c>
      <c r="AD41" t="s">
        <v>305</v>
      </c>
      <c r="AE41">
        <v>0</v>
      </c>
      <c r="AH41">
        <v>0</v>
      </c>
      <c r="AI41">
        <v>0</v>
      </c>
      <c r="AJ41">
        <v>6160</v>
      </c>
      <c r="AK41" t="s">
        <v>529</v>
      </c>
      <c r="AL41" t="s">
        <v>425</v>
      </c>
      <c r="AM41">
        <v>0</v>
      </c>
      <c r="AN41">
        <v>0</v>
      </c>
      <c r="AO41">
        <v>0</v>
      </c>
      <c r="AP41">
        <v>0</v>
      </c>
      <c r="AQ41">
        <v>0</v>
      </c>
      <c r="AS41">
        <v>0</v>
      </c>
      <c r="AT41">
        <v>0</v>
      </c>
      <c r="AU41">
        <v>0</v>
      </c>
      <c r="AV41">
        <v>0</v>
      </c>
      <c r="AW41">
        <v>1912017</v>
      </c>
      <c r="AX41">
        <v>1878558</v>
      </c>
      <c r="AY41">
        <v>0</v>
      </c>
      <c r="AZ41">
        <v>131784</v>
      </c>
      <c r="BA41">
        <v>0</v>
      </c>
      <c r="BB41">
        <v>0</v>
      </c>
      <c r="BC41">
        <v>0</v>
      </c>
      <c r="BD41">
        <v>0</v>
      </c>
      <c r="BE41">
        <v>0</v>
      </c>
      <c r="BF41">
        <v>1715351</v>
      </c>
      <c r="BG41">
        <v>0</v>
      </c>
      <c r="BJ41">
        <v>12</v>
      </c>
      <c r="BK41">
        <v>0</v>
      </c>
      <c r="BL41">
        <v>0</v>
      </c>
      <c r="BM41">
        <v>0</v>
      </c>
      <c r="BN41">
        <v>0</v>
      </c>
      <c r="BO41">
        <v>0</v>
      </c>
      <c r="BP41">
        <v>0</v>
      </c>
      <c r="BQ41">
        <v>738</v>
      </c>
      <c r="BS41">
        <v>0</v>
      </c>
      <c r="BT41">
        <v>0</v>
      </c>
      <c r="BU41">
        <v>0</v>
      </c>
      <c r="BV41">
        <v>0</v>
      </c>
      <c r="BW41">
        <v>0</v>
      </c>
      <c r="BY41">
        <v>0</v>
      </c>
      <c r="CA41">
        <v>0</v>
      </c>
      <c r="CB41">
        <v>0</v>
      </c>
      <c r="CC41">
        <v>0</v>
      </c>
      <c r="CD41">
        <v>0</v>
      </c>
      <c r="CE41">
        <v>0</v>
      </c>
      <c r="CF41">
        <v>0</v>
      </c>
      <c r="CG41">
        <v>0</v>
      </c>
      <c r="CH41">
        <v>33783</v>
      </c>
      <c r="CI41">
        <v>0</v>
      </c>
      <c r="CJ41">
        <v>4</v>
      </c>
      <c r="CK41">
        <v>0</v>
      </c>
      <c r="CL41">
        <v>0</v>
      </c>
      <c r="CN41">
        <v>0</v>
      </c>
      <c r="CO41">
        <v>1</v>
      </c>
      <c r="CP41">
        <v>0</v>
      </c>
      <c r="CQ41">
        <v>0</v>
      </c>
      <c r="CR41">
        <v>210.42700000000002</v>
      </c>
      <c r="CS41">
        <v>0</v>
      </c>
      <c r="CT41">
        <v>0</v>
      </c>
      <c r="CU41">
        <v>0</v>
      </c>
      <c r="CV41">
        <v>0</v>
      </c>
      <c r="CW41">
        <v>0</v>
      </c>
      <c r="CX41">
        <v>0</v>
      </c>
      <c r="CY41">
        <v>0</v>
      </c>
      <c r="CZ41">
        <v>0</v>
      </c>
      <c r="DB41">
        <v>1269490</v>
      </c>
      <c r="DC41">
        <v>0</v>
      </c>
      <c r="DD41">
        <v>0</v>
      </c>
      <c r="DE41">
        <v>2772</v>
      </c>
      <c r="DF41">
        <v>2772</v>
      </c>
      <c r="DG41">
        <v>0.45</v>
      </c>
      <c r="DH41">
        <v>0</v>
      </c>
      <c r="DI41">
        <v>0</v>
      </c>
      <c r="DK41">
        <v>3435</v>
      </c>
      <c r="DL41">
        <v>0</v>
      </c>
      <c r="DM41">
        <v>97645</v>
      </c>
      <c r="DN41">
        <v>324</v>
      </c>
      <c r="DO41">
        <v>0</v>
      </c>
      <c r="DP41">
        <v>0</v>
      </c>
      <c r="DQ41">
        <v>0</v>
      </c>
      <c r="DR41">
        <v>0</v>
      </c>
      <c r="DS41">
        <v>0</v>
      </c>
      <c r="DT41">
        <v>0</v>
      </c>
      <c r="DU41">
        <v>0</v>
      </c>
      <c r="DV41">
        <v>0</v>
      </c>
      <c r="DW41">
        <v>0</v>
      </c>
      <c r="DX41">
        <v>0</v>
      </c>
      <c r="DY41">
        <v>0</v>
      </c>
      <c r="DZ41">
        <v>0</v>
      </c>
      <c r="EA41">
        <v>0</v>
      </c>
      <c r="EB41">
        <v>0</v>
      </c>
      <c r="EC41">
        <v>1.627</v>
      </c>
      <c r="ED41">
        <v>11526</v>
      </c>
      <c r="EE41">
        <v>0</v>
      </c>
      <c r="EF41">
        <v>0</v>
      </c>
      <c r="EG41">
        <v>0</v>
      </c>
      <c r="EH41">
        <v>86443</v>
      </c>
      <c r="EI41">
        <v>0</v>
      </c>
      <c r="EJ41">
        <v>0</v>
      </c>
      <c r="EK41">
        <v>3.8360000000000003</v>
      </c>
      <c r="EL41">
        <v>0</v>
      </c>
      <c r="EM41">
        <v>0</v>
      </c>
      <c r="EN41">
        <v>0.505</v>
      </c>
      <c r="EO41">
        <v>0</v>
      </c>
      <c r="EP41">
        <v>0</v>
      </c>
      <c r="EQ41">
        <v>4.3410000000000002</v>
      </c>
      <c r="ER41">
        <v>0</v>
      </c>
      <c r="ES41">
        <v>14.033000000000001</v>
      </c>
      <c r="ET41">
        <v>0</v>
      </c>
      <c r="EV41">
        <v>0</v>
      </c>
      <c r="EW41">
        <v>0</v>
      </c>
      <c r="EX41">
        <v>0</v>
      </c>
      <c r="EZ41">
        <v>1583567</v>
      </c>
      <c r="FA41">
        <v>0</v>
      </c>
      <c r="FB41">
        <v>1715027</v>
      </c>
      <c r="FC41">
        <v>0</v>
      </c>
      <c r="FD41">
        <v>0</v>
      </c>
      <c r="FE41">
        <v>253276</v>
      </c>
      <c r="FF41">
        <v>41715</v>
      </c>
      <c r="FG41">
        <v>7.0223999999999995E-2</v>
      </c>
      <c r="FH41">
        <v>3.0397999999999998E-2</v>
      </c>
      <c r="FI41">
        <v>0</v>
      </c>
      <c r="FJ41">
        <v>0</v>
      </c>
      <c r="FK41">
        <v>278.46600000000001</v>
      </c>
      <c r="FL41">
        <v>2043801</v>
      </c>
      <c r="FM41">
        <v>0</v>
      </c>
      <c r="FN41">
        <v>0</v>
      </c>
      <c r="FO41">
        <v>0</v>
      </c>
      <c r="FP41">
        <v>0</v>
      </c>
      <c r="FQ41">
        <v>0</v>
      </c>
      <c r="FR41">
        <v>0</v>
      </c>
      <c r="FS41">
        <v>0</v>
      </c>
      <c r="FT41">
        <v>0</v>
      </c>
      <c r="FU41">
        <v>0</v>
      </c>
      <c r="FV41">
        <v>0</v>
      </c>
      <c r="FW41">
        <v>0</v>
      </c>
      <c r="FX41">
        <v>0</v>
      </c>
      <c r="FY41">
        <v>0</v>
      </c>
      <c r="GB41">
        <v>0</v>
      </c>
      <c r="GC41">
        <v>0</v>
      </c>
      <c r="GD41">
        <v>0</v>
      </c>
      <c r="GF41">
        <v>0</v>
      </c>
      <c r="GG41">
        <v>0</v>
      </c>
      <c r="GH41">
        <v>0</v>
      </c>
      <c r="GI41">
        <v>0</v>
      </c>
      <c r="GK41">
        <v>0</v>
      </c>
      <c r="GL41">
        <v>0</v>
      </c>
      <c r="GM41">
        <v>0</v>
      </c>
      <c r="GN41">
        <v>0</v>
      </c>
      <c r="GO41">
        <v>0</v>
      </c>
      <c r="GQ41">
        <v>0</v>
      </c>
      <c r="GR41">
        <v>0</v>
      </c>
      <c r="GS41">
        <v>0</v>
      </c>
      <c r="GT41">
        <v>0</v>
      </c>
      <c r="HB41">
        <v>360336637</v>
      </c>
      <c r="HC41">
        <v>4.0135999999999998E-2</v>
      </c>
      <c r="HD41">
        <v>33783</v>
      </c>
      <c r="HE41">
        <v>0</v>
      </c>
      <c r="HF41">
        <v>226901</v>
      </c>
      <c r="HG41">
        <v>7392</v>
      </c>
      <c r="HH41">
        <v>45539</v>
      </c>
      <c r="HI41">
        <v>0</v>
      </c>
      <c r="HJ41">
        <v>16587</v>
      </c>
      <c r="HK41">
        <v>0</v>
      </c>
      <c r="HL41">
        <v>0</v>
      </c>
      <c r="HM41">
        <v>0</v>
      </c>
      <c r="HN41">
        <v>0</v>
      </c>
      <c r="HO41">
        <v>0</v>
      </c>
      <c r="HP41">
        <v>0</v>
      </c>
      <c r="HQ41">
        <v>0</v>
      </c>
      <c r="HR41">
        <v>0</v>
      </c>
      <c r="HS41">
        <v>1583243</v>
      </c>
      <c r="HT41">
        <v>41715</v>
      </c>
      <c r="HW41">
        <v>0</v>
      </c>
      <c r="HX41">
        <v>2</v>
      </c>
      <c r="HY41">
        <v>0</v>
      </c>
      <c r="HZ41">
        <v>0</v>
      </c>
      <c r="IA41">
        <v>0</v>
      </c>
      <c r="IB41">
        <v>0</v>
      </c>
      <c r="IC41">
        <v>2</v>
      </c>
      <c r="ID41">
        <v>0</v>
      </c>
      <c r="IE41">
        <v>0</v>
      </c>
      <c r="IF41">
        <v>0</v>
      </c>
      <c r="IG41">
        <v>12</v>
      </c>
      <c r="IH41">
        <v>73.927000000000007</v>
      </c>
      <c r="II41">
        <v>0</v>
      </c>
      <c r="IJ41">
        <v>79.06</v>
      </c>
      <c r="IK41">
        <v>0</v>
      </c>
      <c r="IL41">
        <v>0</v>
      </c>
      <c r="IM41">
        <v>0</v>
      </c>
      <c r="IN41">
        <v>0</v>
      </c>
      <c r="IO41">
        <v>0</v>
      </c>
      <c r="IP41">
        <v>0</v>
      </c>
      <c r="IQ41">
        <v>79.06</v>
      </c>
      <c r="IR41">
        <v>48701</v>
      </c>
      <c r="IS41">
        <v>0</v>
      </c>
      <c r="IT41">
        <v>0</v>
      </c>
      <c r="IU41">
        <v>0</v>
      </c>
      <c r="IV41">
        <v>0</v>
      </c>
      <c r="IW41">
        <v>6160</v>
      </c>
      <c r="IX41">
        <v>0</v>
      </c>
      <c r="IY41">
        <v>0</v>
      </c>
      <c r="IZ41">
        <v>0</v>
      </c>
      <c r="JA41">
        <v>0</v>
      </c>
      <c r="JB41">
        <v>0</v>
      </c>
      <c r="JC41">
        <v>0</v>
      </c>
      <c r="JD41">
        <v>0</v>
      </c>
      <c r="JE41">
        <v>0</v>
      </c>
      <c r="JF41">
        <v>0</v>
      </c>
      <c r="JG41">
        <v>0</v>
      </c>
      <c r="JH41">
        <v>0</v>
      </c>
      <c r="JJ41">
        <v>0</v>
      </c>
      <c r="JK41">
        <v>0</v>
      </c>
      <c r="JL41">
        <v>0</v>
      </c>
      <c r="JM41">
        <v>0</v>
      </c>
      <c r="JO41">
        <v>0</v>
      </c>
      <c r="JP41">
        <v>0</v>
      </c>
      <c r="JQ41">
        <v>0</v>
      </c>
      <c r="JR41">
        <v>0</v>
      </c>
      <c r="JS41">
        <v>0</v>
      </c>
      <c r="JT41">
        <v>0</v>
      </c>
      <c r="JU41">
        <v>0</v>
      </c>
      <c r="JW41">
        <v>0</v>
      </c>
      <c r="JX41">
        <v>0</v>
      </c>
      <c r="JY41">
        <v>0</v>
      </c>
      <c r="JZ41">
        <v>0</v>
      </c>
      <c r="KD41">
        <v>0</v>
      </c>
      <c r="KE41">
        <v>7261</v>
      </c>
      <c r="KG41">
        <v>0</v>
      </c>
      <c r="KH41">
        <v>0</v>
      </c>
      <c r="KI41">
        <v>0</v>
      </c>
      <c r="KJ41">
        <v>0</v>
      </c>
      <c r="KK41">
        <v>12</v>
      </c>
      <c r="KL41">
        <v>0</v>
      </c>
      <c r="KM41">
        <v>7392</v>
      </c>
      <c r="KN41">
        <v>0</v>
      </c>
      <c r="KO41">
        <v>0</v>
      </c>
      <c r="KP41">
        <v>0</v>
      </c>
      <c r="KQ41">
        <v>0</v>
      </c>
      <c r="KS41">
        <v>0</v>
      </c>
      <c r="KT41">
        <v>0</v>
      </c>
      <c r="KU41">
        <v>0</v>
      </c>
      <c r="KW41">
        <v>0</v>
      </c>
      <c r="KX41">
        <v>0</v>
      </c>
      <c r="KY41">
        <v>0</v>
      </c>
      <c r="KZ41">
        <v>0</v>
      </c>
      <c r="LA41">
        <v>0</v>
      </c>
      <c r="LB41">
        <v>0</v>
      </c>
      <c r="LD41">
        <v>0</v>
      </c>
      <c r="LE41">
        <v>0</v>
      </c>
      <c r="LF41">
        <v>0</v>
      </c>
      <c r="LG41">
        <v>0</v>
      </c>
      <c r="LH41">
        <v>0</v>
      </c>
      <c r="LI41">
        <v>0</v>
      </c>
      <c r="LJ41">
        <v>158.72200000000001</v>
      </c>
      <c r="LK41">
        <v>1</v>
      </c>
      <c r="LL41">
        <v>15000</v>
      </c>
      <c r="LM41">
        <v>1587</v>
      </c>
      <c r="LN41">
        <v>0</v>
      </c>
      <c r="LO41">
        <v>0</v>
      </c>
      <c r="LP41">
        <v>0</v>
      </c>
      <c r="LQ41">
        <v>0</v>
      </c>
      <c r="LR41">
        <v>0</v>
      </c>
      <c r="LS41">
        <v>0</v>
      </c>
      <c r="LT41">
        <v>0</v>
      </c>
      <c r="LU41">
        <v>0</v>
      </c>
      <c r="LV41">
        <v>0</v>
      </c>
      <c r="LW41">
        <v>0</v>
      </c>
      <c r="LX41">
        <v>0</v>
      </c>
      <c r="LY41">
        <v>0</v>
      </c>
      <c r="LZ41">
        <v>0</v>
      </c>
      <c r="MA41">
        <v>0</v>
      </c>
      <c r="MB41">
        <v>0</v>
      </c>
      <c r="MC41">
        <v>0</v>
      </c>
      <c r="MD41">
        <v>0</v>
      </c>
      <c r="ME41">
        <v>0</v>
      </c>
      <c r="MF41">
        <v>0</v>
      </c>
      <c r="MG41">
        <v>1912017</v>
      </c>
      <c r="MH41">
        <v>0</v>
      </c>
      <c r="MI41">
        <v>0</v>
      </c>
      <c r="MJ41">
        <v>0</v>
      </c>
      <c r="MK41">
        <v>0</v>
      </c>
    </row>
    <row r="42" spans="1:349" x14ac:dyDescent="0.25">
      <c r="A42">
        <v>43696</v>
      </c>
      <c r="B42">
        <v>46802</v>
      </c>
      <c r="C42">
        <v>9</v>
      </c>
      <c r="D42">
        <v>2025</v>
      </c>
      <c r="E42">
        <v>6160</v>
      </c>
      <c r="F42">
        <v>0</v>
      </c>
      <c r="G42">
        <v>325.53200000000004</v>
      </c>
      <c r="H42">
        <v>228.14500000000001</v>
      </c>
      <c r="I42">
        <v>228.14500000000001</v>
      </c>
      <c r="J42">
        <v>325.53200000000004</v>
      </c>
      <c r="K42">
        <v>0</v>
      </c>
      <c r="L42">
        <v>6160</v>
      </c>
      <c r="M42">
        <v>0</v>
      </c>
      <c r="N42">
        <v>0</v>
      </c>
      <c r="P42">
        <v>325.53200000000004</v>
      </c>
      <c r="Q42">
        <v>0</v>
      </c>
      <c r="R42">
        <v>202545</v>
      </c>
      <c r="S42">
        <v>622.19600000000003</v>
      </c>
      <c r="U42">
        <v>0</v>
      </c>
      <c r="V42">
        <v>12.267000000000001</v>
      </c>
      <c r="W42">
        <v>7556</v>
      </c>
      <c r="X42">
        <v>7556</v>
      </c>
      <c r="Z42">
        <v>0</v>
      </c>
      <c r="AC42">
        <v>0</v>
      </c>
      <c r="AD42" t="s">
        <v>305</v>
      </c>
      <c r="AE42">
        <v>0</v>
      </c>
      <c r="AH42">
        <v>0</v>
      </c>
      <c r="AI42">
        <v>0</v>
      </c>
      <c r="AJ42">
        <v>6160</v>
      </c>
      <c r="AK42" t="s">
        <v>529</v>
      </c>
      <c r="AL42" t="s">
        <v>37</v>
      </c>
      <c r="AM42">
        <v>0</v>
      </c>
      <c r="AN42">
        <v>0</v>
      </c>
      <c r="AO42">
        <v>0</v>
      </c>
      <c r="AP42">
        <v>0</v>
      </c>
      <c r="AQ42">
        <v>0</v>
      </c>
      <c r="AS42">
        <v>0</v>
      </c>
      <c r="AT42">
        <v>0</v>
      </c>
      <c r="AU42">
        <v>0</v>
      </c>
      <c r="AV42">
        <v>0</v>
      </c>
      <c r="AW42">
        <v>5518031</v>
      </c>
      <c r="AX42">
        <v>5473442</v>
      </c>
      <c r="AY42">
        <v>0</v>
      </c>
      <c r="AZ42">
        <v>202545</v>
      </c>
      <c r="BA42">
        <v>42.083000000000006</v>
      </c>
      <c r="BB42">
        <v>0</v>
      </c>
      <c r="BC42">
        <v>0</v>
      </c>
      <c r="BD42">
        <v>0</v>
      </c>
      <c r="BE42">
        <v>0</v>
      </c>
      <c r="BF42">
        <v>4688550</v>
      </c>
      <c r="BG42">
        <v>0</v>
      </c>
      <c r="BJ42">
        <v>12</v>
      </c>
      <c r="BK42">
        <v>0</v>
      </c>
      <c r="BL42">
        <v>0</v>
      </c>
      <c r="BM42">
        <v>0</v>
      </c>
      <c r="BN42">
        <v>0</v>
      </c>
      <c r="BO42">
        <v>0</v>
      </c>
      <c r="BP42">
        <v>0</v>
      </c>
      <c r="BQ42">
        <v>735</v>
      </c>
      <c r="BS42">
        <v>0</v>
      </c>
      <c r="BT42">
        <v>0</v>
      </c>
      <c r="BU42">
        <v>0</v>
      </c>
      <c r="BV42">
        <v>0</v>
      </c>
      <c r="BW42">
        <v>0</v>
      </c>
      <c r="BY42">
        <v>0</v>
      </c>
      <c r="CA42">
        <v>0</v>
      </c>
      <c r="CB42">
        <v>0</v>
      </c>
      <c r="CC42">
        <v>0</v>
      </c>
      <c r="CD42">
        <v>0</v>
      </c>
      <c r="CE42">
        <v>0</v>
      </c>
      <c r="CF42">
        <v>0</v>
      </c>
      <c r="CG42">
        <v>0</v>
      </c>
      <c r="CH42">
        <v>52262</v>
      </c>
      <c r="CI42">
        <v>0</v>
      </c>
      <c r="CJ42">
        <v>4</v>
      </c>
      <c r="CK42">
        <v>0</v>
      </c>
      <c r="CL42">
        <v>0</v>
      </c>
      <c r="CN42">
        <v>0</v>
      </c>
      <c r="CO42">
        <v>1</v>
      </c>
      <c r="CP42">
        <v>0</v>
      </c>
      <c r="CQ42">
        <v>0</v>
      </c>
      <c r="CR42">
        <v>325.53200000000004</v>
      </c>
      <c r="CS42">
        <v>0</v>
      </c>
      <c r="CT42">
        <v>0</v>
      </c>
      <c r="CU42">
        <v>0</v>
      </c>
      <c r="CV42">
        <v>0</v>
      </c>
      <c r="CW42">
        <v>0</v>
      </c>
      <c r="CX42">
        <v>0</v>
      </c>
      <c r="CY42">
        <v>0</v>
      </c>
      <c r="CZ42">
        <v>0</v>
      </c>
      <c r="DB42">
        <v>1405373</v>
      </c>
      <c r="DC42">
        <v>0</v>
      </c>
      <c r="DD42">
        <v>0</v>
      </c>
      <c r="DE42">
        <v>465696</v>
      </c>
      <c r="DF42">
        <v>466928</v>
      </c>
      <c r="DG42">
        <v>75.600000000000009</v>
      </c>
      <c r="DH42">
        <v>0</v>
      </c>
      <c r="DI42">
        <v>0</v>
      </c>
      <c r="DK42">
        <v>3380</v>
      </c>
      <c r="DL42">
        <v>0</v>
      </c>
      <c r="DM42">
        <v>2310055</v>
      </c>
      <c r="DN42">
        <v>7673</v>
      </c>
      <c r="DO42">
        <v>0</v>
      </c>
      <c r="DP42">
        <v>0</v>
      </c>
      <c r="DQ42">
        <v>0</v>
      </c>
      <c r="DR42">
        <v>0</v>
      </c>
      <c r="DS42">
        <v>0</v>
      </c>
      <c r="DT42">
        <v>0</v>
      </c>
      <c r="DU42">
        <v>0</v>
      </c>
      <c r="DV42">
        <v>0</v>
      </c>
      <c r="DW42">
        <v>0</v>
      </c>
      <c r="DX42">
        <v>0</v>
      </c>
      <c r="DY42">
        <v>0</v>
      </c>
      <c r="DZ42">
        <v>0</v>
      </c>
      <c r="EA42">
        <v>0</v>
      </c>
      <c r="EB42">
        <v>0</v>
      </c>
      <c r="EC42">
        <v>22.403000000000002</v>
      </c>
      <c r="ED42">
        <v>158703</v>
      </c>
      <c r="EE42">
        <v>0</v>
      </c>
      <c r="EF42">
        <v>0</v>
      </c>
      <c r="EG42">
        <v>0</v>
      </c>
      <c r="EH42">
        <v>29365</v>
      </c>
      <c r="EI42">
        <v>2129660</v>
      </c>
      <c r="EJ42">
        <v>86.430999999999997</v>
      </c>
      <c r="EK42">
        <v>0.54900000000000004</v>
      </c>
      <c r="EL42">
        <v>0</v>
      </c>
      <c r="EM42">
        <v>0</v>
      </c>
      <c r="EN42">
        <v>0.624</v>
      </c>
      <c r="EO42">
        <v>0</v>
      </c>
      <c r="EP42">
        <v>0</v>
      </c>
      <c r="EQ42">
        <v>87.603999999999999</v>
      </c>
      <c r="ER42">
        <v>0</v>
      </c>
      <c r="ES42">
        <v>4.7670000000000003</v>
      </c>
      <c r="ET42">
        <v>0</v>
      </c>
      <c r="EV42">
        <v>0</v>
      </c>
      <c r="EW42">
        <v>0</v>
      </c>
      <c r="EX42">
        <v>0</v>
      </c>
      <c r="EZ42">
        <v>4667147</v>
      </c>
      <c r="FA42">
        <v>0</v>
      </c>
      <c r="FB42">
        <v>4862019</v>
      </c>
      <c r="FC42">
        <v>0</v>
      </c>
      <c r="FD42">
        <v>0</v>
      </c>
      <c r="FE42">
        <v>692277</v>
      </c>
      <c r="FF42">
        <v>114018</v>
      </c>
      <c r="FG42">
        <v>7.0223999999999995E-2</v>
      </c>
      <c r="FH42">
        <v>3.0397999999999998E-2</v>
      </c>
      <c r="FI42">
        <v>0</v>
      </c>
      <c r="FJ42">
        <v>0</v>
      </c>
      <c r="FK42">
        <v>761.12800000000004</v>
      </c>
      <c r="FL42">
        <v>5720576</v>
      </c>
      <c r="FM42">
        <v>0</v>
      </c>
      <c r="FN42">
        <v>0</v>
      </c>
      <c r="FO42">
        <v>0</v>
      </c>
      <c r="FP42">
        <v>0</v>
      </c>
      <c r="FQ42">
        <v>0</v>
      </c>
      <c r="FR42">
        <v>0</v>
      </c>
      <c r="FS42">
        <v>0</v>
      </c>
      <c r="FT42">
        <v>0</v>
      </c>
      <c r="FU42">
        <v>0</v>
      </c>
      <c r="FV42">
        <v>0</v>
      </c>
      <c r="FW42">
        <v>0</v>
      </c>
      <c r="FX42">
        <v>0</v>
      </c>
      <c r="FY42">
        <v>0</v>
      </c>
      <c r="GB42">
        <v>93920</v>
      </c>
      <c r="GC42">
        <v>93920</v>
      </c>
      <c r="GD42">
        <v>9.7830000000000013</v>
      </c>
      <c r="GF42">
        <v>0</v>
      </c>
      <c r="GG42">
        <v>0</v>
      </c>
      <c r="GH42">
        <v>0</v>
      </c>
      <c r="GI42">
        <v>0</v>
      </c>
      <c r="GK42">
        <v>0</v>
      </c>
      <c r="GL42">
        <v>0</v>
      </c>
      <c r="GM42">
        <v>0</v>
      </c>
      <c r="GN42">
        <v>0</v>
      </c>
      <c r="GO42">
        <v>0</v>
      </c>
      <c r="GQ42">
        <v>0</v>
      </c>
      <c r="GR42">
        <v>0</v>
      </c>
      <c r="GS42">
        <v>0</v>
      </c>
      <c r="GT42">
        <v>0</v>
      </c>
      <c r="HB42">
        <v>360336637</v>
      </c>
      <c r="HC42">
        <v>4.0135999999999998E-2</v>
      </c>
      <c r="HD42">
        <v>52262</v>
      </c>
      <c r="HE42">
        <v>0</v>
      </c>
      <c r="HF42">
        <v>251188</v>
      </c>
      <c r="HG42">
        <v>8008</v>
      </c>
      <c r="HH42">
        <v>0</v>
      </c>
      <c r="HI42">
        <v>0</v>
      </c>
      <c r="HJ42">
        <v>137849</v>
      </c>
      <c r="HK42">
        <v>3053</v>
      </c>
      <c r="HL42">
        <v>1509</v>
      </c>
      <c r="HM42">
        <v>0</v>
      </c>
      <c r="HN42">
        <v>0</v>
      </c>
      <c r="HO42">
        <v>0</v>
      </c>
      <c r="HP42">
        <v>113337</v>
      </c>
      <c r="HQ42">
        <v>0</v>
      </c>
      <c r="HR42">
        <v>0</v>
      </c>
      <c r="HS42">
        <v>4659474</v>
      </c>
      <c r="HT42">
        <v>114018</v>
      </c>
      <c r="HW42">
        <v>0</v>
      </c>
      <c r="HX42">
        <v>19</v>
      </c>
      <c r="HY42">
        <v>7</v>
      </c>
      <c r="HZ42">
        <v>4</v>
      </c>
      <c r="IA42">
        <v>7</v>
      </c>
      <c r="IB42">
        <v>243</v>
      </c>
      <c r="IC42">
        <v>280</v>
      </c>
      <c r="ID42">
        <v>1</v>
      </c>
      <c r="IE42">
        <v>0</v>
      </c>
      <c r="IF42">
        <v>0</v>
      </c>
      <c r="IG42">
        <v>13</v>
      </c>
      <c r="IH42">
        <v>0</v>
      </c>
      <c r="II42">
        <v>412.13500000000005</v>
      </c>
      <c r="IJ42">
        <v>12.267000000000001</v>
      </c>
      <c r="IK42">
        <v>229.97500000000002</v>
      </c>
      <c r="IL42">
        <v>0</v>
      </c>
      <c r="IM42">
        <v>0</v>
      </c>
      <c r="IN42">
        <v>0</v>
      </c>
      <c r="IO42">
        <v>0</v>
      </c>
      <c r="IP42">
        <v>642.11</v>
      </c>
      <c r="IQ42">
        <v>12.267000000000001</v>
      </c>
      <c r="IR42">
        <v>7556</v>
      </c>
      <c r="IS42">
        <v>63243</v>
      </c>
      <c r="IT42">
        <v>0</v>
      </c>
      <c r="IU42">
        <v>0</v>
      </c>
      <c r="IV42">
        <v>0</v>
      </c>
      <c r="IW42">
        <v>6160</v>
      </c>
      <c r="IX42">
        <v>0</v>
      </c>
      <c r="IY42">
        <v>0</v>
      </c>
      <c r="IZ42">
        <v>176580</v>
      </c>
      <c r="JA42">
        <v>1232</v>
      </c>
      <c r="JB42">
        <v>0</v>
      </c>
      <c r="JC42">
        <v>0</v>
      </c>
      <c r="JD42">
        <v>0</v>
      </c>
      <c r="JE42">
        <v>0</v>
      </c>
      <c r="JF42">
        <v>0</v>
      </c>
      <c r="JG42">
        <v>0</v>
      </c>
      <c r="JH42">
        <v>0</v>
      </c>
      <c r="JJ42">
        <v>0</v>
      </c>
      <c r="JK42">
        <v>0</v>
      </c>
      <c r="JL42">
        <v>0</v>
      </c>
      <c r="JM42">
        <v>0</v>
      </c>
      <c r="JO42">
        <v>0.74399999999999999</v>
      </c>
      <c r="JP42">
        <v>6.1619999999999999</v>
      </c>
      <c r="JQ42">
        <v>2.8770000000000002</v>
      </c>
      <c r="JR42">
        <v>5942</v>
      </c>
      <c r="JS42">
        <v>57270</v>
      </c>
      <c r="JT42">
        <v>30708</v>
      </c>
      <c r="JU42">
        <v>0</v>
      </c>
      <c r="JW42">
        <v>0</v>
      </c>
      <c r="JX42">
        <v>0</v>
      </c>
      <c r="JY42">
        <v>0</v>
      </c>
      <c r="JZ42">
        <v>0</v>
      </c>
      <c r="KD42">
        <v>0</v>
      </c>
      <c r="KE42">
        <v>7261</v>
      </c>
      <c r="KG42">
        <v>0</v>
      </c>
      <c r="KH42">
        <v>0</v>
      </c>
      <c r="KI42">
        <v>0</v>
      </c>
      <c r="KJ42">
        <v>2</v>
      </c>
      <c r="KK42">
        <v>11</v>
      </c>
      <c r="KL42">
        <v>1232</v>
      </c>
      <c r="KM42">
        <v>6776</v>
      </c>
      <c r="KN42">
        <v>0</v>
      </c>
      <c r="KO42">
        <v>0</v>
      </c>
      <c r="KP42">
        <v>0</v>
      </c>
      <c r="KQ42">
        <v>0</v>
      </c>
      <c r="KS42">
        <v>0</v>
      </c>
      <c r="KT42">
        <v>0</v>
      </c>
      <c r="KU42">
        <v>0</v>
      </c>
      <c r="KW42">
        <v>0</v>
      </c>
      <c r="KX42">
        <v>0</v>
      </c>
      <c r="KY42">
        <v>0</v>
      </c>
      <c r="KZ42">
        <v>0</v>
      </c>
      <c r="LA42">
        <v>0</v>
      </c>
      <c r="LB42">
        <v>0</v>
      </c>
      <c r="LD42">
        <v>0</v>
      </c>
      <c r="LE42">
        <v>0</v>
      </c>
      <c r="LF42">
        <v>0</v>
      </c>
      <c r="LG42">
        <v>0</v>
      </c>
      <c r="LH42">
        <v>0</v>
      </c>
      <c r="LI42">
        <v>0</v>
      </c>
      <c r="LJ42">
        <v>284.92200000000003</v>
      </c>
      <c r="LK42">
        <v>9</v>
      </c>
      <c r="LL42">
        <v>135000</v>
      </c>
      <c r="LM42">
        <v>2849</v>
      </c>
      <c r="LN42">
        <v>0</v>
      </c>
      <c r="LO42">
        <v>0</v>
      </c>
      <c r="LP42">
        <v>0</v>
      </c>
      <c r="LQ42">
        <v>0</v>
      </c>
      <c r="LR42">
        <v>0</v>
      </c>
      <c r="LS42">
        <v>0</v>
      </c>
      <c r="LT42">
        <v>0</v>
      </c>
      <c r="LU42">
        <v>0</v>
      </c>
      <c r="LV42">
        <v>0</v>
      </c>
      <c r="LW42">
        <v>0</v>
      </c>
      <c r="LX42">
        <v>0</v>
      </c>
      <c r="LY42">
        <v>0</v>
      </c>
      <c r="LZ42">
        <v>0</v>
      </c>
      <c r="MA42">
        <v>0</v>
      </c>
      <c r="MB42">
        <v>0</v>
      </c>
      <c r="MC42">
        <v>0</v>
      </c>
      <c r="MD42">
        <v>0</v>
      </c>
      <c r="ME42">
        <v>0</v>
      </c>
      <c r="MF42">
        <v>0</v>
      </c>
      <c r="MG42">
        <v>5518031</v>
      </c>
      <c r="MH42">
        <v>0</v>
      </c>
      <c r="MI42">
        <v>0</v>
      </c>
      <c r="MJ42">
        <v>0</v>
      </c>
      <c r="MK42">
        <v>0</v>
      </c>
    </row>
    <row r="43" spans="1:349" x14ac:dyDescent="0.25">
      <c r="A43">
        <v>43696</v>
      </c>
      <c r="B43">
        <v>57802</v>
      </c>
      <c r="C43">
        <v>9</v>
      </c>
      <c r="D43">
        <v>2025</v>
      </c>
      <c r="E43">
        <v>6160</v>
      </c>
      <c r="F43">
        <v>0</v>
      </c>
      <c r="G43">
        <v>397.05799999999999</v>
      </c>
      <c r="H43">
        <v>372.45600000000002</v>
      </c>
      <c r="I43">
        <v>372.45600000000002</v>
      </c>
      <c r="J43">
        <v>397.05799999999999</v>
      </c>
      <c r="K43">
        <v>0</v>
      </c>
      <c r="L43">
        <v>6160</v>
      </c>
      <c r="M43">
        <v>0</v>
      </c>
      <c r="N43">
        <v>0</v>
      </c>
      <c r="P43">
        <v>395.74299999999999</v>
      </c>
      <c r="Q43">
        <v>0</v>
      </c>
      <c r="R43">
        <v>246230</v>
      </c>
      <c r="S43">
        <v>622.19600000000003</v>
      </c>
      <c r="U43">
        <v>0</v>
      </c>
      <c r="V43">
        <v>90.155000000000001</v>
      </c>
      <c r="W43">
        <v>55535</v>
      </c>
      <c r="X43">
        <v>55535</v>
      </c>
      <c r="Z43">
        <v>0</v>
      </c>
      <c r="AC43">
        <v>0</v>
      </c>
      <c r="AD43" t="s">
        <v>305</v>
      </c>
      <c r="AE43">
        <v>0</v>
      </c>
      <c r="AH43">
        <v>0</v>
      </c>
      <c r="AI43">
        <v>0</v>
      </c>
      <c r="AJ43">
        <v>6160</v>
      </c>
      <c r="AK43" t="s">
        <v>529</v>
      </c>
      <c r="AL43" t="s">
        <v>14</v>
      </c>
      <c r="AM43">
        <v>0</v>
      </c>
      <c r="AN43">
        <v>0</v>
      </c>
      <c r="AO43">
        <v>0</v>
      </c>
      <c r="AP43">
        <v>0</v>
      </c>
      <c r="AQ43">
        <v>0</v>
      </c>
      <c r="AS43">
        <v>0</v>
      </c>
      <c r="AT43">
        <v>0</v>
      </c>
      <c r="AU43">
        <v>0</v>
      </c>
      <c r="AV43">
        <v>0</v>
      </c>
      <c r="AW43">
        <v>4530780</v>
      </c>
      <c r="AX43">
        <v>4468971</v>
      </c>
      <c r="AY43">
        <v>0</v>
      </c>
      <c r="AZ43">
        <v>246230</v>
      </c>
      <c r="BA43">
        <v>14.667</v>
      </c>
      <c r="BB43">
        <v>0</v>
      </c>
      <c r="BC43">
        <v>0</v>
      </c>
      <c r="BD43">
        <v>0</v>
      </c>
      <c r="BE43">
        <v>0</v>
      </c>
      <c r="BF43">
        <v>3971707</v>
      </c>
      <c r="BG43">
        <v>0</v>
      </c>
      <c r="BJ43">
        <v>12</v>
      </c>
      <c r="BK43">
        <v>0</v>
      </c>
      <c r="BL43">
        <v>0</v>
      </c>
      <c r="BM43">
        <v>0</v>
      </c>
      <c r="BN43">
        <v>0</v>
      </c>
      <c r="BO43">
        <v>0</v>
      </c>
      <c r="BP43">
        <v>0</v>
      </c>
      <c r="BQ43">
        <v>713</v>
      </c>
      <c r="BS43">
        <v>0</v>
      </c>
      <c r="BT43">
        <v>0</v>
      </c>
      <c r="BU43">
        <v>0</v>
      </c>
      <c r="BV43">
        <v>0</v>
      </c>
      <c r="BW43">
        <v>0</v>
      </c>
      <c r="BY43">
        <v>0</v>
      </c>
      <c r="CA43">
        <v>0</v>
      </c>
      <c r="CB43">
        <v>0</v>
      </c>
      <c r="CC43">
        <v>0</v>
      </c>
      <c r="CD43">
        <v>0</v>
      </c>
      <c r="CE43">
        <v>0</v>
      </c>
      <c r="CF43">
        <v>0</v>
      </c>
      <c r="CG43">
        <v>0</v>
      </c>
      <c r="CH43">
        <v>63746</v>
      </c>
      <c r="CI43">
        <v>0</v>
      </c>
      <c r="CJ43">
        <v>4</v>
      </c>
      <c r="CK43">
        <v>0</v>
      </c>
      <c r="CL43">
        <v>0</v>
      </c>
      <c r="CN43">
        <v>0</v>
      </c>
      <c r="CO43">
        <v>1</v>
      </c>
      <c r="CP43">
        <v>0</v>
      </c>
      <c r="CQ43">
        <v>0</v>
      </c>
      <c r="CR43">
        <v>397.05799999999999</v>
      </c>
      <c r="CS43">
        <v>0</v>
      </c>
      <c r="CT43">
        <v>0</v>
      </c>
      <c r="CU43">
        <v>0</v>
      </c>
      <c r="CV43">
        <v>0</v>
      </c>
      <c r="CW43">
        <v>0</v>
      </c>
      <c r="CX43">
        <v>0</v>
      </c>
      <c r="CY43">
        <v>0</v>
      </c>
      <c r="CZ43">
        <v>0</v>
      </c>
      <c r="DB43">
        <v>2294329</v>
      </c>
      <c r="DC43">
        <v>0</v>
      </c>
      <c r="DD43">
        <v>0</v>
      </c>
      <c r="DE43">
        <v>538230</v>
      </c>
      <c r="DF43">
        <v>538230</v>
      </c>
      <c r="DG43">
        <v>87.375</v>
      </c>
      <c r="DH43">
        <v>0</v>
      </c>
      <c r="DI43">
        <v>0</v>
      </c>
      <c r="DK43">
        <v>3025</v>
      </c>
      <c r="DL43">
        <v>0</v>
      </c>
      <c r="DM43">
        <v>583053</v>
      </c>
      <c r="DN43">
        <v>1937</v>
      </c>
      <c r="DO43">
        <v>0</v>
      </c>
      <c r="DP43">
        <v>0</v>
      </c>
      <c r="DQ43">
        <v>0</v>
      </c>
      <c r="DR43">
        <v>0</v>
      </c>
      <c r="DS43">
        <v>0</v>
      </c>
      <c r="DT43">
        <v>0</v>
      </c>
      <c r="DU43">
        <v>0</v>
      </c>
      <c r="DV43">
        <v>0</v>
      </c>
      <c r="DW43">
        <v>0</v>
      </c>
      <c r="DX43">
        <v>0</v>
      </c>
      <c r="DY43">
        <v>0</v>
      </c>
      <c r="DZ43">
        <v>0</v>
      </c>
      <c r="EA43">
        <v>0</v>
      </c>
      <c r="EB43">
        <v>0</v>
      </c>
      <c r="EC43">
        <v>16.125</v>
      </c>
      <c r="ED43">
        <v>114230</v>
      </c>
      <c r="EE43">
        <v>0</v>
      </c>
      <c r="EF43">
        <v>0</v>
      </c>
      <c r="EG43">
        <v>0</v>
      </c>
      <c r="EH43">
        <v>470760</v>
      </c>
      <c r="EI43">
        <v>0</v>
      </c>
      <c r="EJ43">
        <v>0</v>
      </c>
      <c r="EK43">
        <v>23.272000000000002</v>
      </c>
      <c r="EL43">
        <v>0</v>
      </c>
      <c r="EM43">
        <v>2.2000000000000002E-2</v>
      </c>
      <c r="EN43">
        <v>1.3080000000000001</v>
      </c>
      <c r="EO43">
        <v>0</v>
      </c>
      <c r="EP43">
        <v>0</v>
      </c>
      <c r="EQ43">
        <v>24.602</v>
      </c>
      <c r="ER43">
        <v>0</v>
      </c>
      <c r="ES43">
        <v>76.421999999999997</v>
      </c>
      <c r="ET43">
        <v>0</v>
      </c>
      <c r="EV43">
        <v>0</v>
      </c>
      <c r="EW43">
        <v>0</v>
      </c>
      <c r="EX43">
        <v>0</v>
      </c>
      <c r="EZ43">
        <v>3785951</v>
      </c>
      <c r="FA43">
        <v>0</v>
      </c>
      <c r="FB43">
        <v>4030244</v>
      </c>
      <c r="FC43">
        <v>0</v>
      </c>
      <c r="FD43">
        <v>0</v>
      </c>
      <c r="FE43">
        <v>586434</v>
      </c>
      <c r="FF43">
        <v>96586</v>
      </c>
      <c r="FG43">
        <v>7.0223999999999995E-2</v>
      </c>
      <c r="FH43">
        <v>3.0397999999999998E-2</v>
      </c>
      <c r="FI43">
        <v>0</v>
      </c>
      <c r="FJ43">
        <v>0</v>
      </c>
      <c r="FK43">
        <v>644.75800000000004</v>
      </c>
      <c r="FL43">
        <v>4777010</v>
      </c>
      <c r="FM43">
        <v>0</v>
      </c>
      <c r="FN43">
        <v>0</v>
      </c>
      <c r="FO43">
        <v>58560</v>
      </c>
      <c r="FP43">
        <v>0</v>
      </c>
      <c r="FQ43">
        <v>58560</v>
      </c>
      <c r="FR43">
        <v>58560</v>
      </c>
      <c r="FS43">
        <v>0</v>
      </c>
      <c r="FT43">
        <v>0</v>
      </c>
      <c r="FU43">
        <v>0</v>
      </c>
      <c r="FV43">
        <v>0</v>
      </c>
      <c r="FW43">
        <v>0</v>
      </c>
      <c r="FX43">
        <v>0</v>
      </c>
      <c r="FY43">
        <v>0</v>
      </c>
      <c r="GB43">
        <v>0</v>
      </c>
      <c r="GC43">
        <v>0</v>
      </c>
      <c r="GD43">
        <v>0</v>
      </c>
      <c r="GF43">
        <v>0</v>
      </c>
      <c r="GG43">
        <v>0</v>
      </c>
      <c r="GH43">
        <v>0</v>
      </c>
      <c r="GI43">
        <v>0</v>
      </c>
      <c r="GK43">
        <v>0</v>
      </c>
      <c r="GL43">
        <v>0</v>
      </c>
      <c r="GM43">
        <v>0</v>
      </c>
      <c r="GN43">
        <v>0</v>
      </c>
      <c r="GO43">
        <v>0</v>
      </c>
      <c r="GQ43">
        <v>0</v>
      </c>
      <c r="GR43">
        <v>0</v>
      </c>
      <c r="GS43">
        <v>0</v>
      </c>
      <c r="GT43">
        <v>0</v>
      </c>
      <c r="HB43">
        <v>360336637</v>
      </c>
      <c r="HC43">
        <v>4.0135999999999998E-2</v>
      </c>
      <c r="HD43">
        <v>63746</v>
      </c>
      <c r="HE43">
        <v>0</v>
      </c>
      <c r="HF43">
        <v>410074</v>
      </c>
      <c r="HG43">
        <v>17248</v>
      </c>
      <c r="HH43">
        <v>49962</v>
      </c>
      <c r="HI43">
        <v>0</v>
      </c>
      <c r="HJ43">
        <v>19339</v>
      </c>
      <c r="HK43">
        <v>1721</v>
      </c>
      <c r="HL43">
        <v>193</v>
      </c>
      <c r="HM43">
        <v>2000</v>
      </c>
      <c r="HN43">
        <v>0</v>
      </c>
      <c r="HO43">
        <v>0</v>
      </c>
      <c r="HP43">
        <v>0</v>
      </c>
      <c r="HQ43">
        <v>0</v>
      </c>
      <c r="HR43">
        <v>0</v>
      </c>
      <c r="HS43">
        <v>3784014</v>
      </c>
      <c r="HT43">
        <v>96586</v>
      </c>
      <c r="HW43">
        <v>0</v>
      </c>
      <c r="HX43">
        <v>18</v>
      </c>
      <c r="HY43">
        <v>58</v>
      </c>
      <c r="HZ43">
        <v>58</v>
      </c>
      <c r="IA43">
        <v>62</v>
      </c>
      <c r="IB43">
        <v>141</v>
      </c>
      <c r="IC43">
        <v>337</v>
      </c>
      <c r="ID43">
        <v>0</v>
      </c>
      <c r="IE43">
        <v>0</v>
      </c>
      <c r="IF43">
        <v>0</v>
      </c>
      <c r="IG43">
        <v>28</v>
      </c>
      <c r="IH43">
        <v>81.106999999999999</v>
      </c>
      <c r="II43">
        <v>0</v>
      </c>
      <c r="IJ43">
        <v>90.155000000000001</v>
      </c>
      <c r="IK43">
        <v>0</v>
      </c>
      <c r="IL43">
        <v>0</v>
      </c>
      <c r="IM43">
        <v>0</v>
      </c>
      <c r="IN43">
        <v>1</v>
      </c>
      <c r="IO43">
        <v>1</v>
      </c>
      <c r="IP43">
        <v>0</v>
      </c>
      <c r="IQ43">
        <v>90.155000000000001</v>
      </c>
      <c r="IR43">
        <v>55535</v>
      </c>
      <c r="IS43">
        <v>0</v>
      </c>
      <c r="IT43">
        <v>0</v>
      </c>
      <c r="IU43">
        <v>0</v>
      </c>
      <c r="IV43">
        <v>2000</v>
      </c>
      <c r="IW43">
        <v>6160</v>
      </c>
      <c r="IX43">
        <v>0</v>
      </c>
      <c r="IY43">
        <v>0</v>
      </c>
      <c r="IZ43">
        <v>0</v>
      </c>
      <c r="JA43">
        <v>0</v>
      </c>
      <c r="JB43">
        <v>0</v>
      </c>
      <c r="JC43">
        <v>0</v>
      </c>
      <c r="JD43">
        <v>0</v>
      </c>
      <c r="JE43">
        <v>0</v>
      </c>
      <c r="JF43">
        <v>0</v>
      </c>
      <c r="JG43">
        <v>0</v>
      </c>
      <c r="JH43">
        <v>0</v>
      </c>
      <c r="JJ43">
        <v>0</v>
      </c>
      <c r="JK43">
        <v>0</v>
      </c>
      <c r="JL43">
        <v>0</v>
      </c>
      <c r="JM43">
        <v>0</v>
      </c>
      <c r="JO43">
        <v>0</v>
      </c>
      <c r="JP43">
        <v>0</v>
      </c>
      <c r="JQ43">
        <v>0</v>
      </c>
      <c r="JR43">
        <v>0</v>
      </c>
      <c r="JS43">
        <v>0</v>
      </c>
      <c r="JT43">
        <v>0</v>
      </c>
      <c r="JU43">
        <v>0</v>
      </c>
      <c r="JW43">
        <v>0</v>
      </c>
      <c r="JX43">
        <v>0</v>
      </c>
      <c r="JY43">
        <v>0</v>
      </c>
      <c r="JZ43">
        <v>0</v>
      </c>
      <c r="KD43">
        <v>0</v>
      </c>
      <c r="KE43">
        <v>7261</v>
      </c>
      <c r="KG43">
        <v>0</v>
      </c>
      <c r="KH43">
        <v>0</v>
      </c>
      <c r="KI43">
        <v>0</v>
      </c>
      <c r="KJ43">
        <v>15</v>
      </c>
      <c r="KK43">
        <v>13</v>
      </c>
      <c r="KL43">
        <v>9240</v>
      </c>
      <c r="KM43">
        <v>8008</v>
      </c>
      <c r="KN43">
        <v>0</v>
      </c>
      <c r="KO43">
        <v>0</v>
      </c>
      <c r="KP43">
        <v>0</v>
      </c>
      <c r="KQ43">
        <v>0</v>
      </c>
      <c r="KS43">
        <v>0</v>
      </c>
      <c r="KT43">
        <v>0</v>
      </c>
      <c r="KU43">
        <v>0</v>
      </c>
      <c r="KW43">
        <v>0</v>
      </c>
      <c r="KX43">
        <v>0</v>
      </c>
      <c r="KY43">
        <v>0</v>
      </c>
      <c r="KZ43">
        <v>0</v>
      </c>
      <c r="LA43">
        <v>0</v>
      </c>
      <c r="LB43">
        <v>0</v>
      </c>
      <c r="LD43">
        <v>0</v>
      </c>
      <c r="LE43">
        <v>0</v>
      </c>
      <c r="LF43">
        <v>0</v>
      </c>
      <c r="LG43">
        <v>0</v>
      </c>
      <c r="LH43">
        <v>0</v>
      </c>
      <c r="LI43">
        <v>0</v>
      </c>
      <c r="LJ43">
        <v>433.85700000000003</v>
      </c>
      <c r="LK43">
        <v>1</v>
      </c>
      <c r="LL43">
        <v>15000</v>
      </c>
      <c r="LM43">
        <v>4339</v>
      </c>
      <c r="LN43">
        <v>0</v>
      </c>
      <c r="LO43">
        <v>0</v>
      </c>
      <c r="LP43">
        <v>0</v>
      </c>
      <c r="LQ43">
        <v>0</v>
      </c>
      <c r="LR43">
        <v>0</v>
      </c>
      <c r="LS43">
        <v>0</v>
      </c>
      <c r="LT43">
        <v>0</v>
      </c>
      <c r="LU43">
        <v>0</v>
      </c>
      <c r="LV43">
        <v>0</v>
      </c>
      <c r="LW43">
        <v>0</v>
      </c>
      <c r="LX43">
        <v>0</v>
      </c>
      <c r="LY43">
        <v>0</v>
      </c>
      <c r="LZ43">
        <v>0</v>
      </c>
      <c r="MA43">
        <v>0</v>
      </c>
      <c r="MB43">
        <v>0</v>
      </c>
      <c r="MC43">
        <v>0</v>
      </c>
      <c r="MD43">
        <v>0</v>
      </c>
      <c r="ME43">
        <v>0</v>
      </c>
      <c r="MF43">
        <v>0</v>
      </c>
      <c r="MG43">
        <v>4530780</v>
      </c>
      <c r="MH43">
        <v>0</v>
      </c>
      <c r="MI43">
        <v>0</v>
      </c>
      <c r="MJ43">
        <v>0</v>
      </c>
      <c r="MK43">
        <v>0</v>
      </c>
    </row>
    <row r="44" spans="1:349" x14ac:dyDescent="0.25">
      <c r="A44">
        <v>43696</v>
      </c>
      <c r="B44">
        <v>57803</v>
      </c>
      <c r="C44">
        <v>9</v>
      </c>
      <c r="D44">
        <v>2025</v>
      </c>
      <c r="E44">
        <v>6160</v>
      </c>
      <c r="F44">
        <v>0</v>
      </c>
      <c r="G44">
        <v>20517.588</v>
      </c>
      <c r="H44">
        <v>18202.262999999999</v>
      </c>
      <c r="I44">
        <v>18202.262999999999</v>
      </c>
      <c r="J44">
        <v>20517.588</v>
      </c>
      <c r="K44">
        <v>0</v>
      </c>
      <c r="L44">
        <v>6160</v>
      </c>
      <c r="M44">
        <v>0</v>
      </c>
      <c r="N44">
        <v>0</v>
      </c>
      <c r="P44">
        <v>20569.092000000001</v>
      </c>
      <c r="Q44">
        <v>0</v>
      </c>
      <c r="R44">
        <v>12798007</v>
      </c>
      <c r="S44">
        <v>622.19600000000003</v>
      </c>
      <c r="U44">
        <v>0</v>
      </c>
      <c r="V44">
        <v>6937.0370000000003</v>
      </c>
      <c r="W44">
        <v>4273215</v>
      </c>
      <c r="X44">
        <v>4273215</v>
      </c>
      <c r="Z44">
        <v>0</v>
      </c>
      <c r="AC44">
        <v>0</v>
      </c>
      <c r="AD44" t="s">
        <v>305</v>
      </c>
      <c r="AE44">
        <v>0</v>
      </c>
      <c r="AH44">
        <v>0</v>
      </c>
      <c r="AI44">
        <v>0</v>
      </c>
      <c r="AJ44">
        <v>6160</v>
      </c>
      <c r="AK44" t="s">
        <v>529</v>
      </c>
      <c r="AL44" t="s">
        <v>368</v>
      </c>
      <c r="AM44">
        <v>0</v>
      </c>
      <c r="AN44">
        <v>0</v>
      </c>
      <c r="AO44">
        <v>0</v>
      </c>
      <c r="AP44">
        <v>0</v>
      </c>
      <c r="AQ44">
        <v>0</v>
      </c>
      <c r="AS44">
        <v>0</v>
      </c>
      <c r="AT44">
        <v>0</v>
      </c>
      <c r="AU44">
        <v>0</v>
      </c>
      <c r="AV44">
        <v>0</v>
      </c>
      <c r="AW44">
        <v>229987785</v>
      </c>
      <c r="AX44">
        <v>226749121</v>
      </c>
      <c r="AY44">
        <v>0</v>
      </c>
      <c r="AZ44">
        <v>12798007</v>
      </c>
      <c r="BA44">
        <v>345.91700000000003</v>
      </c>
      <c r="BB44">
        <v>0</v>
      </c>
      <c r="BC44">
        <v>0</v>
      </c>
      <c r="BD44">
        <v>0</v>
      </c>
      <c r="BE44">
        <v>0</v>
      </c>
      <c r="BF44">
        <v>204307321</v>
      </c>
      <c r="BG44">
        <v>0</v>
      </c>
      <c r="BJ44">
        <v>12</v>
      </c>
      <c r="BK44">
        <v>0</v>
      </c>
      <c r="BL44">
        <v>0</v>
      </c>
      <c r="BM44">
        <v>0</v>
      </c>
      <c r="BN44">
        <v>0</v>
      </c>
      <c r="BO44">
        <v>0</v>
      </c>
      <c r="BP44">
        <v>0</v>
      </c>
      <c r="BQ44">
        <v>0</v>
      </c>
      <c r="BS44">
        <v>0</v>
      </c>
      <c r="BT44">
        <v>0</v>
      </c>
      <c r="BU44">
        <v>0</v>
      </c>
      <c r="BV44">
        <v>0</v>
      </c>
      <c r="BW44">
        <v>0</v>
      </c>
      <c r="BY44">
        <v>0</v>
      </c>
      <c r="CA44">
        <v>0</v>
      </c>
      <c r="CB44">
        <v>0</v>
      </c>
      <c r="CC44">
        <v>0</v>
      </c>
      <c r="CD44">
        <v>0</v>
      </c>
      <c r="CE44">
        <v>0</v>
      </c>
      <c r="CF44">
        <v>0</v>
      </c>
      <c r="CG44">
        <v>0</v>
      </c>
      <c r="CH44">
        <v>3293993</v>
      </c>
      <c r="CI44">
        <v>0</v>
      </c>
      <c r="CJ44">
        <v>4</v>
      </c>
      <c r="CK44">
        <v>0</v>
      </c>
      <c r="CL44">
        <v>0</v>
      </c>
      <c r="CN44">
        <v>0</v>
      </c>
      <c r="CO44">
        <v>1</v>
      </c>
      <c r="CP44">
        <v>0</v>
      </c>
      <c r="CQ44">
        <v>2.6670000000000003</v>
      </c>
      <c r="CR44">
        <v>20517.588</v>
      </c>
      <c r="CS44">
        <v>0</v>
      </c>
      <c r="CT44">
        <v>0</v>
      </c>
      <c r="CU44">
        <v>0</v>
      </c>
      <c r="CV44">
        <v>0</v>
      </c>
      <c r="CW44">
        <v>0</v>
      </c>
      <c r="CX44">
        <v>0</v>
      </c>
      <c r="CY44">
        <v>0</v>
      </c>
      <c r="CZ44">
        <v>0</v>
      </c>
      <c r="DB44">
        <v>112125940</v>
      </c>
      <c r="DC44">
        <v>0</v>
      </c>
      <c r="DD44">
        <v>0</v>
      </c>
      <c r="DE44">
        <v>29813476</v>
      </c>
      <c r="DF44">
        <v>29813476</v>
      </c>
      <c r="DG44">
        <v>4839.8500000000004</v>
      </c>
      <c r="DH44">
        <v>0</v>
      </c>
      <c r="DI44">
        <v>0</v>
      </c>
      <c r="DK44">
        <v>0</v>
      </c>
      <c r="DL44">
        <v>0</v>
      </c>
      <c r="DM44">
        <v>16657570</v>
      </c>
      <c r="DN44">
        <v>55329</v>
      </c>
      <c r="DO44">
        <v>0</v>
      </c>
      <c r="DP44">
        <v>0</v>
      </c>
      <c r="DQ44">
        <v>0</v>
      </c>
      <c r="DR44">
        <v>0</v>
      </c>
      <c r="DS44">
        <v>0</v>
      </c>
      <c r="DT44">
        <v>0</v>
      </c>
      <c r="DU44">
        <v>0</v>
      </c>
      <c r="DV44">
        <v>0</v>
      </c>
      <c r="DW44">
        <v>0</v>
      </c>
      <c r="DX44">
        <v>0</v>
      </c>
      <c r="DY44">
        <v>0</v>
      </c>
      <c r="DZ44">
        <v>0</v>
      </c>
      <c r="EA44">
        <v>0.55000000000000004</v>
      </c>
      <c r="EB44">
        <v>0</v>
      </c>
      <c r="EC44">
        <v>314.68700000000001</v>
      </c>
      <c r="ED44">
        <v>2229243</v>
      </c>
      <c r="EE44">
        <v>0</v>
      </c>
      <c r="EF44">
        <v>0</v>
      </c>
      <c r="EG44">
        <v>0</v>
      </c>
      <c r="EH44">
        <v>14479024</v>
      </c>
      <c r="EI44">
        <v>4632</v>
      </c>
      <c r="EJ44">
        <v>0.188</v>
      </c>
      <c r="EK44">
        <v>559.56000000000006</v>
      </c>
      <c r="EL44">
        <v>0.40200000000000002</v>
      </c>
      <c r="EM44">
        <v>147.797</v>
      </c>
      <c r="EN44">
        <v>44.966999999999999</v>
      </c>
      <c r="EO44">
        <v>0</v>
      </c>
      <c r="EP44">
        <v>0</v>
      </c>
      <c r="EQ44">
        <v>753.42500000000007</v>
      </c>
      <c r="ER44">
        <v>0.36300000000000004</v>
      </c>
      <c r="ES44">
        <v>2350.491</v>
      </c>
      <c r="ET44">
        <v>0</v>
      </c>
      <c r="EV44">
        <v>0</v>
      </c>
      <c r="EW44">
        <v>0</v>
      </c>
      <c r="EX44">
        <v>0</v>
      </c>
      <c r="EZ44">
        <v>191614146</v>
      </c>
      <c r="FA44">
        <v>0</v>
      </c>
      <c r="FB44">
        <v>204356824</v>
      </c>
      <c r="FC44">
        <v>0</v>
      </c>
      <c r="FD44">
        <v>0</v>
      </c>
      <c r="FE44">
        <v>30166548</v>
      </c>
      <c r="FF44">
        <v>4968427</v>
      </c>
      <c r="FG44">
        <v>7.0223999999999995E-2</v>
      </c>
      <c r="FH44">
        <v>3.0397999999999998E-2</v>
      </c>
      <c r="FI44">
        <v>0</v>
      </c>
      <c r="FJ44">
        <v>0</v>
      </c>
      <c r="FK44">
        <v>33166.773000000001</v>
      </c>
      <c r="FL44">
        <v>242785792</v>
      </c>
      <c r="FM44">
        <v>0</v>
      </c>
      <c r="FN44">
        <v>0</v>
      </c>
      <c r="FO44">
        <v>0</v>
      </c>
      <c r="FP44">
        <v>0</v>
      </c>
      <c r="FQ44">
        <v>0</v>
      </c>
      <c r="FR44">
        <v>0</v>
      </c>
      <c r="FS44">
        <v>0</v>
      </c>
      <c r="FT44">
        <v>0</v>
      </c>
      <c r="FU44">
        <v>0.9860000000000001</v>
      </c>
      <c r="FV44">
        <v>0</v>
      </c>
      <c r="FW44">
        <v>0</v>
      </c>
      <c r="FX44">
        <v>0</v>
      </c>
      <c r="FY44">
        <v>0</v>
      </c>
      <c r="GB44">
        <v>13706743</v>
      </c>
      <c r="GC44">
        <v>13706743</v>
      </c>
      <c r="GD44">
        <v>1561.9</v>
      </c>
      <c r="GF44">
        <v>0</v>
      </c>
      <c r="GG44">
        <v>0</v>
      </c>
      <c r="GH44">
        <v>0</v>
      </c>
      <c r="GI44">
        <v>0</v>
      </c>
      <c r="GK44">
        <v>0</v>
      </c>
      <c r="GL44">
        <v>0</v>
      </c>
      <c r="GM44">
        <v>0</v>
      </c>
      <c r="GN44">
        <v>0</v>
      </c>
      <c r="GO44">
        <v>0</v>
      </c>
      <c r="GQ44">
        <v>0</v>
      </c>
      <c r="GR44">
        <v>0</v>
      </c>
      <c r="GS44">
        <v>0</v>
      </c>
      <c r="GT44">
        <v>0</v>
      </c>
      <c r="HB44">
        <v>360336637</v>
      </c>
      <c r="HC44">
        <v>4.0135999999999998E-2</v>
      </c>
      <c r="HD44">
        <v>3293993</v>
      </c>
      <c r="HE44">
        <v>0</v>
      </c>
      <c r="HF44">
        <v>20040692</v>
      </c>
      <c r="HG44">
        <v>260568</v>
      </c>
      <c r="HH44">
        <v>4286028</v>
      </c>
      <c r="HI44">
        <v>0</v>
      </c>
      <c r="HJ44">
        <v>851520</v>
      </c>
      <c r="HK44">
        <v>59117</v>
      </c>
      <c r="HL44">
        <v>45715</v>
      </c>
      <c r="HM44">
        <v>354000</v>
      </c>
      <c r="HN44">
        <v>1882240</v>
      </c>
      <c r="HO44">
        <v>0</v>
      </c>
      <c r="HP44">
        <v>0</v>
      </c>
      <c r="HQ44">
        <v>0</v>
      </c>
      <c r="HR44">
        <v>0</v>
      </c>
      <c r="HS44">
        <v>191558817</v>
      </c>
      <c r="HT44">
        <v>4968427</v>
      </c>
      <c r="HW44">
        <v>0</v>
      </c>
      <c r="HX44">
        <v>1438</v>
      </c>
      <c r="HY44">
        <v>2451</v>
      </c>
      <c r="HZ44">
        <v>3929</v>
      </c>
      <c r="IA44">
        <v>5163</v>
      </c>
      <c r="IB44">
        <v>5806</v>
      </c>
      <c r="IC44">
        <v>18787</v>
      </c>
      <c r="ID44">
        <v>0</v>
      </c>
      <c r="IE44">
        <v>0</v>
      </c>
      <c r="IF44">
        <v>0</v>
      </c>
      <c r="IG44">
        <v>423</v>
      </c>
      <c r="IH44">
        <v>6957.8370000000004</v>
      </c>
      <c r="II44">
        <v>0</v>
      </c>
      <c r="IJ44">
        <v>6937.0370000000003</v>
      </c>
      <c r="IK44">
        <v>0</v>
      </c>
      <c r="IL44">
        <v>45</v>
      </c>
      <c r="IM44">
        <v>41</v>
      </c>
      <c r="IN44">
        <v>3</v>
      </c>
      <c r="IO44">
        <v>89</v>
      </c>
      <c r="IP44">
        <v>0</v>
      </c>
      <c r="IQ44">
        <v>6937.0370000000003</v>
      </c>
      <c r="IR44">
        <v>4273215</v>
      </c>
      <c r="IS44">
        <v>0</v>
      </c>
      <c r="IT44">
        <v>225000</v>
      </c>
      <c r="IU44">
        <v>123000</v>
      </c>
      <c r="IV44">
        <v>6000</v>
      </c>
      <c r="IW44">
        <v>6160</v>
      </c>
      <c r="IX44">
        <v>0</v>
      </c>
      <c r="IY44">
        <v>0</v>
      </c>
      <c r="IZ44">
        <v>0</v>
      </c>
      <c r="JA44">
        <v>0</v>
      </c>
      <c r="JB44">
        <v>28</v>
      </c>
      <c r="JC44">
        <v>514027</v>
      </c>
      <c r="JD44">
        <v>59</v>
      </c>
      <c r="JE44">
        <v>712833</v>
      </c>
      <c r="JF44">
        <v>98</v>
      </c>
      <c r="JG44">
        <v>604380</v>
      </c>
      <c r="JH44">
        <v>51000</v>
      </c>
      <c r="JJ44">
        <v>0</v>
      </c>
      <c r="JK44">
        <v>0</v>
      </c>
      <c r="JL44">
        <v>0</v>
      </c>
      <c r="JM44">
        <v>0</v>
      </c>
      <c r="JO44">
        <v>853.71500000000003</v>
      </c>
      <c r="JP44">
        <v>486.30200000000002</v>
      </c>
      <c r="JQ44">
        <v>221.88300000000001</v>
      </c>
      <c r="JR44">
        <v>6818707</v>
      </c>
      <c r="JS44">
        <v>4519730</v>
      </c>
      <c r="JT44">
        <v>2368306</v>
      </c>
      <c r="JU44">
        <v>0</v>
      </c>
      <c r="JW44">
        <v>0</v>
      </c>
      <c r="JX44">
        <v>0</v>
      </c>
      <c r="JY44">
        <v>0</v>
      </c>
      <c r="JZ44">
        <v>0</v>
      </c>
      <c r="KD44">
        <v>0</v>
      </c>
      <c r="KE44">
        <v>7261</v>
      </c>
      <c r="KG44">
        <v>0</v>
      </c>
      <c r="KH44">
        <v>0</v>
      </c>
      <c r="KI44">
        <v>0</v>
      </c>
      <c r="KJ44">
        <v>223</v>
      </c>
      <c r="KK44">
        <v>200</v>
      </c>
      <c r="KL44">
        <v>137368</v>
      </c>
      <c r="KM44">
        <v>123200</v>
      </c>
      <c r="KN44">
        <v>0</v>
      </c>
      <c r="KO44">
        <v>0</v>
      </c>
      <c r="KP44">
        <v>0</v>
      </c>
      <c r="KQ44">
        <v>0</v>
      </c>
      <c r="KS44">
        <v>0</v>
      </c>
      <c r="KT44">
        <v>0</v>
      </c>
      <c r="KU44">
        <v>0</v>
      </c>
      <c r="KW44">
        <v>0</v>
      </c>
      <c r="KX44">
        <v>0</v>
      </c>
      <c r="KY44">
        <v>0</v>
      </c>
      <c r="KZ44">
        <v>0</v>
      </c>
      <c r="LA44">
        <v>0</v>
      </c>
      <c r="LB44">
        <v>0</v>
      </c>
      <c r="LD44">
        <v>0</v>
      </c>
      <c r="LE44">
        <v>0</v>
      </c>
      <c r="LF44">
        <v>0</v>
      </c>
      <c r="LG44">
        <v>0</v>
      </c>
      <c r="LH44">
        <v>0</v>
      </c>
      <c r="LI44">
        <v>0</v>
      </c>
      <c r="LJ44">
        <v>20651.969000000001</v>
      </c>
      <c r="LK44">
        <v>43</v>
      </c>
      <c r="LL44">
        <v>645000</v>
      </c>
      <c r="LM44">
        <v>206520</v>
      </c>
      <c r="LN44">
        <v>0</v>
      </c>
      <c r="LO44">
        <v>0</v>
      </c>
      <c r="LP44">
        <v>0</v>
      </c>
      <c r="LQ44">
        <v>0</v>
      </c>
      <c r="LR44">
        <v>0</v>
      </c>
      <c r="LS44">
        <v>0</v>
      </c>
      <c r="LT44">
        <v>0</v>
      </c>
      <c r="LU44">
        <v>0</v>
      </c>
      <c r="LV44">
        <v>0</v>
      </c>
      <c r="LW44">
        <v>0</v>
      </c>
      <c r="LX44">
        <v>0</v>
      </c>
      <c r="LY44">
        <v>0</v>
      </c>
      <c r="LZ44">
        <v>0</v>
      </c>
      <c r="MA44">
        <v>0</v>
      </c>
      <c r="MB44">
        <v>0</v>
      </c>
      <c r="MC44">
        <v>0</v>
      </c>
      <c r="MD44">
        <v>0</v>
      </c>
      <c r="ME44">
        <v>0</v>
      </c>
      <c r="MF44">
        <v>0</v>
      </c>
      <c r="MG44">
        <v>229987785</v>
      </c>
      <c r="MH44">
        <v>0</v>
      </c>
      <c r="MI44">
        <v>0</v>
      </c>
      <c r="MJ44">
        <v>0</v>
      </c>
      <c r="MK44">
        <v>0</v>
      </c>
    </row>
    <row r="45" spans="1:349" x14ac:dyDescent="0.25">
      <c r="A45">
        <v>43696</v>
      </c>
      <c r="B45">
        <v>57804</v>
      </c>
      <c r="C45">
        <v>9</v>
      </c>
      <c r="D45">
        <v>2025</v>
      </c>
      <c r="E45">
        <v>6160</v>
      </c>
      <c r="F45">
        <v>0</v>
      </c>
      <c r="G45">
        <v>2761.7570000000001</v>
      </c>
      <c r="H45">
        <v>2259.0129999999999</v>
      </c>
      <c r="I45">
        <v>2259.0129999999999</v>
      </c>
      <c r="J45">
        <v>2761.7570000000001</v>
      </c>
      <c r="K45">
        <v>0</v>
      </c>
      <c r="L45">
        <v>6160</v>
      </c>
      <c r="M45">
        <v>0</v>
      </c>
      <c r="N45">
        <v>0</v>
      </c>
      <c r="P45">
        <v>2806.1840000000002</v>
      </c>
      <c r="Q45">
        <v>0</v>
      </c>
      <c r="R45">
        <v>1745996</v>
      </c>
      <c r="S45">
        <v>622.19600000000003</v>
      </c>
      <c r="U45">
        <v>0</v>
      </c>
      <c r="V45">
        <v>967.125</v>
      </c>
      <c r="W45">
        <v>595749</v>
      </c>
      <c r="X45">
        <v>595749</v>
      </c>
      <c r="Z45">
        <v>0</v>
      </c>
      <c r="AC45">
        <v>0</v>
      </c>
      <c r="AD45" t="s">
        <v>305</v>
      </c>
      <c r="AE45">
        <v>0</v>
      </c>
      <c r="AH45">
        <v>0</v>
      </c>
      <c r="AI45">
        <v>0</v>
      </c>
      <c r="AJ45">
        <v>6160</v>
      </c>
      <c r="AK45" t="s">
        <v>529</v>
      </c>
      <c r="AL45" t="s">
        <v>313</v>
      </c>
      <c r="AM45">
        <v>0</v>
      </c>
      <c r="AN45">
        <v>0</v>
      </c>
      <c r="AO45">
        <v>0</v>
      </c>
      <c r="AP45">
        <v>0</v>
      </c>
      <c r="AQ45">
        <v>0</v>
      </c>
      <c r="AS45">
        <v>0</v>
      </c>
      <c r="AT45">
        <v>0</v>
      </c>
      <c r="AU45">
        <v>0</v>
      </c>
      <c r="AV45">
        <v>0</v>
      </c>
      <c r="AW45">
        <v>32454149</v>
      </c>
      <c r="AX45">
        <v>32017967</v>
      </c>
      <c r="AY45">
        <v>0</v>
      </c>
      <c r="AZ45">
        <v>1745996</v>
      </c>
      <c r="BA45">
        <v>0</v>
      </c>
      <c r="BB45">
        <v>0</v>
      </c>
      <c r="BC45">
        <v>0</v>
      </c>
      <c r="BD45">
        <v>0</v>
      </c>
      <c r="BE45">
        <v>0</v>
      </c>
      <c r="BF45">
        <v>27475141</v>
      </c>
      <c r="BG45">
        <v>0</v>
      </c>
      <c r="BJ45">
        <v>12</v>
      </c>
      <c r="BK45">
        <v>0</v>
      </c>
      <c r="BL45">
        <v>0</v>
      </c>
      <c r="BM45">
        <v>0</v>
      </c>
      <c r="BN45">
        <v>0</v>
      </c>
      <c r="BO45">
        <v>0</v>
      </c>
      <c r="BP45">
        <v>0</v>
      </c>
      <c r="BQ45">
        <v>422</v>
      </c>
      <c r="BS45">
        <v>0</v>
      </c>
      <c r="BT45">
        <v>0</v>
      </c>
      <c r="BU45">
        <v>0</v>
      </c>
      <c r="BV45">
        <v>0</v>
      </c>
      <c r="BW45">
        <v>0</v>
      </c>
      <c r="BY45">
        <v>0</v>
      </c>
      <c r="CA45">
        <v>0</v>
      </c>
      <c r="CB45">
        <v>0</v>
      </c>
      <c r="CC45">
        <v>0</v>
      </c>
      <c r="CD45">
        <v>0</v>
      </c>
      <c r="CE45">
        <v>0</v>
      </c>
      <c r="CF45">
        <v>0</v>
      </c>
      <c r="CG45">
        <v>0</v>
      </c>
      <c r="CH45">
        <v>443386</v>
      </c>
      <c r="CI45">
        <v>0</v>
      </c>
      <c r="CJ45">
        <v>4</v>
      </c>
      <c r="CK45">
        <v>0</v>
      </c>
      <c r="CL45">
        <v>0</v>
      </c>
      <c r="CN45">
        <v>0</v>
      </c>
      <c r="CO45">
        <v>1</v>
      </c>
      <c r="CP45">
        <v>0.59599999999999997</v>
      </c>
      <c r="CQ45">
        <v>0</v>
      </c>
      <c r="CR45">
        <v>2761.7570000000001</v>
      </c>
      <c r="CS45">
        <v>0</v>
      </c>
      <c r="CT45">
        <v>0</v>
      </c>
      <c r="CU45">
        <v>0</v>
      </c>
      <c r="CV45">
        <v>0</v>
      </c>
      <c r="CW45">
        <v>0</v>
      </c>
      <c r="CX45">
        <v>0</v>
      </c>
      <c r="CY45">
        <v>0</v>
      </c>
      <c r="CZ45">
        <v>0</v>
      </c>
      <c r="DB45">
        <v>13915520</v>
      </c>
      <c r="DC45">
        <v>0</v>
      </c>
      <c r="DD45">
        <v>0</v>
      </c>
      <c r="DE45">
        <v>4321163</v>
      </c>
      <c r="DF45">
        <v>4330011</v>
      </c>
      <c r="DG45">
        <v>701.48800000000006</v>
      </c>
      <c r="DH45">
        <v>0</v>
      </c>
      <c r="DI45">
        <v>8848</v>
      </c>
      <c r="DK45">
        <v>0</v>
      </c>
      <c r="DL45">
        <v>0</v>
      </c>
      <c r="DM45">
        <v>2168611</v>
      </c>
      <c r="DN45">
        <v>7203</v>
      </c>
      <c r="DO45">
        <v>0</v>
      </c>
      <c r="DP45">
        <v>0</v>
      </c>
      <c r="DQ45">
        <v>0</v>
      </c>
      <c r="DR45">
        <v>0</v>
      </c>
      <c r="DS45">
        <v>0</v>
      </c>
      <c r="DT45">
        <v>0</v>
      </c>
      <c r="DU45">
        <v>0</v>
      </c>
      <c r="DV45">
        <v>0</v>
      </c>
      <c r="DW45">
        <v>0</v>
      </c>
      <c r="DX45">
        <v>0</v>
      </c>
      <c r="DY45">
        <v>0</v>
      </c>
      <c r="DZ45">
        <v>0</v>
      </c>
      <c r="EA45">
        <v>0</v>
      </c>
      <c r="EB45">
        <v>0</v>
      </c>
      <c r="EC45">
        <v>183.31700000000001</v>
      </c>
      <c r="ED45">
        <v>1298618</v>
      </c>
      <c r="EE45">
        <v>0</v>
      </c>
      <c r="EF45">
        <v>0</v>
      </c>
      <c r="EG45">
        <v>0</v>
      </c>
      <c r="EH45">
        <v>877196</v>
      </c>
      <c r="EI45">
        <v>0</v>
      </c>
      <c r="EJ45">
        <v>0</v>
      </c>
      <c r="EK45">
        <v>44.911999999999999</v>
      </c>
      <c r="EL45">
        <v>0</v>
      </c>
      <c r="EM45">
        <v>2.5169999999999999</v>
      </c>
      <c r="EN45">
        <v>2.3E-2</v>
      </c>
      <c r="EO45">
        <v>0</v>
      </c>
      <c r="EP45">
        <v>0</v>
      </c>
      <c r="EQ45">
        <v>47.452000000000005</v>
      </c>
      <c r="ER45">
        <v>0</v>
      </c>
      <c r="ES45">
        <v>142.40200000000002</v>
      </c>
      <c r="ET45">
        <v>0</v>
      </c>
      <c r="EV45">
        <v>0</v>
      </c>
      <c r="EW45">
        <v>0</v>
      </c>
      <c r="EX45">
        <v>0</v>
      </c>
      <c r="EZ45">
        <v>27293035</v>
      </c>
      <c r="FA45">
        <v>0</v>
      </c>
      <c r="FB45">
        <v>29031827</v>
      </c>
      <c r="FC45">
        <v>0</v>
      </c>
      <c r="FD45">
        <v>0</v>
      </c>
      <c r="FE45">
        <v>4056781</v>
      </c>
      <c r="FF45">
        <v>668151</v>
      </c>
      <c r="FG45">
        <v>7.0223999999999995E-2</v>
      </c>
      <c r="FH45">
        <v>3.0397999999999998E-2</v>
      </c>
      <c r="FI45">
        <v>0</v>
      </c>
      <c r="FJ45">
        <v>0</v>
      </c>
      <c r="FK45">
        <v>4460.25</v>
      </c>
      <c r="FL45">
        <v>34200145</v>
      </c>
      <c r="FM45">
        <v>0</v>
      </c>
      <c r="FN45">
        <v>0</v>
      </c>
      <c r="FO45">
        <v>315755</v>
      </c>
      <c r="FP45">
        <v>0</v>
      </c>
      <c r="FQ45">
        <v>315755</v>
      </c>
      <c r="FR45">
        <v>315755</v>
      </c>
      <c r="FS45">
        <v>0</v>
      </c>
      <c r="FT45">
        <v>0</v>
      </c>
      <c r="FU45">
        <v>0</v>
      </c>
      <c r="FV45">
        <v>0</v>
      </c>
      <c r="FW45">
        <v>0</v>
      </c>
      <c r="FX45">
        <v>0</v>
      </c>
      <c r="FY45">
        <v>0</v>
      </c>
      <c r="GB45">
        <v>3731642</v>
      </c>
      <c r="GC45">
        <v>3731642</v>
      </c>
      <c r="GD45">
        <v>455.29200000000003</v>
      </c>
      <c r="GF45">
        <v>0</v>
      </c>
      <c r="GG45">
        <v>0</v>
      </c>
      <c r="GH45">
        <v>0</v>
      </c>
      <c r="GI45">
        <v>0</v>
      </c>
      <c r="GK45">
        <v>0</v>
      </c>
      <c r="GL45">
        <v>0</v>
      </c>
      <c r="GM45">
        <v>0</v>
      </c>
      <c r="GN45">
        <v>0</v>
      </c>
      <c r="GO45">
        <v>0</v>
      </c>
      <c r="GQ45">
        <v>0</v>
      </c>
      <c r="GR45">
        <v>0</v>
      </c>
      <c r="GS45">
        <v>0</v>
      </c>
      <c r="GT45">
        <v>0</v>
      </c>
      <c r="HB45">
        <v>360336637</v>
      </c>
      <c r="HC45">
        <v>4.0135999999999998E-2</v>
      </c>
      <c r="HD45">
        <v>443386</v>
      </c>
      <c r="HE45">
        <v>0</v>
      </c>
      <c r="HF45">
        <v>2487173</v>
      </c>
      <c r="HG45">
        <v>0</v>
      </c>
      <c r="HH45">
        <v>0</v>
      </c>
      <c r="HI45">
        <v>0</v>
      </c>
      <c r="HJ45">
        <v>222232</v>
      </c>
      <c r="HK45">
        <v>61355</v>
      </c>
      <c r="HL45">
        <v>68052</v>
      </c>
      <c r="HM45">
        <v>0</v>
      </c>
      <c r="HN45">
        <v>0</v>
      </c>
      <c r="HO45">
        <v>17000</v>
      </c>
      <c r="HP45">
        <v>1118728</v>
      </c>
      <c r="HQ45">
        <v>0</v>
      </c>
      <c r="HR45">
        <v>0</v>
      </c>
      <c r="HS45">
        <v>27285831</v>
      </c>
      <c r="HT45">
        <v>668151</v>
      </c>
      <c r="HW45">
        <v>0</v>
      </c>
      <c r="HX45">
        <v>132</v>
      </c>
      <c r="HY45">
        <v>247</v>
      </c>
      <c r="HZ45">
        <v>483</v>
      </c>
      <c r="IA45">
        <v>628</v>
      </c>
      <c r="IB45">
        <v>1191</v>
      </c>
      <c r="IC45">
        <v>2681</v>
      </c>
      <c r="ID45">
        <v>0</v>
      </c>
      <c r="IE45">
        <v>0</v>
      </c>
      <c r="IF45">
        <v>0</v>
      </c>
      <c r="IG45">
        <v>0</v>
      </c>
      <c r="IH45">
        <v>0</v>
      </c>
      <c r="II45">
        <v>4068.1</v>
      </c>
      <c r="IJ45">
        <v>967.125</v>
      </c>
      <c r="IK45">
        <v>0</v>
      </c>
      <c r="IL45">
        <v>0</v>
      </c>
      <c r="IM45">
        <v>0</v>
      </c>
      <c r="IN45">
        <v>0</v>
      </c>
      <c r="IO45">
        <v>0</v>
      </c>
      <c r="IP45">
        <v>4068.1</v>
      </c>
      <c r="IQ45">
        <v>967.125</v>
      </c>
      <c r="IR45">
        <v>595749</v>
      </c>
      <c r="IS45">
        <v>0</v>
      </c>
      <c r="IT45">
        <v>0</v>
      </c>
      <c r="IU45">
        <v>0</v>
      </c>
      <c r="IV45">
        <v>0</v>
      </c>
      <c r="IW45">
        <v>6160</v>
      </c>
      <c r="IX45">
        <v>0</v>
      </c>
      <c r="IY45">
        <v>0</v>
      </c>
      <c r="IZ45">
        <v>1118728</v>
      </c>
      <c r="JA45">
        <v>0</v>
      </c>
      <c r="JB45">
        <v>0</v>
      </c>
      <c r="JC45">
        <v>0</v>
      </c>
      <c r="JD45">
        <v>0</v>
      </c>
      <c r="JE45">
        <v>0</v>
      </c>
      <c r="JF45">
        <v>0</v>
      </c>
      <c r="JG45">
        <v>0</v>
      </c>
      <c r="JH45">
        <v>0</v>
      </c>
      <c r="JJ45">
        <v>0</v>
      </c>
      <c r="JK45">
        <v>0</v>
      </c>
      <c r="JL45">
        <v>0</v>
      </c>
      <c r="JM45">
        <v>0</v>
      </c>
      <c r="JO45">
        <v>410.55799999999999</v>
      </c>
      <c r="JP45">
        <v>18.123000000000001</v>
      </c>
      <c r="JQ45">
        <v>26.611000000000001</v>
      </c>
      <c r="JR45">
        <v>3279168</v>
      </c>
      <c r="JS45">
        <v>168437</v>
      </c>
      <c r="JT45">
        <v>284037</v>
      </c>
      <c r="JU45">
        <v>0</v>
      </c>
      <c r="JW45">
        <v>0</v>
      </c>
      <c r="JX45">
        <v>0</v>
      </c>
      <c r="JY45">
        <v>0</v>
      </c>
      <c r="JZ45">
        <v>0</v>
      </c>
      <c r="KD45">
        <v>0</v>
      </c>
      <c r="KE45">
        <v>7261</v>
      </c>
      <c r="KG45">
        <v>0</v>
      </c>
      <c r="KH45">
        <v>0</v>
      </c>
      <c r="KI45">
        <v>0</v>
      </c>
      <c r="KJ45">
        <v>0</v>
      </c>
      <c r="KK45">
        <v>0</v>
      </c>
      <c r="KL45">
        <v>0</v>
      </c>
      <c r="KM45">
        <v>0</v>
      </c>
      <c r="KN45">
        <v>0</v>
      </c>
      <c r="KO45">
        <v>0</v>
      </c>
      <c r="KP45">
        <v>0</v>
      </c>
      <c r="KQ45">
        <v>0</v>
      </c>
      <c r="KS45">
        <v>0</v>
      </c>
      <c r="KT45">
        <v>0</v>
      </c>
      <c r="KU45">
        <v>0</v>
      </c>
      <c r="KW45">
        <v>0</v>
      </c>
      <c r="KX45">
        <v>0</v>
      </c>
      <c r="KY45">
        <v>0</v>
      </c>
      <c r="KZ45">
        <v>0</v>
      </c>
      <c r="LA45">
        <v>0</v>
      </c>
      <c r="LB45">
        <v>0</v>
      </c>
      <c r="LD45">
        <v>0</v>
      </c>
      <c r="LE45">
        <v>0</v>
      </c>
      <c r="LF45">
        <v>0</v>
      </c>
      <c r="LG45">
        <v>0</v>
      </c>
      <c r="LH45">
        <v>0</v>
      </c>
      <c r="LI45">
        <v>0</v>
      </c>
      <c r="LJ45">
        <v>2723.2150000000001</v>
      </c>
      <c r="LK45">
        <v>13</v>
      </c>
      <c r="LL45">
        <v>195000</v>
      </c>
      <c r="LM45">
        <v>27232</v>
      </c>
      <c r="LN45">
        <v>0</v>
      </c>
      <c r="LO45">
        <v>0</v>
      </c>
      <c r="LP45">
        <v>0</v>
      </c>
      <c r="LQ45">
        <v>0</v>
      </c>
      <c r="LR45">
        <v>0</v>
      </c>
      <c r="LS45">
        <v>0</v>
      </c>
      <c r="LT45">
        <v>0</v>
      </c>
      <c r="LU45">
        <v>0</v>
      </c>
      <c r="LV45">
        <v>0</v>
      </c>
      <c r="LW45">
        <v>0</v>
      </c>
      <c r="LX45">
        <v>0</v>
      </c>
      <c r="LY45">
        <v>0</v>
      </c>
      <c r="LZ45">
        <v>0</v>
      </c>
      <c r="MA45">
        <v>0</v>
      </c>
      <c r="MB45">
        <v>0</v>
      </c>
      <c r="MC45">
        <v>0</v>
      </c>
      <c r="MD45">
        <v>0</v>
      </c>
      <c r="ME45">
        <v>0</v>
      </c>
      <c r="MF45">
        <v>0</v>
      </c>
      <c r="MG45">
        <v>32454149</v>
      </c>
      <c r="MH45">
        <v>0</v>
      </c>
      <c r="MI45">
        <v>0</v>
      </c>
      <c r="MJ45">
        <v>0</v>
      </c>
      <c r="MK45">
        <v>0</v>
      </c>
    </row>
    <row r="46" spans="1:349" x14ac:dyDescent="0.25">
      <c r="A46">
        <v>43696</v>
      </c>
      <c r="B46">
        <v>57806</v>
      </c>
      <c r="C46">
        <v>9</v>
      </c>
      <c r="D46">
        <v>2025</v>
      </c>
      <c r="E46">
        <v>6160</v>
      </c>
      <c r="F46">
        <v>0</v>
      </c>
      <c r="G46">
        <v>865.29</v>
      </c>
      <c r="H46">
        <v>739.21699999999998</v>
      </c>
      <c r="I46">
        <v>739.21699999999998</v>
      </c>
      <c r="J46">
        <v>865.29</v>
      </c>
      <c r="K46">
        <v>0</v>
      </c>
      <c r="L46">
        <v>6160</v>
      </c>
      <c r="M46">
        <v>0</v>
      </c>
      <c r="N46">
        <v>0</v>
      </c>
      <c r="P46">
        <v>869.3950000000001</v>
      </c>
      <c r="Q46">
        <v>0</v>
      </c>
      <c r="R46">
        <v>540934</v>
      </c>
      <c r="S46">
        <v>622.19600000000003</v>
      </c>
      <c r="U46">
        <v>0</v>
      </c>
      <c r="V46">
        <v>195.74300000000002</v>
      </c>
      <c r="W46">
        <v>120578</v>
      </c>
      <c r="X46">
        <v>120578</v>
      </c>
      <c r="Z46">
        <v>0</v>
      </c>
      <c r="AC46">
        <v>0</v>
      </c>
      <c r="AD46" t="s">
        <v>305</v>
      </c>
      <c r="AE46">
        <v>0</v>
      </c>
      <c r="AH46">
        <v>0</v>
      </c>
      <c r="AI46">
        <v>0</v>
      </c>
      <c r="AJ46">
        <v>6160</v>
      </c>
      <c r="AK46" t="s">
        <v>529</v>
      </c>
      <c r="AL46" t="s">
        <v>314</v>
      </c>
      <c r="AM46">
        <v>0</v>
      </c>
      <c r="AN46">
        <v>0</v>
      </c>
      <c r="AO46">
        <v>0</v>
      </c>
      <c r="AP46">
        <v>0</v>
      </c>
      <c r="AQ46">
        <v>0</v>
      </c>
      <c r="AS46">
        <v>0</v>
      </c>
      <c r="AT46">
        <v>0</v>
      </c>
      <c r="AU46">
        <v>0</v>
      </c>
      <c r="AV46">
        <v>0</v>
      </c>
      <c r="AW46">
        <v>9821551</v>
      </c>
      <c r="AX46">
        <v>9685179</v>
      </c>
      <c r="AY46">
        <v>0</v>
      </c>
      <c r="AZ46">
        <v>540934</v>
      </c>
      <c r="BA46">
        <v>40.582999999999998</v>
      </c>
      <c r="BB46">
        <v>11482</v>
      </c>
      <c r="BC46">
        <v>11409</v>
      </c>
      <c r="BD46">
        <v>27</v>
      </c>
      <c r="BE46">
        <v>73</v>
      </c>
      <c r="BF46">
        <v>8722732</v>
      </c>
      <c r="BG46">
        <v>0</v>
      </c>
      <c r="BJ46">
        <v>12</v>
      </c>
      <c r="BK46">
        <v>0</v>
      </c>
      <c r="BL46">
        <v>0</v>
      </c>
      <c r="BM46">
        <v>0</v>
      </c>
      <c r="BN46">
        <v>0</v>
      </c>
      <c r="BO46">
        <v>0</v>
      </c>
      <c r="BP46">
        <v>0</v>
      </c>
      <c r="BQ46">
        <v>656</v>
      </c>
      <c r="BS46">
        <v>0</v>
      </c>
      <c r="BT46">
        <v>0</v>
      </c>
      <c r="BU46">
        <v>0</v>
      </c>
      <c r="BV46">
        <v>0</v>
      </c>
      <c r="BW46">
        <v>0</v>
      </c>
      <c r="BY46">
        <v>0</v>
      </c>
      <c r="CA46">
        <v>0</v>
      </c>
      <c r="CB46">
        <v>0</v>
      </c>
      <c r="CC46">
        <v>0</v>
      </c>
      <c r="CD46">
        <v>0</v>
      </c>
      <c r="CE46">
        <v>0</v>
      </c>
      <c r="CF46">
        <v>0</v>
      </c>
      <c r="CG46">
        <v>0</v>
      </c>
      <c r="CH46">
        <v>138918</v>
      </c>
      <c r="CI46">
        <v>0</v>
      </c>
      <c r="CJ46">
        <v>4</v>
      </c>
      <c r="CK46">
        <v>0</v>
      </c>
      <c r="CL46">
        <v>0</v>
      </c>
      <c r="CN46">
        <v>0</v>
      </c>
      <c r="CO46">
        <v>1</v>
      </c>
      <c r="CP46">
        <v>0</v>
      </c>
      <c r="CQ46">
        <v>0.16700000000000001</v>
      </c>
      <c r="CR46">
        <v>865.29</v>
      </c>
      <c r="CS46">
        <v>0</v>
      </c>
      <c r="CT46">
        <v>0</v>
      </c>
      <c r="CU46">
        <v>0</v>
      </c>
      <c r="CV46">
        <v>0</v>
      </c>
      <c r="CW46">
        <v>0</v>
      </c>
      <c r="CX46">
        <v>0</v>
      </c>
      <c r="CY46">
        <v>0</v>
      </c>
      <c r="CZ46">
        <v>0</v>
      </c>
      <c r="DB46">
        <v>4553577</v>
      </c>
      <c r="DC46">
        <v>0</v>
      </c>
      <c r="DD46">
        <v>0</v>
      </c>
      <c r="DE46">
        <v>1332408</v>
      </c>
      <c r="DF46">
        <v>1332408</v>
      </c>
      <c r="DG46">
        <v>216.3</v>
      </c>
      <c r="DH46">
        <v>0</v>
      </c>
      <c r="DI46">
        <v>0</v>
      </c>
      <c r="DK46">
        <v>2121</v>
      </c>
      <c r="DL46">
        <v>0</v>
      </c>
      <c r="DM46">
        <v>744470</v>
      </c>
      <c r="DN46">
        <v>2473</v>
      </c>
      <c r="DO46">
        <v>0</v>
      </c>
      <c r="DP46">
        <v>0</v>
      </c>
      <c r="DQ46">
        <v>0</v>
      </c>
      <c r="DR46">
        <v>0</v>
      </c>
      <c r="DS46">
        <v>0</v>
      </c>
      <c r="DT46">
        <v>0</v>
      </c>
      <c r="DU46">
        <v>0</v>
      </c>
      <c r="DV46">
        <v>0</v>
      </c>
      <c r="DW46">
        <v>0</v>
      </c>
      <c r="DX46">
        <v>0</v>
      </c>
      <c r="DY46">
        <v>0</v>
      </c>
      <c r="DZ46">
        <v>0</v>
      </c>
      <c r="EA46">
        <v>0</v>
      </c>
      <c r="EB46">
        <v>0</v>
      </c>
      <c r="EC46">
        <v>21.106999999999999</v>
      </c>
      <c r="ED46">
        <v>149522</v>
      </c>
      <c r="EE46">
        <v>0</v>
      </c>
      <c r="EF46">
        <v>0</v>
      </c>
      <c r="EG46">
        <v>0</v>
      </c>
      <c r="EH46">
        <v>597421</v>
      </c>
      <c r="EI46">
        <v>0</v>
      </c>
      <c r="EJ46">
        <v>0</v>
      </c>
      <c r="EK46">
        <v>27.64</v>
      </c>
      <c r="EL46">
        <v>0</v>
      </c>
      <c r="EM46">
        <v>2.2280000000000002</v>
      </c>
      <c r="EN46">
        <v>1.476</v>
      </c>
      <c r="EO46">
        <v>0</v>
      </c>
      <c r="EP46">
        <v>0</v>
      </c>
      <c r="EQ46">
        <v>31.344000000000001</v>
      </c>
      <c r="ER46">
        <v>0</v>
      </c>
      <c r="ES46">
        <v>96.984000000000009</v>
      </c>
      <c r="ET46">
        <v>0</v>
      </c>
      <c r="EV46">
        <v>0</v>
      </c>
      <c r="EW46">
        <v>0</v>
      </c>
      <c r="EX46">
        <v>0</v>
      </c>
      <c r="EZ46">
        <v>8185120</v>
      </c>
      <c r="FA46">
        <v>0</v>
      </c>
      <c r="FB46">
        <v>8723508</v>
      </c>
      <c r="FC46">
        <v>0</v>
      </c>
      <c r="FD46">
        <v>0</v>
      </c>
      <c r="FE46">
        <v>1287936</v>
      </c>
      <c r="FF46">
        <v>212123</v>
      </c>
      <c r="FG46">
        <v>7.0223999999999995E-2</v>
      </c>
      <c r="FH46">
        <v>3.0397999999999998E-2</v>
      </c>
      <c r="FI46">
        <v>0</v>
      </c>
      <c r="FJ46">
        <v>0</v>
      </c>
      <c r="FK46">
        <v>1416.028</v>
      </c>
      <c r="FL46">
        <v>10362485</v>
      </c>
      <c r="FM46">
        <v>0</v>
      </c>
      <c r="FN46">
        <v>0</v>
      </c>
      <c r="FO46">
        <v>0</v>
      </c>
      <c r="FP46">
        <v>0</v>
      </c>
      <c r="FQ46">
        <v>0</v>
      </c>
      <c r="FR46">
        <v>0</v>
      </c>
      <c r="FS46">
        <v>0</v>
      </c>
      <c r="FT46">
        <v>0</v>
      </c>
      <c r="FU46">
        <v>0</v>
      </c>
      <c r="FV46">
        <v>0</v>
      </c>
      <c r="FW46">
        <v>0</v>
      </c>
      <c r="FX46">
        <v>0</v>
      </c>
      <c r="FY46">
        <v>0</v>
      </c>
      <c r="GB46">
        <v>933480</v>
      </c>
      <c r="GC46">
        <v>933480</v>
      </c>
      <c r="GD46">
        <v>94.728999999999999</v>
      </c>
      <c r="GF46">
        <v>0</v>
      </c>
      <c r="GG46">
        <v>0</v>
      </c>
      <c r="GH46">
        <v>0</v>
      </c>
      <c r="GI46">
        <v>0</v>
      </c>
      <c r="GK46">
        <v>0</v>
      </c>
      <c r="GL46">
        <v>0</v>
      </c>
      <c r="GM46">
        <v>0</v>
      </c>
      <c r="GN46">
        <v>0</v>
      </c>
      <c r="GO46">
        <v>0</v>
      </c>
      <c r="GQ46">
        <v>0</v>
      </c>
      <c r="GR46">
        <v>0</v>
      </c>
      <c r="GS46">
        <v>0</v>
      </c>
      <c r="GT46">
        <v>0</v>
      </c>
      <c r="HB46">
        <v>360336637</v>
      </c>
      <c r="HC46">
        <v>4.0135999999999998E-2</v>
      </c>
      <c r="HD46">
        <v>138918</v>
      </c>
      <c r="HE46">
        <v>0</v>
      </c>
      <c r="HF46">
        <v>813878</v>
      </c>
      <c r="HG46">
        <v>13552</v>
      </c>
      <c r="HH46">
        <v>159145</v>
      </c>
      <c r="HI46">
        <v>0</v>
      </c>
      <c r="HJ46">
        <v>24001</v>
      </c>
      <c r="HK46">
        <v>1850</v>
      </c>
      <c r="HL46">
        <v>1472</v>
      </c>
      <c r="HM46">
        <v>0</v>
      </c>
      <c r="HN46">
        <v>13688</v>
      </c>
      <c r="HO46">
        <v>0</v>
      </c>
      <c r="HP46">
        <v>0</v>
      </c>
      <c r="HQ46">
        <v>0</v>
      </c>
      <c r="HR46">
        <v>0</v>
      </c>
      <c r="HS46">
        <v>8182574</v>
      </c>
      <c r="HT46">
        <v>212123</v>
      </c>
      <c r="HW46">
        <v>0</v>
      </c>
      <c r="HX46">
        <v>101</v>
      </c>
      <c r="HY46">
        <v>111</v>
      </c>
      <c r="HZ46">
        <v>90</v>
      </c>
      <c r="IA46">
        <v>149</v>
      </c>
      <c r="IB46">
        <v>384</v>
      </c>
      <c r="IC46">
        <v>835</v>
      </c>
      <c r="ID46">
        <v>0</v>
      </c>
      <c r="IE46">
        <v>0</v>
      </c>
      <c r="IF46">
        <v>0</v>
      </c>
      <c r="IG46">
        <v>22</v>
      </c>
      <c r="IH46">
        <v>258.35200000000003</v>
      </c>
      <c r="II46">
        <v>0</v>
      </c>
      <c r="IJ46">
        <v>195.74300000000002</v>
      </c>
      <c r="IK46">
        <v>0</v>
      </c>
      <c r="IL46">
        <v>0</v>
      </c>
      <c r="IM46">
        <v>0</v>
      </c>
      <c r="IN46">
        <v>0</v>
      </c>
      <c r="IO46">
        <v>0</v>
      </c>
      <c r="IP46">
        <v>0</v>
      </c>
      <c r="IQ46">
        <v>195.74300000000002</v>
      </c>
      <c r="IR46">
        <v>120578</v>
      </c>
      <c r="IS46">
        <v>0</v>
      </c>
      <c r="IT46">
        <v>0</v>
      </c>
      <c r="IU46">
        <v>0</v>
      </c>
      <c r="IV46">
        <v>0</v>
      </c>
      <c r="IW46">
        <v>6160</v>
      </c>
      <c r="IX46">
        <v>0</v>
      </c>
      <c r="IY46">
        <v>0</v>
      </c>
      <c r="IZ46">
        <v>0</v>
      </c>
      <c r="JA46">
        <v>0</v>
      </c>
      <c r="JB46">
        <v>0</v>
      </c>
      <c r="JC46">
        <v>0</v>
      </c>
      <c r="JD46">
        <v>0</v>
      </c>
      <c r="JE46">
        <v>0</v>
      </c>
      <c r="JF46">
        <v>2</v>
      </c>
      <c r="JG46">
        <v>13188</v>
      </c>
      <c r="JH46">
        <v>500</v>
      </c>
      <c r="JJ46">
        <v>0</v>
      </c>
      <c r="JK46">
        <v>0</v>
      </c>
      <c r="JL46">
        <v>0</v>
      </c>
      <c r="JM46">
        <v>0</v>
      </c>
      <c r="JO46">
        <v>4.6930000000000005</v>
      </c>
      <c r="JP46">
        <v>47.128</v>
      </c>
      <c r="JQ46">
        <v>42.908000000000001</v>
      </c>
      <c r="JR46">
        <v>37483</v>
      </c>
      <c r="JS46">
        <v>438011</v>
      </c>
      <c r="JT46">
        <v>457986</v>
      </c>
      <c r="JU46">
        <v>11642</v>
      </c>
      <c r="JW46">
        <v>0</v>
      </c>
      <c r="JX46">
        <v>0</v>
      </c>
      <c r="JY46">
        <v>0</v>
      </c>
      <c r="JZ46">
        <v>0</v>
      </c>
      <c r="KD46">
        <v>11642</v>
      </c>
      <c r="KE46">
        <v>7261</v>
      </c>
      <c r="KG46">
        <v>0</v>
      </c>
      <c r="KH46">
        <v>0</v>
      </c>
      <c r="KI46">
        <v>0</v>
      </c>
      <c r="KJ46">
        <v>10</v>
      </c>
      <c r="KK46">
        <v>12</v>
      </c>
      <c r="KL46">
        <v>6160</v>
      </c>
      <c r="KM46">
        <v>7392</v>
      </c>
      <c r="KN46">
        <v>0</v>
      </c>
      <c r="KO46">
        <v>0</v>
      </c>
      <c r="KP46">
        <v>0</v>
      </c>
      <c r="KQ46">
        <v>0</v>
      </c>
      <c r="KS46">
        <v>0</v>
      </c>
      <c r="KT46">
        <v>0</v>
      </c>
      <c r="KU46">
        <v>0</v>
      </c>
      <c r="KW46">
        <v>0</v>
      </c>
      <c r="KX46">
        <v>0</v>
      </c>
      <c r="KY46">
        <v>0</v>
      </c>
      <c r="KZ46">
        <v>0</v>
      </c>
      <c r="LA46">
        <v>0</v>
      </c>
      <c r="LB46">
        <v>0</v>
      </c>
      <c r="LD46">
        <v>0</v>
      </c>
      <c r="LE46">
        <v>0</v>
      </c>
      <c r="LF46">
        <v>0</v>
      </c>
      <c r="LG46">
        <v>0</v>
      </c>
      <c r="LH46">
        <v>0</v>
      </c>
      <c r="LI46">
        <v>0</v>
      </c>
      <c r="LJ46">
        <v>900.05500000000006</v>
      </c>
      <c r="LK46">
        <v>1</v>
      </c>
      <c r="LL46">
        <v>15000</v>
      </c>
      <c r="LM46">
        <v>9001</v>
      </c>
      <c r="LN46">
        <v>0</v>
      </c>
      <c r="LO46">
        <v>0</v>
      </c>
      <c r="LP46">
        <v>0</v>
      </c>
      <c r="LQ46">
        <v>0</v>
      </c>
      <c r="LR46">
        <v>0</v>
      </c>
      <c r="LS46">
        <v>0</v>
      </c>
      <c r="LT46">
        <v>0</v>
      </c>
      <c r="LU46">
        <v>0</v>
      </c>
      <c r="LV46">
        <v>0</v>
      </c>
      <c r="LW46">
        <v>0</v>
      </c>
      <c r="LX46">
        <v>0</v>
      </c>
      <c r="LY46">
        <v>0</v>
      </c>
      <c r="LZ46">
        <v>0</v>
      </c>
      <c r="MA46">
        <v>0</v>
      </c>
      <c r="MB46">
        <v>0</v>
      </c>
      <c r="MC46">
        <v>0</v>
      </c>
      <c r="MD46">
        <v>0</v>
      </c>
      <c r="ME46">
        <v>0</v>
      </c>
      <c r="MF46">
        <v>0</v>
      </c>
      <c r="MG46">
        <v>9821551</v>
      </c>
      <c r="MH46">
        <v>0</v>
      </c>
      <c r="MI46">
        <v>0</v>
      </c>
      <c r="MJ46">
        <v>0</v>
      </c>
      <c r="MK46">
        <v>0</v>
      </c>
    </row>
    <row r="47" spans="1:349" x14ac:dyDescent="0.25">
      <c r="A47">
        <v>43696</v>
      </c>
      <c r="B47">
        <v>57807</v>
      </c>
      <c r="C47">
        <v>9</v>
      </c>
      <c r="D47">
        <v>2025</v>
      </c>
      <c r="E47">
        <v>6160</v>
      </c>
      <c r="F47">
        <v>0</v>
      </c>
      <c r="G47">
        <v>5339.2880000000005</v>
      </c>
      <c r="H47">
        <v>4617.9260000000004</v>
      </c>
      <c r="I47">
        <v>4617.9260000000004</v>
      </c>
      <c r="J47">
        <v>5339.2880000000005</v>
      </c>
      <c r="K47">
        <v>0</v>
      </c>
      <c r="L47">
        <v>6160</v>
      </c>
      <c r="M47">
        <v>0</v>
      </c>
      <c r="N47">
        <v>0</v>
      </c>
      <c r="P47">
        <v>5349.7480000000005</v>
      </c>
      <c r="Q47">
        <v>0</v>
      </c>
      <c r="R47">
        <v>3328592</v>
      </c>
      <c r="S47">
        <v>622.19600000000003</v>
      </c>
      <c r="U47">
        <v>0</v>
      </c>
      <c r="V47">
        <v>586.923</v>
      </c>
      <c r="W47">
        <v>361545</v>
      </c>
      <c r="X47">
        <v>361545</v>
      </c>
      <c r="Z47">
        <v>0</v>
      </c>
      <c r="AC47">
        <v>0</v>
      </c>
      <c r="AD47" t="s">
        <v>305</v>
      </c>
      <c r="AE47">
        <v>0</v>
      </c>
      <c r="AH47">
        <v>0</v>
      </c>
      <c r="AI47">
        <v>0</v>
      </c>
      <c r="AJ47">
        <v>6160</v>
      </c>
      <c r="AK47" t="s">
        <v>529</v>
      </c>
      <c r="AL47" t="s">
        <v>15</v>
      </c>
      <c r="AM47">
        <v>0</v>
      </c>
      <c r="AN47">
        <v>0</v>
      </c>
      <c r="AO47">
        <v>0</v>
      </c>
      <c r="AP47">
        <v>0</v>
      </c>
      <c r="AQ47">
        <v>0</v>
      </c>
      <c r="AS47">
        <v>0</v>
      </c>
      <c r="AT47">
        <v>0</v>
      </c>
      <c r="AU47">
        <v>0</v>
      </c>
      <c r="AV47">
        <v>0</v>
      </c>
      <c r="AW47">
        <v>58743554</v>
      </c>
      <c r="AX47">
        <v>57908591</v>
      </c>
      <c r="AY47">
        <v>0</v>
      </c>
      <c r="AZ47">
        <v>3328592</v>
      </c>
      <c r="BA47">
        <v>0</v>
      </c>
      <c r="BB47">
        <v>112698</v>
      </c>
      <c r="BC47">
        <v>111979</v>
      </c>
      <c r="BD47">
        <v>265</v>
      </c>
      <c r="BE47">
        <v>718</v>
      </c>
      <c r="BF47">
        <v>52192217</v>
      </c>
      <c r="BG47">
        <v>0</v>
      </c>
      <c r="BJ47">
        <v>12</v>
      </c>
      <c r="BK47">
        <v>0</v>
      </c>
      <c r="BL47">
        <v>0</v>
      </c>
      <c r="BM47">
        <v>0</v>
      </c>
      <c r="BN47">
        <v>0</v>
      </c>
      <c r="BO47">
        <v>0</v>
      </c>
      <c r="BP47">
        <v>0</v>
      </c>
      <c r="BQ47">
        <v>59</v>
      </c>
      <c r="BS47">
        <v>0</v>
      </c>
      <c r="BT47">
        <v>0</v>
      </c>
      <c r="BU47">
        <v>0</v>
      </c>
      <c r="BV47">
        <v>0</v>
      </c>
      <c r="BW47">
        <v>0</v>
      </c>
      <c r="BY47">
        <v>0</v>
      </c>
      <c r="CA47">
        <v>0</v>
      </c>
      <c r="CB47">
        <v>0</v>
      </c>
      <c r="CC47">
        <v>0</v>
      </c>
      <c r="CD47">
        <v>0</v>
      </c>
      <c r="CE47">
        <v>0</v>
      </c>
      <c r="CF47">
        <v>0</v>
      </c>
      <c r="CG47">
        <v>0</v>
      </c>
      <c r="CH47">
        <v>857195</v>
      </c>
      <c r="CI47">
        <v>0</v>
      </c>
      <c r="CJ47">
        <v>4</v>
      </c>
      <c r="CK47">
        <v>0</v>
      </c>
      <c r="CL47">
        <v>0</v>
      </c>
      <c r="CN47">
        <v>0</v>
      </c>
      <c r="CO47">
        <v>1</v>
      </c>
      <c r="CP47">
        <v>0</v>
      </c>
      <c r="CQ47">
        <v>0</v>
      </c>
      <c r="CR47">
        <v>5339.2880000000005</v>
      </c>
      <c r="CS47">
        <v>0</v>
      </c>
      <c r="CT47">
        <v>0</v>
      </c>
      <c r="CU47">
        <v>0</v>
      </c>
      <c r="CV47">
        <v>0</v>
      </c>
      <c r="CW47">
        <v>0</v>
      </c>
      <c r="CX47">
        <v>0</v>
      </c>
      <c r="CY47">
        <v>0</v>
      </c>
      <c r="CZ47">
        <v>0</v>
      </c>
      <c r="DB47">
        <v>28446424</v>
      </c>
      <c r="DC47">
        <v>0</v>
      </c>
      <c r="DD47">
        <v>0</v>
      </c>
      <c r="DE47">
        <v>6044346</v>
      </c>
      <c r="DF47">
        <v>6044346</v>
      </c>
      <c r="DG47">
        <v>981.22500000000002</v>
      </c>
      <c r="DH47">
        <v>0</v>
      </c>
      <c r="DI47">
        <v>0</v>
      </c>
      <c r="DK47">
        <v>0</v>
      </c>
      <c r="DL47">
        <v>0</v>
      </c>
      <c r="DM47">
        <v>6476814</v>
      </c>
      <c r="DN47">
        <v>21513</v>
      </c>
      <c r="DO47">
        <v>0</v>
      </c>
      <c r="DP47">
        <v>0</v>
      </c>
      <c r="DQ47">
        <v>0</v>
      </c>
      <c r="DR47">
        <v>0</v>
      </c>
      <c r="DS47">
        <v>0</v>
      </c>
      <c r="DT47">
        <v>0</v>
      </c>
      <c r="DU47">
        <v>0</v>
      </c>
      <c r="DV47">
        <v>0</v>
      </c>
      <c r="DW47">
        <v>0</v>
      </c>
      <c r="DX47">
        <v>0</v>
      </c>
      <c r="DY47">
        <v>0</v>
      </c>
      <c r="DZ47">
        <v>0</v>
      </c>
      <c r="EA47">
        <v>0</v>
      </c>
      <c r="EB47">
        <v>0</v>
      </c>
      <c r="EC47">
        <v>263.72800000000001</v>
      </c>
      <c r="ED47">
        <v>1868249</v>
      </c>
      <c r="EE47">
        <v>0</v>
      </c>
      <c r="EF47">
        <v>0</v>
      </c>
      <c r="EG47">
        <v>0</v>
      </c>
      <c r="EH47">
        <v>4630078</v>
      </c>
      <c r="EI47">
        <v>0</v>
      </c>
      <c r="EJ47">
        <v>0</v>
      </c>
      <c r="EK47">
        <v>178.16500000000002</v>
      </c>
      <c r="EL47">
        <v>0</v>
      </c>
      <c r="EM47">
        <v>48.652000000000001</v>
      </c>
      <c r="EN47">
        <v>14.237</v>
      </c>
      <c r="EO47">
        <v>0</v>
      </c>
      <c r="EP47">
        <v>0</v>
      </c>
      <c r="EQ47">
        <v>241.054</v>
      </c>
      <c r="ER47">
        <v>0</v>
      </c>
      <c r="ES47">
        <v>751.63600000000008</v>
      </c>
      <c r="ET47">
        <v>0</v>
      </c>
      <c r="EV47">
        <v>0</v>
      </c>
      <c r="EW47">
        <v>0</v>
      </c>
      <c r="EX47">
        <v>0</v>
      </c>
      <c r="EZ47">
        <v>48933033</v>
      </c>
      <c r="FA47">
        <v>0</v>
      </c>
      <c r="FB47">
        <v>52239393</v>
      </c>
      <c r="FC47">
        <v>0</v>
      </c>
      <c r="FD47">
        <v>0</v>
      </c>
      <c r="FE47">
        <v>7706327</v>
      </c>
      <c r="FF47">
        <v>1269231</v>
      </c>
      <c r="FG47">
        <v>7.0223999999999995E-2</v>
      </c>
      <c r="FH47">
        <v>3.0397999999999998E-2</v>
      </c>
      <c r="FI47">
        <v>0</v>
      </c>
      <c r="FJ47">
        <v>0</v>
      </c>
      <c r="FK47">
        <v>8472.7620000000006</v>
      </c>
      <c r="FL47">
        <v>62072146</v>
      </c>
      <c r="FM47">
        <v>0</v>
      </c>
      <c r="FN47">
        <v>0</v>
      </c>
      <c r="FO47">
        <v>40360</v>
      </c>
      <c r="FP47">
        <v>0</v>
      </c>
      <c r="FQ47">
        <v>40922</v>
      </c>
      <c r="FR47">
        <v>40360</v>
      </c>
      <c r="FS47">
        <v>562</v>
      </c>
      <c r="FT47">
        <v>0</v>
      </c>
      <c r="FU47">
        <v>0</v>
      </c>
      <c r="FV47">
        <v>0</v>
      </c>
      <c r="FW47">
        <v>0</v>
      </c>
      <c r="FX47">
        <v>0</v>
      </c>
      <c r="FY47">
        <v>0</v>
      </c>
      <c r="GB47">
        <v>4573992</v>
      </c>
      <c r="GC47">
        <v>4573992</v>
      </c>
      <c r="GD47">
        <v>480.30800000000005</v>
      </c>
      <c r="GF47">
        <v>0</v>
      </c>
      <c r="GG47">
        <v>0</v>
      </c>
      <c r="GH47">
        <v>0</v>
      </c>
      <c r="GI47">
        <v>0</v>
      </c>
      <c r="GK47">
        <v>0</v>
      </c>
      <c r="GL47">
        <v>0</v>
      </c>
      <c r="GM47">
        <v>0</v>
      </c>
      <c r="GN47">
        <v>0</v>
      </c>
      <c r="GO47">
        <v>0</v>
      </c>
      <c r="GQ47">
        <v>0</v>
      </c>
      <c r="GR47">
        <v>0</v>
      </c>
      <c r="GS47">
        <v>0</v>
      </c>
      <c r="GT47">
        <v>0</v>
      </c>
      <c r="HB47">
        <v>360336637</v>
      </c>
      <c r="HC47">
        <v>4.0135999999999998E-2</v>
      </c>
      <c r="HD47">
        <v>857195</v>
      </c>
      <c r="HE47">
        <v>0</v>
      </c>
      <c r="HF47">
        <v>5084337</v>
      </c>
      <c r="HG47">
        <v>134288</v>
      </c>
      <c r="HH47">
        <v>672384</v>
      </c>
      <c r="HI47">
        <v>0</v>
      </c>
      <c r="HJ47">
        <v>171289</v>
      </c>
      <c r="HK47">
        <v>15670</v>
      </c>
      <c r="HL47">
        <v>12816</v>
      </c>
      <c r="HM47">
        <v>53000</v>
      </c>
      <c r="HN47">
        <v>39587</v>
      </c>
      <c r="HO47">
        <v>0</v>
      </c>
      <c r="HP47">
        <v>0</v>
      </c>
      <c r="HQ47">
        <v>0</v>
      </c>
      <c r="HR47">
        <v>0</v>
      </c>
      <c r="HS47">
        <v>48910801</v>
      </c>
      <c r="HT47">
        <v>1269231</v>
      </c>
      <c r="HW47">
        <v>0</v>
      </c>
      <c r="HX47">
        <v>686</v>
      </c>
      <c r="HY47">
        <v>960</v>
      </c>
      <c r="HZ47">
        <v>582</v>
      </c>
      <c r="IA47">
        <v>800</v>
      </c>
      <c r="IB47">
        <v>885</v>
      </c>
      <c r="IC47">
        <v>3913</v>
      </c>
      <c r="ID47">
        <v>0</v>
      </c>
      <c r="IE47">
        <v>0</v>
      </c>
      <c r="IF47">
        <v>0</v>
      </c>
      <c r="IG47">
        <v>218</v>
      </c>
      <c r="IH47">
        <v>1091.5320000000002</v>
      </c>
      <c r="II47">
        <v>0</v>
      </c>
      <c r="IJ47">
        <v>586.923</v>
      </c>
      <c r="IK47">
        <v>0</v>
      </c>
      <c r="IL47">
        <v>4</v>
      </c>
      <c r="IM47">
        <v>11</v>
      </c>
      <c r="IN47">
        <v>0</v>
      </c>
      <c r="IO47">
        <v>15</v>
      </c>
      <c r="IP47">
        <v>0</v>
      </c>
      <c r="IQ47">
        <v>586.923</v>
      </c>
      <c r="IR47">
        <v>361545</v>
      </c>
      <c r="IS47">
        <v>0</v>
      </c>
      <c r="IT47">
        <v>20000</v>
      </c>
      <c r="IU47">
        <v>33000</v>
      </c>
      <c r="IV47">
        <v>0</v>
      </c>
      <c r="IW47">
        <v>6160</v>
      </c>
      <c r="IX47">
        <v>0</v>
      </c>
      <c r="IY47">
        <v>0</v>
      </c>
      <c r="IZ47">
        <v>0</v>
      </c>
      <c r="JA47">
        <v>0</v>
      </c>
      <c r="JB47">
        <v>0</v>
      </c>
      <c r="JC47">
        <v>0</v>
      </c>
      <c r="JD47">
        <v>0</v>
      </c>
      <c r="JE47">
        <v>0</v>
      </c>
      <c r="JF47">
        <v>3</v>
      </c>
      <c r="JG47">
        <v>15687</v>
      </c>
      <c r="JH47">
        <v>23900</v>
      </c>
      <c r="JJ47">
        <v>0</v>
      </c>
      <c r="JK47">
        <v>0</v>
      </c>
      <c r="JL47">
        <v>0</v>
      </c>
      <c r="JM47">
        <v>0</v>
      </c>
      <c r="JO47">
        <v>32.664999999999999</v>
      </c>
      <c r="JP47">
        <v>336.98500000000001</v>
      </c>
      <c r="JQ47">
        <v>110.658</v>
      </c>
      <c r="JR47">
        <v>260899</v>
      </c>
      <c r="JS47">
        <v>3131966</v>
      </c>
      <c r="JT47">
        <v>1181127</v>
      </c>
      <c r="JU47">
        <v>114268</v>
      </c>
      <c r="JW47">
        <v>0</v>
      </c>
      <c r="JX47">
        <v>0</v>
      </c>
      <c r="JY47">
        <v>0</v>
      </c>
      <c r="JZ47">
        <v>0</v>
      </c>
      <c r="KD47">
        <v>114268</v>
      </c>
      <c r="KE47">
        <v>7261</v>
      </c>
      <c r="KG47">
        <v>0</v>
      </c>
      <c r="KH47">
        <v>0</v>
      </c>
      <c r="KI47">
        <v>0</v>
      </c>
      <c r="KJ47">
        <v>90</v>
      </c>
      <c r="KK47">
        <v>128</v>
      </c>
      <c r="KL47">
        <v>55440</v>
      </c>
      <c r="KM47">
        <v>78848</v>
      </c>
      <c r="KN47">
        <v>0</v>
      </c>
      <c r="KO47">
        <v>0</v>
      </c>
      <c r="KP47">
        <v>0</v>
      </c>
      <c r="KQ47">
        <v>0</v>
      </c>
      <c r="KS47">
        <v>0</v>
      </c>
      <c r="KT47">
        <v>0</v>
      </c>
      <c r="KU47">
        <v>0</v>
      </c>
      <c r="KW47">
        <v>0</v>
      </c>
      <c r="KX47">
        <v>0</v>
      </c>
      <c r="KY47">
        <v>0</v>
      </c>
      <c r="KZ47">
        <v>0</v>
      </c>
      <c r="LA47">
        <v>0</v>
      </c>
      <c r="LB47">
        <v>0</v>
      </c>
      <c r="LD47">
        <v>0</v>
      </c>
      <c r="LE47">
        <v>0</v>
      </c>
      <c r="LF47">
        <v>0</v>
      </c>
      <c r="LG47">
        <v>0</v>
      </c>
      <c r="LH47">
        <v>0</v>
      </c>
      <c r="LI47">
        <v>0</v>
      </c>
      <c r="LJ47">
        <v>5128.9140000000007</v>
      </c>
      <c r="LK47">
        <v>8</v>
      </c>
      <c r="LL47">
        <v>120000</v>
      </c>
      <c r="LM47">
        <v>51289</v>
      </c>
      <c r="LN47">
        <v>0</v>
      </c>
      <c r="LO47">
        <v>0</v>
      </c>
      <c r="LP47">
        <v>0</v>
      </c>
      <c r="LQ47">
        <v>0</v>
      </c>
      <c r="LR47">
        <v>0</v>
      </c>
      <c r="LS47">
        <v>0</v>
      </c>
      <c r="LT47">
        <v>0</v>
      </c>
      <c r="LU47">
        <v>0</v>
      </c>
      <c r="LV47">
        <v>0</v>
      </c>
      <c r="LW47">
        <v>0</v>
      </c>
      <c r="LX47">
        <v>0</v>
      </c>
      <c r="LY47">
        <v>0</v>
      </c>
      <c r="LZ47">
        <v>0</v>
      </c>
      <c r="MA47">
        <v>0</v>
      </c>
      <c r="MB47">
        <v>0</v>
      </c>
      <c r="MC47">
        <v>0</v>
      </c>
      <c r="MD47">
        <v>0</v>
      </c>
      <c r="ME47">
        <v>0</v>
      </c>
      <c r="MF47">
        <v>0</v>
      </c>
      <c r="MG47">
        <v>58743554</v>
      </c>
      <c r="MH47">
        <v>0</v>
      </c>
      <c r="MI47">
        <v>0</v>
      </c>
      <c r="MJ47">
        <v>0</v>
      </c>
      <c r="MK47">
        <v>0</v>
      </c>
    </row>
    <row r="48" spans="1:349" x14ac:dyDescent="0.25">
      <c r="A48">
        <v>43696</v>
      </c>
      <c r="B48">
        <v>57808</v>
      </c>
      <c r="C48">
        <v>9</v>
      </c>
      <c r="D48">
        <v>2025</v>
      </c>
      <c r="E48">
        <v>6160</v>
      </c>
      <c r="F48">
        <v>0</v>
      </c>
      <c r="G48">
        <v>1829.1270000000002</v>
      </c>
      <c r="H48">
        <v>1799.39</v>
      </c>
      <c r="I48">
        <v>1799.39</v>
      </c>
      <c r="J48">
        <v>1829.1270000000002</v>
      </c>
      <c r="K48">
        <v>0</v>
      </c>
      <c r="L48">
        <v>6160</v>
      </c>
      <c r="M48">
        <v>0</v>
      </c>
      <c r="N48">
        <v>0</v>
      </c>
      <c r="P48">
        <v>1840.0450000000001</v>
      </c>
      <c r="Q48">
        <v>0</v>
      </c>
      <c r="R48">
        <v>1144869</v>
      </c>
      <c r="S48">
        <v>622.19600000000003</v>
      </c>
      <c r="U48">
        <v>0</v>
      </c>
      <c r="V48">
        <v>873.41300000000001</v>
      </c>
      <c r="W48">
        <v>538022</v>
      </c>
      <c r="X48">
        <v>538022</v>
      </c>
      <c r="Z48">
        <v>0</v>
      </c>
      <c r="AC48">
        <v>0</v>
      </c>
      <c r="AD48" t="s">
        <v>305</v>
      </c>
      <c r="AE48">
        <v>0</v>
      </c>
      <c r="AH48">
        <v>0</v>
      </c>
      <c r="AI48">
        <v>0</v>
      </c>
      <c r="AJ48">
        <v>6160</v>
      </c>
      <c r="AK48" t="s">
        <v>529</v>
      </c>
      <c r="AL48" t="s">
        <v>38</v>
      </c>
      <c r="AM48">
        <v>0</v>
      </c>
      <c r="AN48">
        <v>0</v>
      </c>
      <c r="AO48">
        <v>0</v>
      </c>
      <c r="AP48">
        <v>0</v>
      </c>
      <c r="AQ48">
        <v>0</v>
      </c>
      <c r="AS48">
        <v>0</v>
      </c>
      <c r="AT48">
        <v>0</v>
      </c>
      <c r="AU48">
        <v>0</v>
      </c>
      <c r="AV48">
        <v>0</v>
      </c>
      <c r="AW48">
        <v>17651850</v>
      </c>
      <c r="AX48">
        <v>17360045</v>
      </c>
      <c r="AY48">
        <v>0</v>
      </c>
      <c r="AZ48">
        <v>1144869</v>
      </c>
      <c r="BA48">
        <v>37.25</v>
      </c>
      <c r="BB48">
        <v>37425</v>
      </c>
      <c r="BC48">
        <v>37186</v>
      </c>
      <c r="BD48">
        <v>88</v>
      </c>
      <c r="BE48">
        <v>239</v>
      </c>
      <c r="BF48">
        <v>15744719</v>
      </c>
      <c r="BG48">
        <v>0</v>
      </c>
      <c r="BJ48">
        <v>12</v>
      </c>
      <c r="BK48">
        <v>0</v>
      </c>
      <c r="BL48">
        <v>0</v>
      </c>
      <c r="BM48">
        <v>0</v>
      </c>
      <c r="BN48">
        <v>0</v>
      </c>
      <c r="BO48">
        <v>0</v>
      </c>
      <c r="BP48">
        <v>0</v>
      </c>
      <c r="BQ48">
        <v>493</v>
      </c>
      <c r="BS48">
        <v>0</v>
      </c>
      <c r="BT48">
        <v>0</v>
      </c>
      <c r="BU48">
        <v>0</v>
      </c>
      <c r="BV48">
        <v>0</v>
      </c>
      <c r="BW48">
        <v>0</v>
      </c>
      <c r="BY48">
        <v>0</v>
      </c>
      <c r="CA48">
        <v>0</v>
      </c>
      <c r="CB48">
        <v>0</v>
      </c>
      <c r="CC48">
        <v>0</v>
      </c>
      <c r="CD48">
        <v>0</v>
      </c>
      <c r="CE48">
        <v>0</v>
      </c>
      <c r="CF48">
        <v>0</v>
      </c>
      <c r="CG48">
        <v>0</v>
      </c>
      <c r="CH48">
        <v>293657</v>
      </c>
      <c r="CI48">
        <v>0</v>
      </c>
      <c r="CJ48">
        <v>4</v>
      </c>
      <c r="CK48">
        <v>0</v>
      </c>
      <c r="CL48">
        <v>0</v>
      </c>
      <c r="CN48">
        <v>0</v>
      </c>
      <c r="CO48">
        <v>1</v>
      </c>
      <c r="CP48">
        <v>0</v>
      </c>
      <c r="CQ48">
        <v>9.4169999999999998</v>
      </c>
      <c r="CR48">
        <v>1829.1270000000002</v>
      </c>
      <c r="CS48">
        <v>0</v>
      </c>
      <c r="CT48">
        <v>0</v>
      </c>
      <c r="CU48">
        <v>0</v>
      </c>
      <c r="CV48">
        <v>0</v>
      </c>
      <c r="CW48">
        <v>0</v>
      </c>
      <c r="CX48">
        <v>0</v>
      </c>
      <c r="CY48">
        <v>0</v>
      </c>
      <c r="CZ48">
        <v>0</v>
      </c>
      <c r="DB48">
        <v>11084242</v>
      </c>
      <c r="DC48">
        <v>0</v>
      </c>
      <c r="DD48">
        <v>0</v>
      </c>
      <c r="DE48">
        <v>967813</v>
      </c>
      <c r="DF48">
        <v>967813</v>
      </c>
      <c r="DG48">
        <v>157.113</v>
      </c>
      <c r="DH48">
        <v>0</v>
      </c>
      <c r="DI48">
        <v>0</v>
      </c>
      <c r="DK48">
        <v>0</v>
      </c>
      <c r="DL48">
        <v>0</v>
      </c>
      <c r="DM48">
        <v>485689</v>
      </c>
      <c r="DN48">
        <v>1613</v>
      </c>
      <c r="DO48">
        <v>0</v>
      </c>
      <c r="DP48">
        <v>0</v>
      </c>
      <c r="DQ48">
        <v>0</v>
      </c>
      <c r="DR48">
        <v>0</v>
      </c>
      <c r="DS48">
        <v>0</v>
      </c>
      <c r="DT48">
        <v>0</v>
      </c>
      <c r="DU48">
        <v>0</v>
      </c>
      <c r="DV48">
        <v>0</v>
      </c>
      <c r="DW48">
        <v>0</v>
      </c>
      <c r="DX48">
        <v>0</v>
      </c>
      <c r="DY48">
        <v>0</v>
      </c>
      <c r="DZ48">
        <v>0</v>
      </c>
      <c r="EA48">
        <v>0</v>
      </c>
      <c r="EB48">
        <v>0</v>
      </c>
      <c r="EC48">
        <v>12.503</v>
      </c>
      <c r="ED48">
        <v>88571</v>
      </c>
      <c r="EE48">
        <v>0</v>
      </c>
      <c r="EF48">
        <v>0</v>
      </c>
      <c r="EG48">
        <v>0</v>
      </c>
      <c r="EH48">
        <v>398731</v>
      </c>
      <c r="EI48">
        <v>0</v>
      </c>
      <c r="EJ48">
        <v>0</v>
      </c>
      <c r="EK48">
        <v>17.494</v>
      </c>
      <c r="EL48">
        <v>0</v>
      </c>
      <c r="EM48">
        <v>1.2390000000000001</v>
      </c>
      <c r="EN48">
        <v>1.7060000000000002</v>
      </c>
      <c r="EO48">
        <v>0</v>
      </c>
      <c r="EP48">
        <v>0</v>
      </c>
      <c r="EQ48">
        <v>20.439</v>
      </c>
      <c r="ER48">
        <v>0</v>
      </c>
      <c r="ES48">
        <v>64.728999999999999</v>
      </c>
      <c r="ET48">
        <v>0</v>
      </c>
      <c r="EV48">
        <v>0</v>
      </c>
      <c r="EW48">
        <v>0</v>
      </c>
      <c r="EX48">
        <v>0</v>
      </c>
      <c r="EZ48">
        <v>14652407</v>
      </c>
      <c r="FA48">
        <v>0</v>
      </c>
      <c r="FB48">
        <v>15795424</v>
      </c>
      <c r="FC48">
        <v>0</v>
      </c>
      <c r="FD48">
        <v>0</v>
      </c>
      <c r="FE48">
        <v>2324752</v>
      </c>
      <c r="FF48">
        <v>382886</v>
      </c>
      <c r="FG48">
        <v>7.0223999999999995E-2</v>
      </c>
      <c r="FH48">
        <v>3.0397999999999998E-2</v>
      </c>
      <c r="FI48">
        <v>0</v>
      </c>
      <c r="FJ48">
        <v>0</v>
      </c>
      <c r="FK48">
        <v>2555.9610000000002</v>
      </c>
      <c r="FL48">
        <v>18796719</v>
      </c>
      <c r="FM48">
        <v>0</v>
      </c>
      <c r="FN48">
        <v>0</v>
      </c>
      <c r="FO48">
        <v>49095</v>
      </c>
      <c r="FP48">
        <v>0</v>
      </c>
      <c r="FQ48">
        <v>49095</v>
      </c>
      <c r="FR48">
        <v>49095</v>
      </c>
      <c r="FS48">
        <v>0</v>
      </c>
      <c r="FT48">
        <v>0</v>
      </c>
      <c r="FU48">
        <v>0</v>
      </c>
      <c r="FV48">
        <v>0</v>
      </c>
      <c r="FW48">
        <v>0</v>
      </c>
      <c r="FX48">
        <v>0</v>
      </c>
      <c r="FY48">
        <v>0</v>
      </c>
      <c r="GB48">
        <v>87852</v>
      </c>
      <c r="GC48">
        <v>87852</v>
      </c>
      <c r="GD48">
        <v>9.298</v>
      </c>
      <c r="GF48">
        <v>0</v>
      </c>
      <c r="GG48">
        <v>0</v>
      </c>
      <c r="GH48">
        <v>0</v>
      </c>
      <c r="GI48">
        <v>0</v>
      </c>
      <c r="GK48">
        <v>0</v>
      </c>
      <c r="GL48">
        <v>0</v>
      </c>
      <c r="GM48">
        <v>0</v>
      </c>
      <c r="GN48">
        <v>0</v>
      </c>
      <c r="GO48">
        <v>0</v>
      </c>
      <c r="GQ48">
        <v>0</v>
      </c>
      <c r="GR48">
        <v>0</v>
      </c>
      <c r="GS48">
        <v>0</v>
      </c>
      <c r="GT48">
        <v>0</v>
      </c>
      <c r="HB48">
        <v>360336637</v>
      </c>
      <c r="HC48">
        <v>4.0135999999999998E-2</v>
      </c>
      <c r="HD48">
        <v>293657</v>
      </c>
      <c r="HE48">
        <v>0</v>
      </c>
      <c r="HF48">
        <v>1981128</v>
      </c>
      <c r="HG48">
        <v>4928</v>
      </c>
      <c r="HH48">
        <v>502954</v>
      </c>
      <c r="HI48">
        <v>0</v>
      </c>
      <c r="HJ48">
        <v>48053</v>
      </c>
      <c r="HK48">
        <v>2091</v>
      </c>
      <c r="HL48">
        <v>1371</v>
      </c>
      <c r="HM48">
        <v>5000</v>
      </c>
      <c r="HN48">
        <v>0</v>
      </c>
      <c r="HO48">
        <v>0</v>
      </c>
      <c r="HP48">
        <v>0</v>
      </c>
      <c r="HQ48">
        <v>0</v>
      </c>
      <c r="HR48">
        <v>0</v>
      </c>
      <c r="HS48">
        <v>14650555</v>
      </c>
      <c r="HT48">
        <v>382886</v>
      </c>
      <c r="HW48">
        <v>0</v>
      </c>
      <c r="HX48">
        <v>63</v>
      </c>
      <c r="HY48">
        <v>116</v>
      </c>
      <c r="HZ48">
        <v>134</v>
      </c>
      <c r="IA48">
        <v>225</v>
      </c>
      <c r="IB48">
        <v>83</v>
      </c>
      <c r="IC48">
        <v>621</v>
      </c>
      <c r="ID48">
        <v>0</v>
      </c>
      <c r="IE48">
        <v>0</v>
      </c>
      <c r="IF48">
        <v>0</v>
      </c>
      <c r="IG48">
        <v>8</v>
      </c>
      <c r="IH48">
        <v>816.48300000000006</v>
      </c>
      <c r="II48">
        <v>0</v>
      </c>
      <c r="IJ48">
        <v>873.41300000000001</v>
      </c>
      <c r="IK48">
        <v>0</v>
      </c>
      <c r="IL48">
        <v>1</v>
      </c>
      <c r="IM48">
        <v>0</v>
      </c>
      <c r="IN48">
        <v>0</v>
      </c>
      <c r="IO48">
        <v>1</v>
      </c>
      <c r="IP48">
        <v>0</v>
      </c>
      <c r="IQ48">
        <v>873.41300000000001</v>
      </c>
      <c r="IR48">
        <v>538022</v>
      </c>
      <c r="IS48">
        <v>0</v>
      </c>
      <c r="IT48">
        <v>5000</v>
      </c>
      <c r="IU48">
        <v>0</v>
      </c>
      <c r="IV48">
        <v>0</v>
      </c>
      <c r="IW48">
        <v>6160</v>
      </c>
      <c r="IX48">
        <v>0</v>
      </c>
      <c r="IY48">
        <v>0</v>
      </c>
      <c r="IZ48">
        <v>0</v>
      </c>
      <c r="JA48">
        <v>0</v>
      </c>
      <c r="JB48">
        <v>0</v>
      </c>
      <c r="JC48">
        <v>0</v>
      </c>
      <c r="JD48">
        <v>0</v>
      </c>
      <c r="JE48">
        <v>0</v>
      </c>
      <c r="JF48">
        <v>0</v>
      </c>
      <c r="JG48">
        <v>0</v>
      </c>
      <c r="JH48">
        <v>0</v>
      </c>
      <c r="JJ48">
        <v>0</v>
      </c>
      <c r="JK48">
        <v>0</v>
      </c>
      <c r="JL48">
        <v>0</v>
      </c>
      <c r="JM48">
        <v>0</v>
      </c>
      <c r="JO48">
        <v>0</v>
      </c>
      <c r="JP48">
        <v>8.2580000000000009</v>
      </c>
      <c r="JQ48">
        <v>1.04</v>
      </c>
      <c r="JR48">
        <v>0</v>
      </c>
      <c r="JS48">
        <v>76751</v>
      </c>
      <c r="JT48">
        <v>11101</v>
      </c>
      <c r="JU48">
        <v>37946</v>
      </c>
      <c r="JW48">
        <v>0</v>
      </c>
      <c r="JX48">
        <v>0</v>
      </c>
      <c r="JY48">
        <v>0</v>
      </c>
      <c r="JZ48">
        <v>0</v>
      </c>
      <c r="KD48">
        <v>37946</v>
      </c>
      <c r="KE48">
        <v>7261</v>
      </c>
      <c r="KG48">
        <v>0</v>
      </c>
      <c r="KH48">
        <v>0</v>
      </c>
      <c r="KI48">
        <v>0</v>
      </c>
      <c r="KJ48">
        <v>3</v>
      </c>
      <c r="KK48">
        <v>5</v>
      </c>
      <c r="KL48">
        <v>1848</v>
      </c>
      <c r="KM48">
        <v>3080</v>
      </c>
      <c r="KN48">
        <v>0</v>
      </c>
      <c r="KO48">
        <v>0</v>
      </c>
      <c r="KP48">
        <v>0</v>
      </c>
      <c r="KQ48">
        <v>0</v>
      </c>
      <c r="KS48">
        <v>0</v>
      </c>
      <c r="KT48">
        <v>0</v>
      </c>
      <c r="KU48">
        <v>0</v>
      </c>
      <c r="KW48">
        <v>0</v>
      </c>
      <c r="KX48">
        <v>0</v>
      </c>
      <c r="KY48">
        <v>0</v>
      </c>
      <c r="KZ48">
        <v>0</v>
      </c>
      <c r="LA48">
        <v>0</v>
      </c>
      <c r="LB48">
        <v>0</v>
      </c>
      <c r="LD48">
        <v>0</v>
      </c>
      <c r="LE48">
        <v>0</v>
      </c>
      <c r="LF48">
        <v>0</v>
      </c>
      <c r="LG48">
        <v>0</v>
      </c>
      <c r="LH48">
        <v>0</v>
      </c>
      <c r="LI48">
        <v>0</v>
      </c>
      <c r="LJ48">
        <v>1805.2540000000001</v>
      </c>
      <c r="LK48">
        <v>2</v>
      </c>
      <c r="LL48">
        <v>30000</v>
      </c>
      <c r="LM48">
        <v>18053</v>
      </c>
      <c r="LN48">
        <v>0</v>
      </c>
      <c r="LO48">
        <v>0</v>
      </c>
      <c r="LP48">
        <v>0</v>
      </c>
      <c r="LQ48">
        <v>0</v>
      </c>
      <c r="LR48">
        <v>0</v>
      </c>
      <c r="LS48">
        <v>0</v>
      </c>
      <c r="LT48">
        <v>0</v>
      </c>
      <c r="LU48">
        <v>0</v>
      </c>
      <c r="LV48">
        <v>0</v>
      </c>
      <c r="LW48">
        <v>0</v>
      </c>
      <c r="LX48">
        <v>0</v>
      </c>
      <c r="LY48">
        <v>0</v>
      </c>
      <c r="LZ48">
        <v>0</v>
      </c>
      <c r="MA48">
        <v>0</v>
      </c>
      <c r="MB48">
        <v>0</v>
      </c>
      <c r="MC48">
        <v>0</v>
      </c>
      <c r="MD48">
        <v>0</v>
      </c>
      <c r="ME48">
        <v>0</v>
      </c>
      <c r="MF48">
        <v>0</v>
      </c>
      <c r="MG48">
        <v>17651850</v>
      </c>
      <c r="MH48">
        <v>0</v>
      </c>
      <c r="MI48">
        <v>0</v>
      </c>
      <c r="MJ48">
        <v>0</v>
      </c>
      <c r="MK48">
        <v>0</v>
      </c>
    </row>
    <row r="49" spans="1:349" x14ac:dyDescent="0.25">
      <c r="A49">
        <v>43696</v>
      </c>
      <c r="B49">
        <v>57809</v>
      </c>
      <c r="C49">
        <v>9</v>
      </c>
      <c r="D49">
        <v>2025</v>
      </c>
      <c r="E49">
        <v>6160</v>
      </c>
      <c r="F49">
        <v>0</v>
      </c>
      <c r="G49">
        <v>66.290000000000006</v>
      </c>
      <c r="H49">
        <v>66.040000000000006</v>
      </c>
      <c r="I49">
        <v>66.040000000000006</v>
      </c>
      <c r="J49">
        <v>66.290000000000006</v>
      </c>
      <c r="K49">
        <v>0</v>
      </c>
      <c r="L49">
        <v>6160</v>
      </c>
      <c r="M49">
        <v>0</v>
      </c>
      <c r="N49">
        <v>0</v>
      </c>
      <c r="P49">
        <v>66.00500000000001</v>
      </c>
      <c r="Q49">
        <v>0</v>
      </c>
      <c r="R49">
        <v>41068</v>
      </c>
      <c r="S49">
        <v>622.19600000000003</v>
      </c>
      <c r="U49">
        <v>0</v>
      </c>
      <c r="V49">
        <v>9.8650000000000002</v>
      </c>
      <c r="W49">
        <v>6077</v>
      </c>
      <c r="X49">
        <v>6077</v>
      </c>
      <c r="Z49">
        <v>0</v>
      </c>
      <c r="AC49">
        <v>0</v>
      </c>
      <c r="AD49" t="s">
        <v>305</v>
      </c>
      <c r="AE49">
        <v>0</v>
      </c>
      <c r="AH49">
        <v>0</v>
      </c>
      <c r="AI49">
        <v>0</v>
      </c>
      <c r="AJ49">
        <v>6160</v>
      </c>
      <c r="AK49" t="s">
        <v>529</v>
      </c>
      <c r="AL49" t="s">
        <v>315</v>
      </c>
      <c r="AM49">
        <v>0</v>
      </c>
      <c r="AN49">
        <v>0</v>
      </c>
      <c r="AO49">
        <v>0</v>
      </c>
      <c r="AP49">
        <v>0</v>
      </c>
      <c r="AQ49">
        <v>0</v>
      </c>
      <c r="AS49">
        <v>0</v>
      </c>
      <c r="AT49">
        <v>0</v>
      </c>
      <c r="AU49">
        <v>0</v>
      </c>
      <c r="AV49">
        <v>0</v>
      </c>
      <c r="AW49">
        <v>752741</v>
      </c>
      <c r="AX49">
        <v>742118</v>
      </c>
      <c r="AY49">
        <v>0</v>
      </c>
      <c r="AZ49">
        <v>41068</v>
      </c>
      <c r="BA49">
        <v>6</v>
      </c>
      <c r="BB49">
        <v>0</v>
      </c>
      <c r="BC49">
        <v>0</v>
      </c>
      <c r="BD49">
        <v>0</v>
      </c>
      <c r="BE49">
        <v>0</v>
      </c>
      <c r="BF49">
        <v>668264</v>
      </c>
      <c r="BG49">
        <v>0</v>
      </c>
      <c r="BJ49">
        <v>12</v>
      </c>
      <c r="BK49">
        <v>0</v>
      </c>
      <c r="BL49">
        <v>0</v>
      </c>
      <c r="BM49">
        <v>0</v>
      </c>
      <c r="BN49">
        <v>0</v>
      </c>
      <c r="BO49">
        <v>0</v>
      </c>
      <c r="BP49">
        <v>0</v>
      </c>
      <c r="BQ49">
        <v>760</v>
      </c>
      <c r="BS49">
        <v>0</v>
      </c>
      <c r="BT49">
        <v>0</v>
      </c>
      <c r="BU49">
        <v>0</v>
      </c>
      <c r="BV49">
        <v>0</v>
      </c>
      <c r="BW49">
        <v>0</v>
      </c>
      <c r="BY49">
        <v>0</v>
      </c>
      <c r="CA49">
        <v>0</v>
      </c>
      <c r="CB49">
        <v>0</v>
      </c>
      <c r="CC49">
        <v>0</v>
      </c>
      <c r="CD49">
        <v>0</v>
      </c>
      <c r="CE49">
        <v>0</v>
      </c>
      <c r="CF49">
        <v>0</v>
      </c>
      <c r="CG49">
        <v>0</v>
      </c>
      <c r="CH49">
        <v>10643</v>
      </c>
      <c r="CI49">
        <v>0</v>
      </c>
      <c r="CJ49">
        <v>4</v>
      </c>
      <c r="CK49">
        <v>0</v>
      </c>
      <c r="CL49">
        <v>0</v>
      </c>
      <c r="CN49">
        <v>0</v>
      </c>
      <c r="CO49">
        <v>1</v>
      </c>
      <c r="CP49">
        <v>0</v>
      </c>
      <c r="CQ49">
        <v>0</v>
      </c>
      <c r="CR49">
        <v>66.290000000000006</v>
      </c>
      <c r="CS49">
        <v>0</v>
      </c>
      <c r="CT49">
        <v>0</v>
      </c>
      <c r="CU49">
        <v>0</v>
      </c>
      <c r="CV49">
        <v>0</v>
      </c>
      <c r="CW49">
        <v>0</v>
      </c>
      <c r="CX49">
        <v>0</v>
      </c>
      <c r="CY49">
        <v>0</v>
      </c>
      <c r="CZ49">
        <v>0</v>
      </c>
      <c r="DB49">
        <v>406806</v>
      </c>
      <c r="DC49">
        <v>0</v>
      </c>
      <c r="DD49">
        <v>0</v>
      </c>
      <c r="DE49">
        <v>130823</v>
      </c>
      <c r="DF49">
        <v>130823</v>
      </c>
      <c r="DG49">
        <v>21.238</v>
      </c>
      <c r="DH49">
        <v>0</v>
      </c>
      <c r="DI49">
        <v>0</v>
      </c>
      <c r="DK49">
        <v>3780</v>
      </c>
      <c r="DL49">
        <v>0</v>
      </c>
      <c r="DM49">
        <v>6054</v>
      </c>
      <c r="DN49">
        <v>20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6074</v>
      </c>
      <c r="EI49">
        <v>0</v>
      </c>
      <c r="EJ49">
        <v>0</v>
      </c>
      <c r="EK49">
        <v>0.13200000000000001</v>
      </c>
      <c r="EL49">
        <v>0</v>
      </c>
      <c r="EM49">
        <v>0</v>
      </c>
      <c r="EN49">
        <v>0.11800000000000001</v>
      </c>
      <c r="EO49">
        <v>0</v>
      </c>
      <c r="EP49">
        <v>0</v>
      </c>
      <c r="EQ49">
        <v>0.25</v>
      </c>
      <c r="ER49">
        <v>0</v>
      </c>
      <c r="ES49">
        <v>0.9860000000000001</v>
      </c>
      <c r="ET49">
        <v>0</v>
      </c>
      <c r="EV49">
        <v>0</v>
      </c>
      <c r="EW49">
        <v>0</v>
      </c>
      <c r="EX49">
        <v>0</v>
      </c>
      <c r="EZ49">
        <v>627196</v>
      </c>
      <c r="FA49">
        <v>0</v>
      </c>
      <c r="FB49">
        <v>668244</v>
      </c>
      <c r="FC49">
        <v>0</v>
      </c>
      <c r="FD49">
        <v>0</v>
      </c>
      <c r="FE49">
        <v>98671</v>
      </c>
      <c r="FF49">
        <v>16251</v>
      </c>
      <c r="FG49">
        <v>7.0223999999999995E-2</v>
      </c>
      <c r="FH49">
        <v>3.0397999999999998E-2</v>
      </c>
      <c r="FI49">
        <v>0</v>
      </c>
      <c r="FJ49">
        <v>0</v>
      </c>
      <c r="FK49">
        <v>108.48400000000001</v>
      </c>
      <c r="FL49">
        <v>793809</v>
      </c>
      <c r="FM49">
        <v>0</v>
      </c>
      <c r="FN49">
        <v>0</v>
      </c>
      <c r="FO49">
        <v>0</v>
      </c>
      <c r="FP49">
        <v>0</v>
      </c>
      <c r="FQ49">
        <v>0</v>
      </c>
      <c r="FR49">
        <v>0</v>
      </c>
      <c r="FS49">
        <v>0</v>
      </c>
      <c r="FT49">
        <v>0</v>
      </c>
      <c r="FU49">
        <v>0</v>
      </c>
      <c r="FV49">
        <v>0</v>
      </c>
      <c r="FW49">
        <v>0</v>
      </c>
      <c r="FX49">
        <v>0</v>
      </c>
      <c r="FY49">
        <v>0</v>
      </c>
      <c r="GB49">
        <v>0</v>
      </c>
      <c r="GC49">
        <v>0</v>
      </c>
      <c r="GD49">
        <v>0</v>
      </c>
      <c r="GF49">
        <v>0</v>
      </c>
      <c r="GG49">
        <v>0</v>
      </c>
      <c r="GH49">
        <v>0</v>
      </c>
      <c r="GI49">
        <v>0</v>
      </c>
      <c r="GK49">
        <v>0</v>
      </c>
      <c r="GL49">
        <v>0</v>
      </c>
      <c r="GM49">
        <v>0</v>
      </c>
      <c r="GN49">
        <v>0</v>
      </c>
      <c r="GO49">
        <v>0</v>
      </c>
      <c r="GQ49">
        <v>0</v>
      </c>
      <c r="GR49">
        <v>0</v>
      </c>
      <c r="GS49">
        <v>0</v>
      </c>
      <c r="GT49">
        <v>0</v>
      </c>
      <c r="HB49">
        <v>360336637</v>
      </c>
      <c r="HC49">
        <v>4.0135999999999998E-2</v>
      </c>
      <c r="HD49">
        <v>10643</v>
      </c>
      <c r="HE49">
        <v>0</v>
      </c>
      <c r="HF49">
        <v>72710</v>
      </c>
      <c r="HG49">
        <v>1232</v>
      </c>
      <c r="HH49">
        <v>28733</v>
      </c>
      <c r="HI49">
        <v>0</v>
      </c>
      <c r="HJ49">
        <v>15809</v>
      </c>
      <c r="HK49">
        <v>0</v>
      </c>
      <c r="HL49">
        <v>0</v>
      </c>
      <c r="HM49">
        <v>0</v>
      </c>
      <c r="HN49">
        <v>0</v>
      </c>
      <c r="HO49">
        <v>0</v>
      </c>
      <c r="HP49">
        <v>0</v>
      </c>
      <c r="HQ49">
        <v>0</v>
      </c>
      <c r="HR49">
        <v>0</v>
      </c>
      <c r="HS49">
        <v>627176</v>
      </c>
      <c r="HT49">
        <v>16251</v>
      </c>
      <c r="HW49">
        <v>0</v>
      </c>
      <c r="HX49">
        <v>6</v>
      </c>
      <c r="HY49">
        <v>4</v>
      </c>
      <c r="HZ49">
        <v>13</v>
      </c>
      <c r="IA49">
        <v>21</v>
      </c>
      <c r="IB49">
        <v>37</v>
      </c>
      <c r="IC49">
        <v>81</v>
      </c>
      <c r="ID49">
        <v>0</v>
      </c>
      <c r="IE49">
        <v>0</v>
      </c>
      <c r="IF49">
        <v>0</v>
      </c>
      <c r="IG49">
        <v>2</v>
      </c>
      <c r="IH49">
        <v>46.645000000000003</v>
      </c>
      <c r="II49">
        <v>0</v>
      </c>
      <c r="IJ49">
        <v>9.8650000000000002</v>
      </c>
      <c r="IK49">
        <v>0</v>
      </c>
      <c r="IL49">
        <v>0</v>
      </c>
      <c r="IM49">
        <v>0</v>
      </c>
      <c r="IN49">
        <v>0</v>
      </c>
      <c r="IO49">
        <v>0</v>
      </c>
      <c r="IP49">
        <v>0</v>
      </c>
      <c r="IQ49">
        <v>9.8650000000000002</v>
      </c>
      <c r="IR49">
        <v>6077</v>
      </c>
      <c r="IS49">
        <v>0</v>
      </c>
      <c r="IT49">
        <v>0</v>
      </c>
      <c r="IU49">
        <v>0</v>
      </c>
      <c r="IV49">
        <v>0</v>
      </c>
      <c r="IW49">
        <v>6160</v>
      </c>
      <c r="IX49">
        <v>0</v>
      </c>
      <c r="IY49">
        <v>0</v>
      </c>
      <c r="IZ49">
        <v>0</v>
      </c>
      <c r="JA49">
        <v>0</v>
      </c>
      <c r="JB49">
        <v>0</v>
      </c>
      <c r="JC49">
        <v>0</v>
      </c>
      <c r="JD49">
        <v>0</v>
      </c>
      <c r="JE49">
        <v>0</v>
      </c>
      <c r="JF49">
        <v>0</v>
      </c>
      <c r="JG49">
        <v>0</v>
      </c>
      <c r="JH49">
        <v>0</v>
      </c>
      <c r="JJ49">
        <v>0</v>
      </c>
      <c r="JK49">
        <v>0</v>
      </c>
      <c r="JL49">
        <v>0</v>
      </c>
      <c r="JM49">
        <v>0</v>
      </c>
      <c r="JO49">
        <v>0</v>
      </c>
      <c r="JP49">
        <v>0</v>
      </c>
      <c r="JQ49">
        <v>0</v>
      </c>
      <c r="JR49">
        <v>0</v>
      </c>
      <c r="JS49">
        <v>0</v>
      </c>
      <c r="JT49">
        <v>0</v>
      </c>
      <c r="JU49">
        <v>0</v>
      </c>
      <c r="JW49">
        <v>0</v>
      </c>
      <c r="JX49">
        <v>0</v>
      </c>
      <c r="JY49">
        <v>0</v>
      </c>
      <c r="JZ49">
        <v>0</v>
      </c>
      <c r="KD49">
        <v>0</v>
      </c>
      <c r="KE49">
        <v>7261</v>
      </c>
      <c r="KG49">
        <v>0</v>
      </c>
      <c r="KH49">
        <v>0</v>
      </c>
      <c r="KI49">
        <v>0</v>
      </c>
      <c r="KJ49">
        <v>1</v>
      </c>
      <c r="KK49">
        <v>1</v>
      </c>
      <c r="KL49">
        <v>616</v>
      </c>
      <c r="KM49">
        <v>616</v>
      </c>
      <c r="KN49">
        <v>0</v>
      </c>
      <c r="KO49">
        <v>0</v>
      </c>
      <c r="KP49">
        <v>0</v>
      </c>
      <c r="KQ49">
        <v>0</v>
      </c>
      <c r="KS49">
        <v>0</v>
      </c>
      <c r="KT49">
        <v>0</v>
      </c>
      <c r="KU49">
        <v>0</v>
      </c>
      <c r="KW49">
        <v>0</v>
      </c>
      <c r="KX49">
        <v>0</v>
      </c>
      <c r="KY49">
        <v>0</v>
      </c>
      <c r="KZ49">
        <v>0</v>
      </c>
      <c r="LA49">
        <v>0</v>
      </c>
      <c r="LB49">
        <v>0</v>
      </c>
      <c r="LD49">
        <v>0</v>
      </c>
      <c r="LE49">
        <v>0</v>
      </c>
      <c r="LF49">
        <v>0</v>
      </c>
      <c r="LG49">
        <v>0</v>
      </c>
      <c r="LH49">
        <v>0</v>
      </c>
      <c r="LI49">
        <v>0</v>
      </c>
      <c r="LJ49">
        <v>80.933999999999997</v>
      </c>
      <c r="LK49">
        <v>1</v>
      </c>
      <c r="LL49">
        <v>15000</v>
      </c>
      <c r="LM49">
        <v>809</v>
      </c>
      <c r="LN49">
        <v>0</v>
      </c>
      <c r="LO49">
        <v>0</v>
      </c>
      <c r="LP49">
        <v>0</v>
      </c>
      <c r="LQ49">
        <v>0</v>
      </c>
      <c r="LR49">
        <v>0</v>
      </c>
      <c r="LS49">
        <v>0</v>
      </c>
      <c r="LT49">
        <v>0</v>
      </c>
      <c r="LU49">
        <v>0</v>
      </c>
      <c r="LV49">
        <v>0</v>
      </c>
      <c r="LW49">
        <v>0</v>
      </c>
      <c r="LX49">
        <v>0</v>
      </c>
      <c r="LY49">
        <v>0</v>
      </c>
      <c r="LZ49">
        <v>0</v>
      </c>
      <c r="MA49">
        <v>0</v>
      </c>
      <c r="MB49">
        <v>0</v>
      </c>
      <c r="MC49">
        <v>0</v>
      </c>
      <c r="MD49">
        <v>0</v>
      </c>
      <c r="ME49">
        <v>0</v>
      </c>
      <c r="MF49">
        <v>0</v>
      </c>
      <c r="MG49">
        <v>752741</v>
      </c>
      <c r="MH49">
        <v>0</v>
      </c>
      <c r="MI49">
        <v>0</v>
      </c>
      <c r="MJ49">
        <v>0</v>
      </c>
      <c r="MK49">
        <v>0</v>
      </c>
    </row>
    <row r="50" spans="1:349" x14ac:dyDescent="0.25">
      <c r="A50">
        <v>43696</v>
      </c>
      <c r="B50">
        <v>57810</v>
      </c>
      <c r="C50">
        <v>9</v>
      </c>
      <c r="D50">
        <v>2025</v>
      </c>
      <c r="E50">
        <v>6160</v>
      </c>
      <c r="F50">
        <v>0</v>
      </c>
      <c r="G50">
        <v>295.84800000000001</v>
      </c>
      <c r="H50">
        <v>290.50200000000001</v>
      </c>
      <c r="I50">
        <v>290.50200000000001</v>
      </c>
      <c r="J50">
        <v>295.84800000000001</v>
      </c>
      <c r="K50">
        <v>0</v>
      </c>
      <c r="L50">
        <v>6160</v>
      </c>
      <c r="M50">
        <v>0</v>
      </c>
      <c r="N50">
        <v>0</v>
      </c>
      <c r="P50">
        <v>300.06200000000001</v>
      </c>
      <c r="Q50">
        <v>0</v>
      </c>
      <c r="R50">
        <v>186697</v>
      </c>
      <c r="S50">
        <v>622.19600000000003</v>
      </c>
      <c r="U50">
        <v>0</v>
      </c>
      <c r="V50">
        <v>19.682000000000002</v>
      </c>
      <c r="W50">
        <v>12124</v>
      </c>
      <c r="X50">
        <v>12124</v>
      </c>
      <c r="Z50">
        <v>0</v>
      </c>
      <c r="AC50">
        <v>0</v>
      </c>
      <c r="AD50" t="s">
        <v>305</v>
      </c>
      <c r="AE50">
        <v>0</v>
      </c>
      <c r="AH50">
        <v>0</v>
      </c>
      <c r="AI50">
        <v>0</v>
      </c>
      <c r="AJ50">
        <v>6160</v>
      </c>
      <c r="AK50" t="s">
        <v>529</v>
      </c>
      <c r="AL50" t="s">
        <v>17</v>
      </c>
      <c r="AM50">
        <v>0</v>
      </c>
      <c r="AN50">
        <v>0</v>
      </c>
      <c r="AO50">
        <v>0</v>
      </c>
      <c r="AP50">
        <v>0</v>
      </c>
      <c r="AQ50">
        <v>0</v>
      </c>
      <c r="AS50">
        <v>0</v>
      </c>
      <c r="AT50">
        <v>0</v>
      </c>
      <c r="AU50">
        <v>0</v>
      </c>
      <c r="AV50">
        <v>0</v>
      </c>
      <c r="AW50">
        <v>3204394</v>
      </c>
      <c r="AX50">
        <v>3157321</v>
      </c>
      <c r="AY50">
        <v>0</v>
      </c>
      <c r="AZ50">
        <v>186697</v>
      </c>
      <c r="BA50">
        <v>0</v>
      </c>
      <c r="BB50">
        <v>0</v>
      </c>
      <c r="BC50">
        <v>0</v>
      </c>
      <c r="BD50">
        <v>0</v>
      </c>
      <c r="BE50">
        <v>0</v>
      </c>
      <c r="BF50">
        <v>2853328</v>
      </c>
      <c r="BG50">
        <v>0</v>
      </c>
      <c r="BJ50">
        <v>12</v>
      </c>
      <c r="BK50">
        <v>0</v>
      </c>
      <c r="BL50">
        <v>0</v>
      </c>
      <c r="BM50">
        <v>0</v>
      </c>
      <c r="BN50">
        <v>0</v>
      </c>
      <c r="BO50">
        <v>0</v>
      </c>
      <c r="BP50">
        <v>0</v>
      </c>
      <c r="BQ50">
        <v>725</v>
      </c>
      <c r="BS50">
        <v>0</v>
      </c>
      <c r="BT50">
        <v>0</v>
      </c>
      <c r="BU50">
        <v>0</v>
      </c>
      <c r="BV50">
        <v>0</v>
      </c>
      <c r="BW50">
        <v>0</v>
      </c>
      <c r="BY50">
        <v>0</v>
      </c>
      <c r="CA50">
        <v>0</v>
      </c>
      <c r="CB50">
        <v>0</v>
      </c>
      <c r="CC50">
        <v>0</v>
      </c>
      <c r="CD50">
        <v>0</v>
      </c>
      <c r="CE50">
        <v>0</v>
      </c>
      <c r="CF50">
        <v>0</v>
      </c>
      <c r="CG50">
        <v>0</v>
      </c>
      <c r="CH50">
        <v>47497</v>
      </c>
      <c r="CI50">
        <v>0</v>
      </c>
      <c r="CJ50">
        <v>4</v>
      </c>
      <c r="CK50">
        <v>0</v>
      </c>
      <c r="CL50">
        <v>0</v>
      </c>
      <c r="CN50">
        <v>0</v>
      </c>
      <c r="CO50">
        <v>1</v>
      </c>
      <c r="CP50">
        <v>0</v>
      </c>
      <c r="CQ50">
        <v>0</v>
      </c>
      <c r="CR50">
        <v>295.84800000000001</v>
      </c>
      <c r="CS50">
        <v>0</v>
      </c>
      <c r="CT50">
        <v>0</v>
      </c>
      <c r="CU50">
        <v>0</v>
      </c>
      <c r="CV50">
        <v>0</v>
      </c>
      <c r="CW50">
        <v>0</v>
      </c>
      <c r="CX50">
        <v>0</v>
      </c>
      <c r="CY50">
        <v>0</v>
      </c>
      <c r="CZ50">
        <v>0</v>
      </c>
      <c r="DB50">
        <v>1789492</v>
      </c>
      <c r="DC50">
        <v>0</v>
      </c>
      <c r="DD50">
        <v>0</v>
      </c>
      <c r="DE50">
        <v>526064</v>
      </c>
      <c r="DF50">
        <v>526064</v>
      </c>
      <c r="DG50">
        <v>85.4</v>
      </c>
      <c r="DH50">
        <v>0</v>
      </c>
      <c r="DI50">
        <v>0</v>
      </c>
      <c r="DK50">
        <v>3227</v>
      </c>
      <c r="DL50">
        <v>0</v>
      </c>
      <c r="DM50">
        <v>127746</v>
      </c>
      <c r="DN50">
        <v>424</v>
      </c>
      <c r="DO50">
        <v>0</v>
      </c>
      <c r="DP50">
        <v>0</v>
      </c>
      <c r="DQ50">
        <v>0</v>
      </c>
      <c r="DR50">
        <v>0</v>
      </c>
      <c r="DS50">
        <v>0</v>
      </c>
      <c r="DT50">
        <v>0</v>
      </c>
      <c r="DU50">
        <v>0</v>
      </c>
      <c r="DV50">
        <v>0</v>
      </c>
      <c r="DW50">
        <v>0</v>
      </c>
      <c r="DX50">
        <v>0</v>
      </c>
      <c r="DY50">
        <v>0</v>
      </c>
      <c r="DZ50">
        <v>0</v>
      </c>
      <c r="EA50">
        <v>0</v>
      </c>
      <c r="EB50">
        <v>0</v>
      </c>
      <c r="EC50">
        <v>2.4650000000000003</v>
      </c>
      <c r="ED50">
        <v>17462</v>
      </c>
      <c r="EE50">
        <v>0</v>
      </c>
      <c r="EF50">
        <v>0</v>
      </c>
      <c r="EG50">
        <v>0</v>
      </c>
      <c r="EH50">
        <v>110708</v>
      </c>
      <c r="EI50">
        <v>0</v>
      </c>
      <c r="EJ50">
        <v>0</v>
      </c>
      <c r="EK50">
        <v>1.8470000000000002</v>
      </c>
      <c r="EL50">
        <v>0</v>
      </c>
      <c r="EM50">
        <v>2.532</v>
      </c>
      <c r="EN50">
        <v>0.96700000000000008</v>
      </c>
      <c r="EO50">
        <v>0</v>
      </c>
      <c r="EP50">
        <v>0</v>
      </c>
      <c r="EQ50">
        <v>5.3460000000000001</v>
      </c>
      <c r="ER50">
        <v>0</v>
      </c>
      <c r="ES50">
        <v>17.972000000000001</v>
      </c>
      <c r="ET50">
        <v>0</v>
      </c>
      <c r="EV50">
        <v>0</v>
      </c>
      <c r="EW50">
        <v>0</v>
      </c>
      <c r="EX50">
        <v>0</v>
      </c>
      <c r="EZ50">
        <v>2666631</v>
      </c>
      <c r="FA50">
        <v>0</v>
      </c>
      <c r="FB50">
        <v>2852904</v>
      </c>
      <c r="FC50">
        <v>0</v>
      </c>
      <c r="FD50">
        <v>0</v>
      </c>
      <c r="FE50">
        <v>421302</v>
      </c>
      <c r="FF50">
        <v>69388</v>
      </c>
      <c r="FG50">
        <v>7.0223999999999995E-2</v>
      </c>
      <c r="FH50">
        <v>3.0397999999999998E-2</v>
      </c>
      <c r="FI50">
        <v>0</v>
      </c>
      <c r="FJ50">
        <v>0</v>
      </c>
      <c r="FK50">
        <v>463.20300000000003</v>
      </c>
      <c r="FL50">
        <v>3391091</v>
      </c>
      <c r="FM50">
        <v>0</v>
      </c>
      <c r="FN50">
        <v>0</v>
      </c>
      <c r="FO50">
        <v>0</v>
      </c>
      <c r="FP50">
        <v>0</v>
      </c>
      <c r="FQ50">
        <v>0</v>
      </c>
      <c r="FR50">
        <v>0</v>
      </c>
      <c r="FS50">
        <v>0</v>
      </c>
      <c r="FT50">
        <v>0</v>
      </c>
      <c r="FU50">
        <v>0</v>
      </c>
      <c r="FV50">
        <v>0</v>
      </c>
      <c r="FW50">
        <v>0</v>
      </c>
      <c r="FX50">
        <v>0</v>
      </c>
      <c r="FY50">
        <v>0</v>
      </c>
      <c r="GB50">
        <v>0</v>
      </c>
      <c r="GC50">
        <v>0</v>
      </c>
      <c r="GD50">
        <v>0</v>
      </c>
      <c r="GF50">
        <v>0</v>
      </c>
      <c r="GG50">
        <v>0</v>
      </c>
      <c r="GH50">
        <v>0</v>
      </c>
      <c r="GI50">
        <v>0</v>
      </c>
      <c r="GK50">
        <v>0</v>
      </c>
      <c r="GL50">
        <v>0</v>
      </c>
      <c r="GM50">
        <v>0</v>
      </c>
      <c r="GN50">
        <v>0</v>
      </c>
      <c r="GO50">
        <v>0</v>
      </c>
      <c r="GQ50">
        <v>0</v>
      </c>
      <c r="GR50">
        <v>0</v>
      </c>
      <c r="GS50">
        <v>0</v>
      </c>
      <c r="GT50">
        <v>0</v>
      </c>
      <c r="HB50">
        <v>360336637</v>
      </c>
      <c r="HC50">
        <v>4.0135999999999998E-2</v>
      </c>
      <c r="HD50">
        <v>47497</v>
      </c>
      <c r="HE50">
        <v>0</v>
      </c>
      <c r="HF50">
        <v>319843</v>
      </c>
      <c r="HG50">
        <v>616</v>
      </c>
      <c r="HH50">
        <v>59632</v>
      </c>
      <c r="HI50">
        <v>0</v>
      </c>
      <c r="HJ50">
        <v>17387</v>
      </c>
      <c r="HK50">
        <v>0</v>
      </c>
      <c r="HL50">
        <v>0</v>
      </c>
      <c r="HM50">
        <v>0</v>
      </c>
      <c r="HN50">
        <v>0</v>
      </c>
      <c r="HO50">
        <v>0</v>
      </c>
      <c r="HP50">
        <v>0</v>
      </c>
      <c r="HQ50">
        <v>0</v>
      </c>
      <c r="HR50">
        <v>0</v>
      </c>
      <c r="HS50">
        <v>2666207</v>
      </c>
      <c r="HT50">
        <v>69388</v>
      </c>
      <c r="HW50">
        <v>0</v>
      </c>
      <c r="HX50">
        <v>17</v>
      </c>
      <c r="HY50">
        <v>37</v>
      </c>
      <c r="HZ50">
        <v>45</v>
      </c>
      <c r="IA50">
        <v>71</v>
      </c>
      <c r="IB50">
        <v>156</v>
      </c>
      <c r="IC50">
        <v>326</v>
      </c>
      <c r="ID50">
        <v>0</v>
      </c>
      <c r="IE50">
        <v>0</v>
      </c>
      <c r="IF50">
        <v>0</v>
      </c>
      <c r="IG50">
        <v>1</v>
      </c>
      <c r="IH50">
        <v>96.805000000000007</v>
      </c>
      <c r="II50">
        <v>0</v>
      </c>
      <c r="IJ50">
        <v>19.682000000000002</v>
      </c>
      <c r="IK50">
        <v>0</v>
      </c>
      <c r="IL50">
        <v>0</v>
      </c>
      <c r="IM50">
        <v>0</v>
      </c>
      <c r="IN50">
        <v>0</v>
      </c>
      <c r="IO50">
        <v>0</v>
      </c>
      <c r="IP50">
        <v>0</v>
      </c>
      <c r="IQ50">
        <v>19.682000000000002</v>
      </c>
      <c r="IR50">
        <v>12124</v>
      </c>
      <c r="IS50">
        <v>0</v>
      </c>
      <c r="IT50">
        <v>0</v>
      </c>
      <c r="IU50">
        <v>0</v>
      </c>
      <c r="IV50">
        <v>0</v>
      </c>
      <c r="IW50">
        <v>6160</v>
      </c>
      <c r="IX50">
        <v>0</v>
      </c>
      <c r="IY50">
        <v>0</v>
      </c>
      <c r="IZ50">
        <v>0</v>
      </c>
      <c r="JA50">
        <v>0</v>
      </c>
      <c r="JB50">
        <v>0</v>
      </c>
      <c r="JC50">
        <v>0</v>
      </c>
      <c r="JD50">
        <v>0</v>
      </c>
      <c r="JE50">
        <v>0</v>
      </c>
      <c r="JF50">
        <v>0</v>
      </c>
      <c r="JG50">
        <v>0</v>
      </c>
      <c r="JH50">
        <v>0</v>
      </c>
      <c r="JJ50">
        <v>0</v>
      </c>
      <c r="JK50">
        <v>0</v>
      </c>
      <c r="JL50">
        <v>0</v>
      </c>
      <c r="JM50">
        <v>0</v>
      </c>
      <c r="JO50">
        <v>0</v>
      </c>
      <c r="JP50">
        <v>0</v>
      </c>
      <c r="JQ50">
        <v>0</v>
      </c>
      <c r="JR50">
        <v>0</v>
      </c>
      <c r="JS50">
        <v>0</v>
      </c>
      <c r="JT50">
        <v>0</v>
      </c>
      <c r="JU50">
        <v>0</v>
      </c>
      <c r="JW50">
        <v>0</v>
      </c>
      <c r="JX50">
        <v>0</v>
      </c>
      <c r="JY50">
        <v>0</v>
      </c>
      <c r="JZ50">
        <v>0</v>
      </c>
      <c r="KD50">
        <v>0</v>
      </c>
      <c r="KE50">
        <v>7261</v>
      </c>
      <c r="KG50">
        <v>0</v>
      </c>
      <c r="KH50">
        <v>0</v>
      </c>
      <c r="KI50">
        <v>0</v>
      </c>
      <c r="KJ50">
        <v>1</v>
      </c>
      <c r="KK50">
        <v>0</v>
      </c>
      <c r="KL50">
        <v>616</v>
      </c>
      <c r="KM50">
        <v>0</v>
      </c>
      <c r="KN50">
        <v>0</v>
      </c>
      <c r="KO50">
        <v>0</v>
      </c>
      <c r="KP50">
        <v>0</v>
      </c>
      <c r="KQ50">
        <v>0</v>
      </c>
      <c r="KS50">
        <v>0</v>
      </c>
      <c r="KT50">
        <v>0</v>
      </c>
      <c r="KU50">
        <v>0</v>
      </c>
      <c r="KW50">
        <v>0</v>
      </c>
      <c r="KX50">
        <v>0</v>
      </c>
      <c r="KY50">
        <v>0</v>
      </c>
      <c r="KZ50">
        <v>0</v>
      </c>
      <c r="LA50">
        <v>0</v>
      </c>
      <c r="LB50">
        <v>0</v>
      </c>
      <c r="LD50">
        <v>0</v>
      </c>
      <c r="LE50">
        <v>0</v>
      </c>
      <c r="LF50">
        <v>0</v>
      </c>
      <c r="LG50">
        <v>0</v>
      </c>
      <c r="LH50">
        <v>0</v>
      </c>
      <c r="LI50">
        <v>0</v>
      </c>
      <c r="LJ50">
        <v>238.696</v>
      </c>
      <c r="LK50">
        <v>1</v>
      </c>
      <c r="LL50">
        <v>15000</v>
      </c>
      <c r="LM50">
        <v>2387</v>
      </c>
      <c r="LN50">
        <v>0</v>
      </c>
      <c r="LO50">
        <v>0</v>
      </c>
      <c r="LP50">
        <v>0</v>
      </c>
      <c r="LQ50">
        <v>0</v>
      </c>
      <c r="LR50">
        <v>0</v>
      </c>
      <c r="LS50">
        <v>0</v>
      </c>
      <c r="LT50">
        <v>0</v>
      </c>
      <c r="LU50">
        <v>0</v>
      </c>
      <c r="LV50">
        <v>0</v>
      </c>
      <c r="LW50">
        <v>0</v>
      </c>
      <c r="LX50">
        <v>0</v>
      </c>
      <c r="LY50">
        <v>0</v>
      </c>
      <c r="LZ50">
        <v>0</v>
      </c>
      <c r="MA50">
        <v>0</v>
      </c>
      <c r="MB50">
        <v>0</v>
      </c>
      <c r="MC50">
        <v>0</v>
      </c>
      <c r="MD50">
        <v>0</v>
      </c>
      <c r="ME50">
        <v>0</v>
      </c>
      <c r="MF50">
        <v>0</v>
      </c>
      <c r="MG50">
        <v>3204394</v>
      </c>
      <c r="MH50">
        <v>0</v>
      </c>
      <c r="MI50">
        <v>0</v>
      </c>
      <c r="MJ50">
        <v>0</v>
      </c>
      <c r="MK50">
        <v>0</v>
      </c>
    </row>
    <row r="51" spans="1:349" x14ac:dyDescent="0.25">
      <c r="A51">
        <v>43696</v>
      </c>
      <c r="B51">
        <v>57813</v>
      </c>
      <c r="C51">
        <v>9</v>
      </c>
      <c r="D51">
        <v>2025</v>
      </c>
      <c r="E51">
        <v>6160</v>
      </c>
      <c r="F51">
        <v>0</v>
      </c>
      <c r="G51">
        <v>5834.4830000000002</v>
      </c>
      <c r="H51">
        <v>5483.8879999999999</v>
      </c>
      <c r="I51">
        <v>5483.8879999999999</v>
      </c>
      <c r="J51">
        <v>5834.4830000000002</v>
      </c>
      <c r="K51">
        <v>0</v>
      </c>
      <c r="L51">
        <v>6160</v>
      </c>
      <c r="M51">
        <v>0</v>
      </c>
      <c r="N51">
        <v>0</v>
      </c>
      <c r="P51">
        <v>5834.4830000000002</v>
      </c>
      <c r="Q51">
        <v>0</v>
      </c>
      <c r="R51">
        <v>3630192</v>
      </c>
      <c r="S51">
        <v>622.19600000000003</v>
      </c>
      <c r="U51">
        <v>0</v>
      </c>
      <c r="V51">
        <v>2491.65</v>
      </c>
      <c r="W51">
        <v>1534856</v>
      </c>
      <c r="X51">
        <v>1534856</v>
      </c>
      <c r="Z51">
        <v>0</v>
      </c>
      <c r="AC51">
        <v>0</v>
      </c>
      <c r="AD51" t="s">
        <v>305</v>
      </c>
      <c r="AE51">
        <v>0</v>
      </c>
      <c r="AH51">
        <v>0</v>
      </c>
      <c r="AI51">
        <v>0</v>
      </c>
      <c r="AJ51">
        <v>6160</v>
      </c>
      <c r="AK51" t="s">
        <v>529</v>
      </c>
      <c r="AL51" t="s">
        <v>18</v>
      </c>
      <c r="AM51">
        <v>0</v>
      </c>
      <c r="AN51">
        <v>0</v>
      </c>
      <c r="AO51">
        <v>0</v>
      </c>
      <c r="AP51">
        <v>0</v>
      </c>
      <c r="AQ51">
        <v>0</v>
      </c>
      <c r="AS51">
        <v>0</v>
      </c>
      <c r="AT51">
        <v>0</v>
      </c>
      <c r="AU51">
        <v>0</v>
      </c>
      <c r="AV51">
        <v>0</v>
      </c>
      <c r="AW51">
        <v>67605530</v>
      </c>
      <c r="AX51">
        <v>66688998</v>
      </c>
      <c r="AY51">
        <v>0</v>
      </c>
      <c r="AZ51">
        <v>3630192</v>
      </c>
      <c r="BA51">
        <v>143</v>
      </c>
      <c r="BB51">
        <v>0</v>
      </c>
      <c r="BC51">
        <v>0</v>
      </c>
      <c r="BD51">
        <v>0</v>
      </c>
      <c r="BE51">
        <v>0</v>
      </c>
      <c r="BF51">
        <v>60000783</v>
      </c>
      <c r="BG51">
        <v>0</v>
      </c>
      <c r="BJ51">
        <v>12</v>
      </c>
      <c r="BK51">
        <v>0</v>
      </c>
      <c r="BL51">
        <v>0</v>
      </c>
      <c r="BM51">
        <v>0</v>
      </c>
      <c r="BN51">
        <v>0</v>
      </c>
      <c r="BO51">
        <v>0</v>
      </c>
      <c r="BP51">
        <v>0</v>
      </c>
      <c r="BQ51">
        <v>0</v>
      </c>
      <c r="BS51">
        <v>0</v>
      </c>
      <c r="BT51">
        <v>0</v>
      </c>
      <c r="BU51">
        <v>0</v>
      </c>
      <c r="BV51">
        <v>0</v>
      </c>
      <c r="BW51">
        <v>0</v>
      </c>
      <c r="BY51">
        <v>0</v>
      </c>
      <c r="CA51">
        <v>0</v>
      </c>
      <c r="CB51">
        <v>0</v>
      </c>
      <c r="CC51">
        <v>0</v>
      </c>
      <c r="CD51">
        <v>0</v>
      </c>
      <c r="CE51">
        <v>0</v>
      </c>
      <c r="CF51">
        <v>0</v>
      </c>
      <c r="CG51">
        <v>0</v>
      </c>
      <c r="CH51">
        <v>936696</v>
      </c>
      <c r="CI51">
        <v>0</v>
      </c>
      <c r="CJ51">
        <v>4</v>
      </c>
      <c r="CK51">
        <v>0</v>
      </c>
      <c r="CL51">
        <v>0</v>
      </c>
      <c r="CN51">
        <v>0</v>
      </c>
      <c r="CO51">
        <v>1</v>
      </c>
      <c r="CP51">
        <v>0</v>
      </c>
      <c r="CQ51">
        <v>17</v>
      </c>
      <c r="CR51">
        <v>5834.4830000000002</v>
      </c>
      <c r="CS51">
        <v>0</v>
      </c>
      <c r="CT51">
        <v>0</v>
      </c>
      <c r="CU51">
        <v>0</v>
      </c>
      <c r="CV51">
        <v>0</v>
      </c>
      <c r="CW51">
        <v>0</v>
      </c>
      <c r="CX51">
        <v>0</v>
      </c>
      <c r="CY51">
        <v>0</v>
      </c>
      <c r="CZ51">
        <v>0</v>
      </c>
      <c r="DB51">
        <v>33780750</v>
      </c>
      <c r="DC51">
        <v>0</v>
      </c>
      <c r="DD51">
        <v>0</v>
      </c>
      <c r="DE51">
        <v>9366357</v>
      </c>
      <c r="DF51">
        <v>9366357</v>
      </c>
      <c r="DG51">
        <v>1520.5130000000001</v>
      </c>
      <c r="DH51">
        <v>0</v>
      </c>
      <c r="DI51">
        <v>0</v>
      </c>
      <c r="DK51">
        <v>0</v>
      </c>
      <c r="DL51">
        <v>0</v>
      </c>
      <c r="DM51">
        <v>6070684</v>
      </c>
      <c r="DN51">
        <v>20164</v>
      </c>
      <c r="DO51">
        <v>0</v>
      </c>
      <c r="DP51">
        <v>0</v>
      </c>
      <c r="DQ51">
        <v>0</v>
      </c>
      <c r="DR51">
        <v>0</v>
      </c>
      <c r="DS51">
        <v>0</v>
      </c>
      <c r="DT51">
        <v>0</v>
      </c>
      <c r="DU51">
        <v>0</v>
      </c>
      <c r="DV51">
        <v>0</v>
      </c>
      <c r="DW51">
        <v>0</v>
      </c>
      <c r="DX51">
        <v>0</v>
      </c>
      <c r="DY51">
        <v>0</v>
      </c>
      <c r="DZ51">
        <v>0</v>
      </c>
      <c r="EA51">
        <v>0.14700000000000002</v>
      </c>
      <c r="EB51">
        <v>0</v>
      </c>
      <c r="EC51">
        <v>156.4</v>
      </c>
      <c r="ED51">
        <v>1107938</v>
      </c>
      <c r="EE51">
        <v>0</v>
      </c>
      <c r="EF51">
        <v>0</v>
      </c>
      <c r="EG51">
        <v>0</v>
      </c>
      <c r="EH51">
        <v>4982910</v>
      </c>
      <c r="EI51">
        <v>0</v>
      </c>
      <c r="EJ51">
        <v>0</v>
      </c>
      <c r="EK51">
        <v>204.50500000000002</v>
      </c>
      <c r="EL51">
        <v>5.0200000000000005</v>
      </c>
      <c r="EM51">
        <v>35.768000000000001</v>
      </c>
      <c r="EN51">
        <v>17.472000000000001</v>
      </c>
      <c r="EO51">
        <v>0</v>
      </c>
      <c r="EP51">
        <v>0</v>
      </c>
      <c r="EQ51">
        <v>257.892</v>
      </c>
      <c r="ER51">
        <v>0</v>
      </c>
      <c r="ES51">
        <v>808.91399999999999</v>
      </c>
      <c r="ET51">
        <v>0</v>
      </c>
      <c r="EV51">
        <v>0</v>
      </c>
      <c r="EW51">
        <v>0</v>
      </c>
      <c r="EX51">
        <v>0</v>
      </c>
      <c r="EZ51">
        <v>56370591</v>
      </c>
      <c r="FA51">
        <v>0</v>
      </c>
      <c r="FB51">
        <v>59980619</v>
      </c>
      <c r="FC51">
        <v>0</v>
      </c>
      <c r="FD51">
        <v>0</v>
      </c>
      <c r="FE51">
        <v>8859284</v>
      </c>
      <c r="FF51">
        <v>1459123</v>
      </c>
      <c r="FG51">
        <v>7.0223999999999995E-2</v>
      </c>
      <c r="FH51">
        <v>3.0397999999999998E-2</v>
      </c>
      <c r="FI51">
        <v>0</v>
      </c>
      <c r="FJ51">
        <v>0</v>
      </c>
      <c r="FK51">
        <v>9740.3870000000006</v>
      </c>
      <c r="FL51">
        <v>71235722</v>
      </c>
      <c r="FM51">
        <v>0</v>
      </c>
      <c r="FN51">
        <v>0</v>
      </c>
      <c r="FO51">
        <v>0</v>
      </c>
      <c r="FP51">
        <v>0</v>
      </c>
      <c r="FQ51">
        <v>0</v>
      </c>
      <c r="FR51">
        <v>0</v>
      </c>
      <c r="FS51">
        <v>0</v>
      </c>
      <c r="FT51">
        <v>0</v>
      </c>
      <c r="FU51">
        <v>0</v>
      </c>
      <c r="FV51">
        <v>0</v>
      </c>
      <c r="FW51">
        <v>0</v>
      </c>
      <c r="FX51">
        <v>0</v>
      </c>
      <c r="FY51">
        <v>0</v>
      </c>
      <c r="GB51">
        <v>778523</v>
      </c>
      <c r="GC51">
        <v>778523</v>
      </c>
      <c r="GD51">
        <v>92.703000000000003</v>
      </c>
      <c r="GF51">
        <v>0</v>
      </c>
      <c r="GG51">
        <v>0</v>
      </c>
      <c r="GH51">
        <v>0</v>
      </c>
      <c r="GI51">
        <v>0</v>
      </c>
      <c r="GK51">
        <v>0</v>
      </c>
      <c r="GL51">
        <v>0</v>
      </c>
      <c r="GM51">
        <v>0</v>
      </c>
      <c r="GN51">
        <v>0</v>
      </c>
      <c r="GO51">
        <v>0</v>
      </c>
      <c r="GQ51">
        <v>0</v>
      </c>
      <c r="GR51">
        <v>0</v>
      </c>
      <c r="GS51">
        <v>0</v>
      </c>
      <c r="GT51">
        <v>0</v>
      </c>
      <c r="HB51">
        <v>360336637</v>
      </c>
      <c r="HC51">
        <v>4.0135999999999998E-2</v>
      </c>
      <c r="HD51">
        <v>936696</v>
      </c>
      <c r="HE51">
        <v>0</v>
      </c>
      <c r="HF51">
        <v>6037761</v>
      </c>
      <c r="HG51">
        <v>243320</v>
      </c>
      <c r="HH51">
        <v>1828462</v>
      </c>
      <c r="HI51">
        <v>0</v>
      </c>
      <c r="HJ51">
        <v>85569</v>
      </c>
      <c r="HK51">
        <v>0</v>
      </c>
      <c r="HL51">
        <v>0</v>
      </c>
      <c r="HM51">
        <v>0</v>
      </c>
      <c r="HN51">
        <v>254337</v>
      </c>
      <c r="HO51">
        <v>0</v>
      </c>
      <c r="HP51">
        <v>0</v>
      </c>
      <c r="HQ51">
        <v>0</v>
      </c>
      <c r="HR51">
        <v>0</v>
      </c>
      <c r="HS51">
        <v>56350427</v>
      </c>
      <c r="HT51">
        <v>1459123</v>
      </c>
      <c r="HW51">
        <v>0</v>
      </c>
      <c r="HX51">
        <v>363</v>
      </c>
      <c r="HY51">
        <v>757</v>
      </c>
      <c r="HZ51">
        <v>876</v>
      </c>
      <c r="IA51">
        <v>1738</v>
      </c>
      <c r="IB51">
        <v>2123</v>
      </c>
      <c r="IC51">
        <v>5857</v>
      </c>
      <c r="ID51">
        <v>0</v>
      </c>
      <c r="IE51">
        <v>0</v>
      </c>
      <c r="IF51">
        <v>0</v>
      </c>
      <c r="IG51">
        <v>395</v>
      </c>
      <c r="IH51">
        <v>2968.2830000000004</v>
      </c>
      <c r="II51">
        <v>0</v>
      </c>
      <c r="IJ51">
        <v>2491.65</v>
      </c>
      <c r="IK51">
        <v>0</v>
      </c>
      <c r="IL51">
        <v>0</v>
      </c>
      <c r="IM51">
        <v>0</v>
      </c>
      <c r="IN51">
        <v>0</v>
      </c>
      <c r="IO51">
        <v>0</v>
      </c>
      <c r="IP51">
        <v>0</v>
      </c>
      <c r="IQ51">
        <v>2491.65</v>
      </c>
      <c r="IR51">
        <v>1534856</v>
      </c>
      <c r="IS51">
        <v>0</v>
      </c>
      <c r="IT51">
        <v>0</v>
      </c>
      <c r="IU51">
        <v>0</v>
      </c>
      <c r="IV51">
        <v>0</v>
      </c>
      <c r="IW51">
        <v>6160</v>
      </c>
      <c r="IX51">
        <v>0</v>
      </c>
      <c r="IY51">
        <v>0</v>
      </c>
      <c r="IZ51">
        <v>0</v>
      </c>
      <c r="JA51">
        <v>0</v>
      </c>
      <c r="JB51">
        <v>2</v>
      </c>
      <c r="JC51">
        <v>51860</v>
      </c>
      <c r="JD51">
        <v>6</v>
      </c>
      <c r="JE51">
        <v>83790</v>
      </c>
      <c r="JF51">
        <v>15</v>
      </c>
      <c r="JG51">
        <v>107187</v>
      </c>
      <c r="JH51">
        <v>11500</v>
      </c>
      <c r="JJ51">
        <v>0</v>
      </c>
      <c r="JK51">
        <v>0</v>
      </c>
      <c r="JL51">
        <v>0</v>
      </c>
      <c r="JM51">
        <v>0</v>
      </c>
      <c r="JO51">
        <v>64.400000000000006</v>
      </c>
      <c r="JP51">
        <v>27.503</v>
      </c>
      <c r="JQ51">
        <v>0.8</v>
      </c>
      <c r="JR51">
        <v>514369</v>
      </c>
      <c r="JS51">
        <v>255615</v>
      </c>
      <c r="JT51">
        <v>8539</v>
      </c>
      <c r="JU51">
        <v>0</v>
      </c>
      <c r="JW51">
        <v>0</v>
      </c>
      <c r="JX51">
        <v>0</v>
      </c>
      <c r="JY51">
        <v>0</v>
      </c>
      <c r="JZ51">
        <v>0</v>
      </c>
      <c r="KD51">
        <v>0</v>
      </c>
      <c r="KE51">
        <v>7261</v>
      </c>
      <c r="KG51">
        <v>0</v>
      </c>
      <c r="KH51">
        <v>0</v>
      </c>
      <c r="KI51">
        <v>0</v>
      </c>
      <c r="KJ51">
        <v>250</v>
      </c>
      <c r="KK51">
        <v>145</v>
      </c>
      <c r="KL51">
        <v>154000</v>
      </c>
      <c r="KM51">
        <v>89320</v>
      </c>
      <c r="KN51">
        <v>0</v>
      </c>
      <c r="KO51">
        <v>0</v>
      </c>
      <c r="KP51">
        <v>0</v>
      </c>
      <c r="KQ51">
        <v>0</v>
      </c>
      <c r="KS51">
        <v>0</v>
      </c>
      <c r="KT51">
        <v>0</v>
      </c>
      <c r="KU51">
        <v>0</v>
      </c>
      <c r="KW51">
        <v>0</v>
      </c>
      <c r="KX51">
        <v>0</v>
      </c>
      <c r="KY51">
        <v>0</v>
      </c>
      <c r="KZ51">
        <v>0</v>
      </c>
      <c r="LA51">
        <v>0</v>
      </c>
      <c r="LB51">
        <v>0</v>
      </c>
      <c r="LD51">
        <v>0</v>
      </c>
      <c r="LE51">
        <v>0</v>
      </c>
      <c r="LF51">
        <v>0</v>
      </c>
      <c r="LG51">
        <v>0</v>
      </c>
      <c r="LH51">
        <v>0</v>
      </c>
      <c r="LI51">
        <v>0</v>
      </c>
      <c r="LJ51">
        <v>4056.9390000000003</v>
      </c>
      <c r="LK51">
        <v>3</v>
      </c>
      <c r="LL51">
        <v>45000</v>
      </c>
      <c r="LM51">
        <v>40569</v>
      </c>
      <c r="LN51">
        <v>0</v>
      </c>
      <c r="LO51">
        <v>0</v>
      </c>
      <c r="LP51">
        <v>0</v>
      </c>
      <c r="LQ51">
        <v>0</v>
      </c>
      <c r="LR51">
        <v>0</v>
      </c>
      <c r="LS51">
        <v>0</v>
      </c>
      <c r="LT51">
        <v>0</v>
      </c>
      <c r="LU51">
        <v>0</v>
      </c>
      <c r="LV51">
        <v>0</v>
      </c>
      <c r="LW51">
        <v>0</v>
      </c>
      <c r="LX51">
        <v>0</v>
      </c>
      <c r="LY51">
        <v>0</v>
      </c>
      <c r="LZ51">
        <v>0</v>
      </c>
      <c r="MA51">
        <v>0</v>
      </c>
      <c r="MB51">
        <v>0</v>
      </c>
      <c r="MC51">
        <v>0</v>
      </c>
      <c r="MD51">
        <v>0</v>
      </c>
      <c r="ME51">
        <v>0</v>
      </c>
      <c r="MF51">
        <v>0</v>
      </c>
      <c r="MG51">
        <v>67605530</v>
      </c>
      <c r="MH51">
        <v>0</v>
      </c>
      <c r="MI51">
        <v>0</v>
      </c>
      <c r="MJ51">
        <v>0</v>
      </c>
      <c r="MK51">
        <v>0</v>
      </c>
    </row>
    <row r="52" spans="1:349" x14ac:dyDescent="0.25">
      <c r="A52">
        <v>43696</v>
      </c>
      <c r="B52">
        <v>57814</v>
      </c>
      <c r="C52">
        <v>9</v>
      </c>
      <c r="D52">
        <v>2025</v>
      </c>
      <c r="E52">
        <v>6160</v>
      </c>
      <c r="F52">
        <v>0</v>
      </c>
      <c r="G52">
        <v>334.327</v>
      </c>
      <c r="H52">
        <v>236.94200000000001</v>
      </c>
      <c r="I52">
        <v>236.94200000000001</v>
      </c>
      <c r="J52">
        <v>334.327</v>
      </c>
      <c r="K52">
        <v>0</v>
      </c>
      <c r="L52">
        <v>6160</v>
      </c>
      <c r="M52">
        <v>0</v>
      </c>
      <c r="N52">
        <v>0</v>
      </c>
      <c r="P52">
        <v>333.19</v>
      </c>
      <c r="Q52">
        <v>0</v>
      </c>
      <c r="R52">
        <v>207309</v>
      </c>
      <c r="S52">
        <v>622.19600000000003</v>
      </c>
      <c r="U52">
        <v>0</v>
      </c>
      <c r="V52">
        <v>54.467000000000006</v>
      </c>
      <c r="W52">
        <v>33552</v>
      </c>
      <c r="X52">
        <v>33552</v>
      </c>
      <c r="Z52">
        <v>0</v>
      </c>
      <c r="AC52">
        <v>0</v>
      </c>
      <c r="AD52" t="s">
        <v>305</v>
      </c>
      <c r="AE52">
        <v>0</v>
      </c>
      <c r="AH52">
        <v>0</v>
      </c>
      <c r="AI52">
        <v>0</v>
      </c>
      <c r="AJ52">
        <v>6160</v>
      </c>
      <c r="AK52" t="s">
        <v>529</v>
      </c>
      <c r="AL52" t="s">
        <v>316</v>
      </c>
      <c r="AM52">
        <v>0</v>
      </c>
      <c r="AN52">
        <v>0</v>
      </c>
      <c r="AO52">
        <v>0</v>
      </c>
      <c r="AP52">
        <v>0</v>
      </c>
      <c r="AQ52">
        <v>0</v>
      </c>
      <c r="AS52">
        <v>0</v>
      </c>
      <c r="AT52">
        <v>0</v>
      </c>
      <c r="AU52">
        <v>0</v>
      </c>
      <c r="AV52">
        <v>0</v>
      </c>
      <c r="AW52">
        <v>5096364</v>
      </c>
      <c r="AX52">
        <v>5048372</v>
      </c>
      <c r="AY52">
        <v>0</v>
      </c>
      <c r="AZ52">
        <v>207309</v>
      </c>
      <c r="BA52">
        <v>0</v>
      </c>
      <c r="BB52">
        <v>0</v>
      </c>
      <c r="BC52">
        <v>0</v>
      </c>
      <c r="BD52">
        <v>0</v>
      </c>
      <c r="BE52">
        <v>0</v>
      </c>
      <c r="BF52">
        <v>4350089</v>
      </c>
      <c r="BG52">
        <v>0</v>
      </c>
      <c r="BJ52">
        <v>12</v>
      </c>
      <c r="BK52">
        <v>0</v>
      </c>
      <c r="BL52">
        <v>0</v>
      </c>
      <c r="BM52">
        <v>0</v>
      </c>
      <c r="BN52">
        <v>0</v>
      </c>
      <c r="BO52">
        <v>0</v>
      </c>
      <c r="BP52">
        <v>0</v>
      </c>
      <c r="BQ52">
        <v>734</v>
      </c>
      <c r="BS52">
        <v>0</v>
      </c>
      <c r="BT52">
        <v>0</v>
      </c>
      <c r="BU52">
        <v>0</v>
      </c>
      <c r="BV52">
        <v>0</v>
      </c>
      <c r="BW52">
        <v>0</v>
      </c>
      <c r="BY52">
        <v>0</v>
      </c>
      <c r="CA52">
        <v>0</v>
      </c>
      <c r="CB52">
        <v>0</v>
      </c>
      <c r="CC52">
        <v>0</v>
      </c>
      <c r="CD52">
        <v>0</v>
      </c>
      <c r="CE52">
        <v>0</v>
      </c>
      <c r="CF52">
        <v>0</v>
      </c>
      <c r="CG52">
        <v>0</v>
      </c>
      <c r="CH52">
        <v>53674</v>
      </c>
      <c r="CI52">
        <v>0</v>
      </c>
      <c r="CJ52">
        <v>4</v>
      </c>
      <c r="CK52">
        <v>0</v>
      </c>
      <c r="CL52">
        <v>0</v>
      </c>
      <c r="CN52">
        <v>0</v>
      </c>
      <c r="CO52">
        <v>1</v>
      </c>
      <c r="CP52">
        <v>0</v>
      </c>
      <c r="CQ52">
        <v>0</v>
      </c>
      <c r="CR52">
        <v>334.327</v>
      </c>
      <c r="CS52">
        <v>0</v>
      </c>
      <c r="CT52">
        <v>0</v>
      </c>
      <c r="CU52">
        <v>0</v>
      </c>
      <c r="CV52">
        <v>0</v>
      </c>
      <c r="CW52">
        <v>0</v>
      </c>
      <c r="CX52">
        <v>0</v>
      </c>
      <c r="CY52">
        <v>0</v>
      </c>
      <c r="CZ52">
        <v>0</v>
      </c>
      <c r="DB52">
        <v>1459563</v>
      </c>
      <c r="DC52">
        <v>0</v>
      </c>
      <c r="DD52">
        <v>0</v>
      </c>
      <c r="DE52">
        <v>580118</v>
      </c>
      <c r="DF52">
        <v>580118</v>
      </c>
      <c r="DG52">
        <v>94.175000000000011</v>
      </c>
      <c r="DH52">
        <v>0</v>
      </c>
      <c r="DI52">
        <v>0</v>
      </c>
      <c r="DK52">
        <v>3359</v>
      </c>
      <c r="DL52">
        <v>0</v>
      </c>
      <c r="DM52">
        <v>1710577</v>
      </c>
      <c r="DN52">
        <v>5682</v>
      </c>
      <c r="DO52">
        <v>0</v>
      </c>
      <c r="DP52">
        <v>0</v>
      </c>
      <c r="DQ52">
        <v>0</v>
      </c>
      <c r="DR52">
        <v>0</v>
      </c>
      <c r="DS52">
        <v>0</v>
      </c>
      <c r="DT52">
        <v>0</v>
      </c>
      <c r="DU52">
        <v>0</v>
      </c>
      <c r="DV52">
        <v>0</v>
      </c>
      <c r="DW52">
        <v>0</v>
      </c>
      <c r="DX52">
        <v>0</v>
      </c>
      <c r="DY52">
        <v>0</v>
      </c>
      <c r="DZ52">
        <v>0</v>
      </c>
      <c r="EA52">
        <v>0</v>
      </c>
      <c r="EB52">
        <v>0</v>
      </c>
      <c r="EC52">
        <v>0.84300000000000008</v>
      </c>
      <c r="ED52">
        <v>5972</v>
      </c>
      <c r="EE52">
        <v>0</v>
      </c>
      <c r="EF52">
        <v>0</v>
      </c>
      <c r="EG52">
        <v>0</v>
      </c>
      <c r="EH52">
        <v>9240</v>
      </c>
      <c r="EI52">
        <v>1701047</v>
      </c>
      <c r="EJ52">
        <v>69.036000000000001</v>
      </c>
      <c r="EK52">
        <v>0</v>
      </c>
      <c r="EL52">
        <v>0</v>
      </c>
      <c r="EM52">
        <v>0</v>
      </c>
      <c r="EN52">
        <v>0.3</v>
      </c>
      <c r="EO52">
        <v>0</v>
      </c>
      <c r="EP52">
        <v>0</v>
      </c>
      <c r="EQ52">
        <v>69.335999999999999</v>
      </c>
      <c r="ER52">
        <v>0</v>
      </c>
      <c r="ES52">
        <v>1.5</v>
      </c>
      <c r="ET52">
        <v>0</v>
      </c>
      <c r="EV52">
        <v>0</v>
      </c>
      <c r="EW52">
        <v>0</v>
      </c>
      <c r="EX52">
        <v>0</v>
      </c>
      <c r="EZ52">
        <v>4300282</v>
      </c>
      <c r="FA52">
        <v>0</v>
      </c>
      <c r="FB52">
        <v>4501909</v>
      </c>
      <c r="FC52">
        <v>0</v>
      </c>
      <c r="FD52">
        <v>0</v>
      </c>
      <c r="FE52">
        <v>642303</v>
      </c>
      <c r="FF52">
        <v>105787</v>
      </c>
      <c r="FG52">
        <v>7.0223999999999995E-2</v>
      </c>
      <c r="FH52">
        <v>3.0397999999999998E-2</v>
      </c>
      <c r="FI52">
        <v>0</v>
      </c>
      <c r="FJ52">
        <v>0</v>
      </c>
      <c r="FK52">
        <v>706.18299999999999</v>
      </c>
      <c r="FL52">
        <v>5303673</v>
      </c>
      <c r="FM52">
        <v>0</v>
      </c>
      <c r="FN52">
        <v>0</v>
      </c>
      <c r="FO52">
        <v>1486</v>
      </c>
      <c r="FP52">
        <v>0</v>
      </c>
      <c r="FQ52">
        <v>1486</v>
      </c>
      <c r="FR52">
        <v>1486</v>
      </c>
      <c r="FS52">
        <v>0</v>
      </c>
      <c r="FT52">
        <v>0</v>
      </c>
      <c r="FU52">
        <v>0</v>
      </c>
      <c r="FV52">
        <v>0</v>
      </c>
      <c r="FW52">
        <v>0</v>
      </c>
      <c r="FX52">
        <v>0</v>
      </c>
      <c r="FY52">
        <v>0</v>
      </c>
      <c r="GB52">
        <v>236381</v>
      </c>
      <c r="GC52">
        <v>236381</v>
      </c>
      <c r="GD52">
        <v>28.049000000000003</v>
      </c>
      <c r="GF52">
        <v>0</v>
      </c>
      <c r="GG52">
        <v>0</v>
      </c>
      <c r="GH52">
        <v>0</v>
      </c>
      <c r="GI52">
        <v>0</v>
      </c>
      <c r="GK52">
        <v>0</v>
      </c>
      <c r="GL52">
        <v>0</v>
      </c>
      <c r="GM52">
        <v>0</v>
      </c>
      <c r="GN52">
        <v>0</v>
      </c>
      <c r="GO52">
        <v>0</v>
      </c>
      <c r="GQ52">
        <v>0</v>
      </c>
      <c r="GR52">
        <v>0</v>
      </c>
      <c r="GS52">
        <v>0</v>
      </c>
      <c r="GT52">
        <v>0</v>
      </c>
      <c r="HB52">
        <v>360336637</v>
      </c>
      <c r="HC52">
        <v>4.0135999999999998E-2</v>
      </c>
      <c r="HD52">
        <v>53674</v>
      </c>
      <c r="HE52">
        <v>0</v>
      </c>
      <c r="HF52">
        <v>260873</v>
      </c>
      <c r="HG52">
        <v>0</v>
      </c>
      <c r="HH52">
        <v>0</v>
      </c>
      <c r="HI52">
        <v>0</v>
      </c>
      <c r="HJ52">
        <v>63343</v>
      </c>
      <c r="HK52">
        <v>3339</v>
      </c>
      <c r="HL52">
        <v>2594</v>
      </c>
      <c r="HM52">
        <v>0</v>
      </c>
      <c r="HN52">
        <v>0</v>
      </c>
      <c r="HO52">
        <v>0</v>
      </c>
      <c r="HP52">
        <v>127565</v>
      </c>
      <c r="HQ52">
        <v>0</v>
      </c>
      <c r="HR52">
        <v>0</v>
      </c>
      <c r="HS52">
        <v>4294600</v>
      </c>
      <c r="HT52">
        <v>105787</v>
      </c>
      <c r="HW52">
        <v>0</v>
      </c>
      <c r="HX52">
        <v>1</v>
      </c>
      <c r="HY52">
        <v>2</v>
      </c>
      <c r="HZ52">
        <v>0</v>
      </c>
      <c r="IA52">
        <v>2</v>
      </c>
      <c r="IB52">
        <v>338</v>
      </c>
      <c r="IC52">
        <v>343</v>
      </c>
      <c r="ID52">
        <v>0</v>
      </c>
      <c r="IE52">
        <v>0</v>
      </c>
      <c r="IF52">
        <v>0</v>
      </c>
      <c r="IG52">
        <v>0</v>
      </c>
      <c r="IH52">
        <v>0</v>
      </c>
      <c r="II52">
        <v>463.87400000000002</v>
      </c>
      <c r="IJ52">
        <v>54.467000000000006</v>
      </c>
      <c r="IK52">
        <v>81.88300000000001</v>
      </c>
      <c r="IL52">
        <v>0</v>
      </c>
      <c r="IM52">
        <v>0</v>
      </c>
      <c r="IN52">
        <v>0</v>
      </c>
      <c r="IO52">
        <v>0</v>
      </c>
      <c r="IP52">
        <v>545.75700000000006</v>
      </c>
      <c r="IQ52">
        <v>54.467000000000006</v>
      </c>
      <c r="IR52">
        <v>33552</v>
      </c>
      <c r="IS52">
        <v>22518</v>
      </c>
      <c r="IT52">
        <v>0</v>
      </c>
      <c r="IU52">
        <v>0</v>
      </c>
      <c r="IV52">
        <v>0</v>
      </c>
      <c r="IW52">
        <v>6160</v>
      </c>
      <c r="IX52">
        <v>0</v>
      </c>
      <c r="IY52">
        <v>0</v>
      </c>
      <c r="IZ52">
        <v>150083</v>
      </c>
      <c r="JA52">
        <v>0</v>
      </c>
      <c r="JB52">
        <v>0</v>
      </c>
      <c r="JC52">
        <v>0</v>
      </c>
      <c r="JD52">
        <v>0</v>
      </c>
      <c r="JE52">
        <v>0</v>
      </c>
      <c r="JF52">
        <v>0</v>
      </c>
      <c r="JG52">
        <v>0</v>
      </c>
      <c r="JH52">
        <v>0</v>
      </c>
      <c r="JJ52">
        <v>0</v>
      </c>
      <c r="JK52">
        <v>0</v>
      </c>
      <c r="JL52">
        <v>0</v>
      </c>
      <c r="JM52">
        <v>0</v>
      </c>
      <c r="JO52">
        <v>18.599</v>
      </c>
      <c r="JP52">
        <v>9.4500000000000011</v>
      </c>
      <c r="JQ52">
        <v>0</v>
      </c>
      <c r="JR52">
        <v>148552</v>
      </c>
      <c r="JS52">
        <v>87829</v>
      </c>
      <c r="JT52">
        <v>0</v>
      </c>
      <c r="JU52">
        <v>0</v>
      </c>
      <c r="JW52">
        <v>0</v>
      </c>
      <c r="JX52">
        <v>0</v>
      </c>
      <c r="JY52">
        <v>0</v>
      </c>
      <c r="JZ52">
        <v>0</v>
      </c>
      <c r="KD52">
        <v>0</v>
      </c>
      <c r="KE52">
        <v>7261</v>
      </c>
      <c r="KG52">
        <v>0</v>
      </c>
      <c r="KH52">
        <v>0</v>
      </c>
      <c r="KI52">
        <v>0</v>
      </c>
      <c r="KJ52">
        <v>0</v>
      </c>
      <c r="KK52">
        <v>0</v>
      </c>
      <c r="KL52">
        <v>0</v>
      </c>
      <c r="KM52">
        <v>0</v>
      </c>
      <c r="KN52">
        <v>0</v>
      </c>
      <c r="KO52">
        <v>0</v>
      </c>
      <c r="KP52">
        <v>0</v>
      </c>
      <c r="KQ52">
        <v>0</v>
      </c>
      <c r="KS52">
        <v>0</v>
      </c>
      <c r="KT52">
        <v>0</v>
      </c>
      <c r="KU52">
        <v>0</v>
      </c>
      <c r="KW52">
        <v>0</v>
      </c>
      <c r="KX52">
        <v>0</v>
      </c>
      <c r="KY52">
        <v>0</v>
      </c>
      <c r="KZ52">
        <v>0</v>
      </c>
      <c r="LA52">
        <v>0</v>
      </c>
      <c r="LB52">
        <v>0</v>
      </c>
      <c r="LD52">
        <v>0</v>
      </c>
      <c r="LE52">
        <v>0</v>
      </c>
      <c r="LF52">
        <v>0</v>
      </c>
      <c r="LG52">
        <v>0</v>
      </c>
      <c r="LH52">
        <v>0</v>
      </c>
      <c r="LI52">
        <v>0</v>
      </c>
      <c r="LJ52">
        <v>334.30400000000003</v>
      </c>
      <c r="LK52">
        <v>4</v>
      </c>
      <c r="LL52">
        <v>60000</v>
      </c>
      <c r="LM52">
        <v>3343</v>
      </c>
      <c r="LN52">
        <v>0</v>
      </c>
      <c r="LO52">
        <v>0</v>
      </c>
      <c r="LP52">
        <v>0</v>
      </c>
      <c r="LQ52">
        <v>0</v>
      </c>
      <c r="LR52">
        <v>0</v>
      </c>
      <c r="LS52">
        <v>0</v>
      </c>
      <c r="LT52">
        <v>0</v>
      </c>
      <c r="LU52">
        <v>0</v>
      </c>
      <c r="LV52">
        <v>0</v>
      </c>
      <c r="LW52">
        <v>0</v>
      </c>
      <c r="LX52">
        <v>0</v>
      </c>
      <c r="LY52">
        <v>0</v>
      </c>
      <c r="LZ52">
        <v>0</v>
      </c>
      <c r="MA52">
        <v>0</v>
      </c>
      <c r="MB52">
        <v>0</v>
      </c>
      <c r="MC52">
        <v>0</v>
      </c>
      <c r="MD52">
        <v>0</v>
      </c>
      <c r="ME52">
        <v>0</v>
      </c>
      <c r="MF52">
        <v>0</v>
      </c>
      <c r="MG52">
        <v>5096364</v>
      </c>
      <c r="MH52">
        <v>0</v>
      </c>
      <c r="MI52">
        <v>0</v>
      </c>
      <c r="MJ52">
        <v>0</v>
      </c>
      <c r="MK52">
        <v>0</v>
      </c>
    </row>
    <row r="53" spans="1:349" x14ac:dyDescent="0.25">
      <c r="A53">
        <v>43696</v>
      </c>
      <c r="B53">
        <v>57819</v>
      </c>
      <c r="C53">
        <v>9</v>
      </c>
      <c r="D53">
        <v>2025</v>
      </c>
      <c r="E53">
        <v>6160</v>
      </c>
      <c r="F53">
        <v>0</v>
      </c>
      <c r="G53">
        <v>172.39700000000002</v>
      </c>
      <c r="H53">
        <v>160.744</v>
      </c>
      <c r="I53">
        <v>160.744</v>
      </c>
      <c r="J53">
        <v>172.39700000000002</v>
      </c>
      <c r="K53">
        <v>0</v>
      </c>
      <c r="L53">
        <v>6160</v>
      </c>
      <c r="M53">
        <v>0</v>
      </c>
      <c r="N53">
        <v>0</v>
      </c>
      <c r="P53">
        <v>173.8</v>
      </c>
      <c r="Q53">
        <v>0</v>
      </c>
      <c r="R53">
        <v>108138</v>
      </c>
      <c r="S53">
        <v>622.19600000000003</v>
      </c>
      <c r="U53">
        <v>0</v>
      </c>
      <c r="V53">
        <v>108.92</v>
      </c>
      <c r="W53">
        <v>67095</v>
      </c>
      <c r="X53">
        <v>67095</v>
      </c>
      <c r="Z53">
        <v>0</v>
      </c>
      <c r="AC53">
        <v>0</v>
      </c>
      <c r="AD53" t="s">
        <v>305</v>
      </c>
      <c r="AE53">
        <v>0</v>
      </c>
      <c r="AH53">
        <v>0</v>
      </c>
      <c r="AI53">
        <v>0</v>
      </c>
      <c r="AJ53">
        <v>6160</v>
      </c>
      <c r="AK53" t="s">
        <v>529</v>
      </c>
      <c r="AL53" t="s">
        <v>39</v>
      </c>
      <c r="AM53">
        <v>0</v>
      </c>
      <c r="AN53">
        <v>0</v>
      </c>
      <c r="AO53">
        <v>0</v>
      </c>
      <c r="AP53">
        <v>0</v>
      </c>
      <c r="AQ53">
        <v>0</v>
      </c>
      <c r="AS53">
        <v>0</v>
      </c>
      <c r="AT53">
        <v>0</v>
      </c>
      <c r="AU53">
        <v>0</v>
      </c>
      <c r="AV53">
        <v>0</v>
      </c>
      <c r="AW53">
        <v>1931724</v>
      </c>
      <c r="AX53">
        <v>1904418</v>
      </c>
      <c r="AY53">
        <v>0</v>
      </c>
      <c r="AZ53">
        <v>108138</v>
      </c>
      <c r="BA53">
        <v>9</v>
      </c>
      <c r="BB53">
        <v>0</v>
      </c>
      <c r="BC53">
        <v>0</v>
      </c>
      <c r="BD53">
        <v>0</v>
      </c>
      <c r="BE53">
        <v>0</v>
      </c>
      <c r="BF53">
        <v>1693609</v>
      </c>
      <c r="BG53">
        <v>0</v>
      </c>
      <c r="BJ53">
        <v>12</v>
      </c>
      <c r="BK53">
        <v>0</v>
      </c>
      <c r="BL53">
        <v>0</v>
      </c>
      <c r="BM53">
        <v>0</v>
      </c>
      <c r="BN53">
        <v>0</v>
      </c>
      <c r="BO53">
        <v>0</v>
      </c>
      <c r="BP53">
        <v>0</v>
      </c>
      <c r="BQ53">
        <v>745</v>
      </c>
      <c r="BS53">
        <v>0</v>
      </c>
      <c r="BT53">
        <v>0</v>
      </c>
      <c r="BU53">
        <v>0</v>
      </c>
      <c r="BV53">
        <v>0</v>
      </c>
      <c r="BW53">
        <v>0</v>
      </c>
      <c r="BY53">
        <v>0</v>
      </c>
      <c r="CA53">
        <v>0</v>
      </c>
      <c r="CB53">
        <v>0</v>
      </c>
      <c r="CC53">
        <v>0</v>
      </c>
      <c r="CD53">
        <v>0</v>
      </c>
      <c r="CE53">
        <v>0</v>
      </c>
      <c r="CF53">
        <v>0</v>
      </c>
      <c r="CG53">
        <v>0</v>
      </c>
      <c r="CH53">
        <v>27677</v>
      </c>
      <c r="CI53">
        <v>0</v>
      </c>
      <c r="CJ53">
        <v>4</v>
      </c>
      <c r="CK53">
        <v>0</v>
      </c>
      <c r="CL53">
        <v>0</v>
      </c>
      <c r="CN53">
        <v>0</v>
      </c>
      <c r="CO53">
        <v>1</v>
      </c>
      <c r="CP53">
        <v>0</v>
      </c>
      <c r="CQ53">
        <v>1</v>
      </c>
      <c r="CR53">
        <v>172.39700000000002</v>
      </c>
      <c r="CS53">
        <v>0</v>
      </c>
      <c r="CT53">
        <v>0</v>
      </c>
      <c r="CU53">
        <v>0</v>
      </c>
      <c r="CV53">
        <v>0</v>
      </c>
      <c r="CW53">
        <v>0</v>
      </c>
      <c r="CX53">
        <v>0</v>
      </c>
      <c r="CY53">
        <v>0</v>
      </c>
      <c r="CZ53">
        <v>0</v>
      </c>
      <c r="DB53">
        <v>990183</v>
      </c>
      <c r="DC53">
        <v>0</v>
      </c>
      <c r="DD53">
        <v>0</v>
      </c>
      <c r="DE53">
        <v>210287</v>
      </c>
      <c r="DF53">
        <v>210287</v>
      </c>
      <c r="DG53">
        <v>34.137999999999998</v>
      </c>
      <c r="DH53">
        <v>0</v>
      </c>
      <c r="DI53">
        <v>0</v>
      </c>
      <c r="DK53">
        <v>3546</v>
      </c>
      <c r="DL53">
        <v>0</v>
      </c>
      <c r="DM53">
        <v>111650</v>
      </c>
      <c r="DN53">
        <v>371</v>
      </c>
      <c r="DO53">
        <v>0</v>
      </c>
      <c r="DP53">
        <v>0</v>
      </c>
      <c r="DQ53">
        <v>0</v>
      </c>
      <c r="DR53">
        <v>0</v>
      </c>
      <c r="DS53">
        <v>0</v>
      </c>
      <c r="DT53">
        <v>0</v>
      </c>
      <c r="DU53">
        <v>0</v>
      </c>
      <c r="DV53">
        <v>0</v>
      </c>
      <c r="DW53">
        <v>0</v>
      </c>
      <c r="DX53">
        <v>0</v>
      </c>
      <c r="DY53">
        <v>0</v>
      </c>
      <c r="DZ53">
        <v>0</v>
      </c>
      <c r="EA53">
        <v>0</v>
      </c>
      <c r="EB53">
        <v>0</v>
      </c>
      <c r="EC53">
        <v>1.8220000000000001</v>
      </c>
      <c r="ED53">
        <v>12907</v>
      </c>
      <c r="EE53">
        <v>0</v>
      </c>
      <c r="EF53">
        <v>0</v>
      </c>
      <c r="EG53">
        <v>0</v>
      </c>
      <c r="EH53">
        <v>99114</v>
      </c>
      <c r="EI53">
        <v>0</v>
      </c>
      <c r="EJ53">
        <v>0</v>
      </c>
      <c r="EK53">
        <v>4.95</v>
      </c>
      <c r="EL53">
        <v>0</v>
      </c>
      <c r="EM53">
        <v>0</v>
      </c>
      <c r="EN53">
        <v>0.248</v>
      </c>
      <c r="EO53">
        <v>0</v>
      </c>
      <c r="EP53">
        <v>0</v>
      </c>
      <c r="EQ53">
        <v>5.1980000000000004</v>
      </c>
      <c r="ER53">
        <v>0</v>
      </c>
      <c r="ES53">
        <v>16.09</v>
      </c>
      <c r="ET53">
        <v>0</v>
      </c>
      <c r="EV53">
        <v>0</v>
      </c>
      <c r="EW53">
        <v>0</v>
      </c>
      <c r="EX53">
        <v>0</v>
      </c>
      <c r="EZ53">
        <v>1613165</v>
      </c>
      <c r="FA53">
        <v>0</v>
      </c>
      <c r="FB53">
        <v>1720932</v>
      </c>
      <c r="FC53">
        <v>0</v>
      </c>
      <c r="FD53">
        <v>0</v>
      </c>
      <c r="FE53">
        <v>250067</v>
      </c>
      <c r="FF53">
        <v>41186</v>
      </c>
      <c r="FG53">
        <v>7.0223999999999995E-2</v>
      </c>
      <c r="FH53">
        <v>3.0397999999999998E-2</v>
      </c>
      <c r="FI53">
        <v>0</v>
      </c>
      <c r="FJ53">
        <v>0</v>
      </c>
      <c r="FK53">
        <v>274.93700000000001</v>
      </c>
      <c r="FL53">
        <v>2039862</v>
      </c>
      <c r="FM53">
        <v>0</v>
      </c>
      <c r="FN53">
        <v>0</v>
      </c>
      <c r="FO53">
        <v>26918</v>
      </c>
      <c r="FP53">
        <v>0</v>
      </c>
      <c r="FQ53">
        <v>26918</v>
      </c>
      <c r="FR53">
        <v>26918</v>
      </c>
      <c r="FS53">
        <v>0</v>
      </c>
      <c r="FT53">
        <v>0</v>
      </c>
      <c r="FU53">
        <v>0</v>
      </c>
      <c r="FV53">
        <v>0</v>
      </c>
      <c r="FW53">
        <v>0</v>
      </c>
      <c r="FX53">
        <v>0</v>
      </c>
      <c r="FY53">
        <v>0</v>
      </c>
      <c r="GB53">
        <v>62391</v>
      </c>
      <c r="GC53">
        <v>62391</v>
      </c>
      <c r="GD53">
        <v>6.4550000000000001</v>
      </c>
      <c r="GF53">
        <v>0</v>
      </c>
      <c r="GG53">
        <v>0</v>
      </c>
      <c r="GH53">
        <v>0</v>
      </c>
      <c r="GI53">
        <v>0</v>
      </c>
      <c r="GK53">
        <v>0</v>
      </c>
      <c r="GL53">
        <v>0</v>
      </c>
      <c r="GM53">
        <v>0</v>
      </c>
      <c r="GN53">
        <v>0</v>
      </c>
      <c r="GO53">
        <v>0</v>
      </c>
      <c r="GQ53">
        <v>0</v>
      </c>
      <c r="GR53">
        <v>0</v>
      </c>
      <c r="GS53">
        <v>0</v>
      </c>
      <c r="GT53">
        <v>0</v>
      </c>
      <c r="HB53">
        <v>360336637</v>
      </c>
      <c r="HC53">
        <v>4.0135999999999998E-2</v>
      </c>
      <c r="HD53">
        <v>27677</v>
      </c>
      <c r="HE53">
        <v>0</v>
      </c>
      <c r="HF53">
        <v>176979</v>
      </c>
      <c r="HG53">
        <v>0</v>
      </c>
      <c r="HH53">
        <v>58033</v>
      </c>
      <c r="HI53">
        <v>0</v>
      </c>
      <c r="HJ53">
        <v>16620</v>
      </c>
      <c r="HK53">
        <v>463</v>
      </c>
      <c r="HL53">
        <v>313</v>
      </c>
      <c r="HM53">
        <v>0</v>
      </c>
      <c r="HN53">
        <v>0</v>
      </c>
      <c r="HO53">
        <v>0</v>
      </c>
      <c r="HP53">
        <v>0</v>
      </c>
      <c r="HQ53">
        <v>0</v>
      </c>
      <c r="HR53">
        <v>0</v>
      </c>
      <c r="HS53">
        <v>1612794</v>
      </c>
      <c r="HT53">
        <v>41186</v>
      </c>
      <c r="HW53">
        <v>0</v>
      </c>
      <c r="HX53">
        <v>18</v>
      </c>
      <c r="HY53">
        <v>11</v>
      </c>
      <c r="HZ53">
        <v>23</v>
      </c>
      <c r="IA53">
        <v>22</v>
      </c>
      <c r="IB53">
        <v>58</v>
      </c>
      <c r="IC53">
        <v>132</v>
      </c>
      <c r="ID53">
        <v>0</v>
      </c>
      <c r="IE53">
        <v>0</v>
      </c>
      <c r="IF53">
        <v>0</v>
      </c>
      <c r="IG53">
        <v>0</v>
      </c>
      <c r="IH53">
        <v>94.210000000000008</v>
      </c>
      <c r="II53">
        <v>0</v>
      </c>
      <c r="IJ53">
        <v>108.92</v>
      </c>
      <c r="IK53">
        <v>0</v>
      </c>
      <c r="IL53">
        <v>0</v>
      </c>
      <c r="IM53">
        <v>0</v>
      </c>
      <c r="IN53">
        <v>0</v>
      </c>
      <c r="IO53">
        <v>0</v>
      </c>
      <c r="IP53">
        <v>0</v>
      </c>
      <c r="IQ53">
        <v>108.92</v>
      </c>
      <c r="IR53">
        <v>67095</v>
      </c>
      <c r="IS53">
        <v>0</v>
      </c>
      <c r="IT53">
        <v>0</v>
      </c>
      <c r="IU53">
        <v>0</v>
      </c>
      <c r="IV53">
        <v>0</v>
      </c>
      <c r="IW53">
        <v>6160</v>
      </c>
      <c r="IX53">
        <v>0</v>
      </c>
      <c r="IY53">
        <v>0</v>
      </c>
      <c r="IZ53">
        <v>0</v>
      </c>
      <c r="JA53">
        <v>0</v>
      </c>
      <c r="JB53">
        <v>0</v>
      </c>
      <c r="JC53">
        <v>0</v>
      </c>
      <c r="JD53">
        <v>0</v>
      </c>
      <c r="JE53">
        <v>0</v>
      </c>
      <c r="JF53">
        <v>0</v>
      </c>
      <c r="JG53">
        <v>0</v>
      </c>
      <c r="JH53">
        <v>0</v>
      </c>
      <c r="JJ53">
        <v>0</v>
      </c>
      <c r="JK53">
        <v>0</v>
      </c>
      <c r="JL53">
        <v>0</v>
      </c>
      <c r="JM53">
        <v>0</v>
      </c>
      <c r="JO53">
        <v>7.5999999999999998E-2</v>
      </c>
      <c r="JP53">
        <v>4.569</v>
      </c>
      <c r="JQ53">
        <v>1.81</v>
      </c>
      <c r="JR53">
        <v>607</v>
      </c>
      <c r="JS53">
        <v>42465</v>
      </c>
      <c r="JT53">
        <v>19319</v>
      </c>
      <c r="JU53">
        <v>0</v>
      </c>
      <c r="JW53">
        <v>0</v>
      </c>
      <c r="JX53">
        <v>0</v>
      </c>
      <c r="JY53">
        <v>0</v>
      </c>
      <c r="JZ53">
        <v>0</v>
      </c>
      <c r="KD53">
        <v>0</v>
      </c>
      <c r="KE53">
        <v>7261</v>
      </c>
      <c r="KG53">
        <v>0</v>
      </c>
      <c r="KH53">
        <v>0</v>
      </c>
      <c r="KI53">
        <v>0</v>
      </c>
      <c r="KJ53">
        <v>0</v>
      </c>
      <c r="KK53">
        <v>0</v>
      </c>
      <c r="KL53">
        <v>0</v>
      </c>
      <c r="KM53">
        <v>0</v>
      </c>
      <c r="KN53">
        <v>0</v>
      </c>
      <c r="KO53">
        <v>0</v>
      </c>
      <c r="KP53">
        <v>0</v>
      </c>
      <c r="KQ53">
        <v>0</v>
      </c>
      <c r="KS53">
        <v>0</v>
      </c>
      <c r="KT53">
        <v>0</v>
      </c>
      <c r="KU53">
        <v>0</v>
      </c>
      <c r="KW53">
        <v>0</v>
      </c>
      <c r="KX53">
        <v>0</v>
      </c>
      <c r="KY53">
        <v>0</v>
      </c>
      <c r="KZ53">
        <v>0</v>
      </c>
      <c r="LA53">
        <v>0</v>
      </c>
      <c r="LB53">
        <v>0</v>
      </c>
      <c r="LD53">
        <v>0</v>
      </c>
      <c r="LE53">
        <v>0</v>
      </c>
      <c r="LF53">
        <v>0</v>
      </c>
      <c r="LG53">
        <v>0</v>
      </c>
      <c r="LH53">
        <v>0</v>
      </c>
      <c r="LI53">
        <v>0</v>
      </c>
      <c r="LJ53">
        <v>162.01</v>
      </c>
      <c r="LK53">
        <v>1</v>
      </c>
      <c r="LL53">
        <v>15000</v>
      </c>
      <c r="LM53">
        <v>1620</v>
      </c>
      <c r="LN53">
        <v>0</v>
      </c>
      <c r="LO53">
        <v>0</v>
      </c>
      <c r="LP53">
        <v>0</v>
      </c>
      <c r="LQ53">
        <v>0</v>
      </c>
      <c r="LR53">
        <v>0</v>
      </c>
      <c r="LS53">
        <v>0</v>
      </c>
      <c r="LT53">
        <v>0</v>
      </c>
      <c r="LU53">
        <v>0</v>
      </c>
      <c r="LV53">
        <v>0</v>
      </c>
      <c r="LW53">
        <v>0</v>
      </c>
      <c r="LX53">
        <v>0</v>
      </c>
      <c r="LY53">
        <v>0</v>
      </c>
      <c r="LZ53">
        <v>0</v>
      </c>
      <c r="MA53">
        <v>0</v>
      </c>
      <c r="MB53">
        <v>0</v>
      </c>
      <c r="MC53">
        <v>0</v>
      </c>
      <c r="MD53">
        <v>0</v>
      </c>
      <c r="ME53">
        <v>0</v>
      </c>
      <c r="MF53">
        <v>0</v>
      </c>
      <c r="MG53">
        <v>1931724</v>
      </c>
      <c r="MH53">
        <v>0</v>
      </c>
      <c r="MI53">
        <v>0</v>
      </c>
      <c r="MJ53">
        <v>0</v>
      </c>
      <c r="MK53">
        <v>0</v>
      </c>
    </row>
    <row r="54" spans="1:349" x14ac:dyDescent="0.25">
      <c r="A54">
        <v>43696</v>
      </c>
      <c r="B54">
        <v>57827</v>
      </c>
      <c r="C54">
        <v>9</v>
      </c>
      <c r="D54">
        <v>2025</v>
      </c>
      <c r="E54">
        <v>6160</v>
      </c>
      <c r="F54">
        <v>0</v>
      </c>
      <c r="G54">
        <v>313.72500000000002</v>
      </c>
      <c r="H54">
        <v>312.06800000000004</v>
      </c>
      <c r="I54">
        <v>312.06800000000004</v>
      </c>
      <c r="J54">
        <v>313.72500000000002</v>
      </c>
      <c r="K54">
        <v>0</v>
      </c>
      <c r="L54">
        <v>6160</v>
      </c>
      <c r="M54">
        <v>0</v>
      </c>
      <c r="N54">
        <v>0</v>
      </c>
      <c r="P54">
        <v>314.16000000000003</v>
      </c>
      <c r="Q54">
        <v>0</v>
      </c>
      <c r="R54">
        <v>195469</v>
      </c>
      <c r="S54">
        <v>622.19600000000003</v>
      </c>
      <c r="U54">
        <v>0</v>
      </c>
      <c r="V54">
        <v>91.156000000000006</v>
      </c>
      <c r="W54">
        <v>56152</v>
      </c>
      <c r="X54">
        <v>56152</v>
      </c>
      <c r="Z54">
        <v>0</v>
      </c>
      <c r="AC54">
        <v>0</v>
      </c>
      <c r="AD54" t="s">
        <v>305</v>
      </c>
      <c r="AE54">
        <v>0</v>
      </c>
      <c r="AH54">
        <v>0</v>
      </c>
      <c r="AI54">
        <v>0</v>
      </c>
      <c r="AJ54">
        <v>6160</v>
      </c>
      <c r="AK54" t="s">
        <v>529</v>
      </c>
      <c r="AL54" t="s">
        <v>436</v>
      </c>
      <c r="AM54">
        <v>0</v>
      </c>
      <c r="AN54">
        <v>0</v>
      </c>
      <c r="AO54">
        <v>0</v>
      </c>
      <c r="AP54">
        <v>0</v>
      </c>
      <c r="AQ54">
        <v>0</v>
      </c>
      <c r="AS54">
        <v>0</v>
      </c>
      <c r="AT54">
        <v>0</v>
      </c>
      <c r="AU54">
        <v>0</v>
      </c>
      <c r="AV54">
        <v>0</v>
      </c>
      <c r="AW54">
        <v>3488414</v>
      </c>
      <c r="AX54">
        <v>3438512</v>
      </c>
      <c r="AY54">
        <v>0</v>
      </c>
      <c r="AZ54">
        <v>195469</v>
      </c>
      <c r="BA54">
        <v>21.667000000000002</v>
      </c>
      <c r="BB54">
        <v>0</v>
      </c>
      <c r="BC54">
        <v>0</v>
      </c>
      <c r="BD54">
        <v>0</v>
      </c>
      <c r="BE54">
        <v>0</v>
      </c>
      <c r="BF54">
        <v>3100743</v>
      </c>
      <c r="BG54">
        <v>0</v>
      </c>
      <c r="BJ54">
        <v>12</v>
      </c>
      <c r="BK54">
        <v>0</v>
      </c>
      <c r="BL54">
        <v>0</v>
      </c>
      <c r="BM54">
        <v>0</v>
      </c>
      <c r="BN54">
        <v>0</v>
      </c>
      <c r="BO54">
        <v>0</v>
      </c>
      <c r="BP54">
        <v>0</v>
      </c>
      <c r="BQ54">
        <v>722</v>
      </c>
      <c r="BS54">
        <v>0</v>
      </c>
      <c r="BT54">
        <v>0</v>
      </c>
      <c r="BU54">
        <v>0</v>
      </c>
      <c r="BV54">
        <v>0</v>
      </c>
      <c r="BW54">
        <v>0</v>
      </c>
      <c r="BY54">
        <v>0</v>
      </c>
      <c r="CA54">
        <v>0</v>
      </c>
      <c r="CB54">
        <v>0</v>
      </c>
      <c r="CC54">
        <v>0</v>
      </c>
      <c r="CD54">
        <v>0</v>
      </c>
      <c r="CE54">
        <v>0</v>
      </c>
      <c r="CF54">
        <v>0</v>
      </c>
      <c r="CG54">
        <v>0</v>
      </c>
      <c r="CH54">
        <v>50367</v>
      </c>
      <c r="CI54">
        <v>0</v>
      </c>
      <c r="CJ54">
        <v>4</v>
      </c>
      <c r="CK54">
        <v>0</v>
      </c>
      <c r="CL54">
        <v>0</v>
      </c>
      <c r="CN54">
        <v>0</v>
      </c>
      <c r="CO54">
        <v>1</v>
      </c>
      <c r="CP54">
        <v>0</v>
      </c>
      <c r="CQ54">
        <v>0.83300000000000007</v>
      </c>
      <c r="CR54">
        <v>313.72500000000002</v>
      </c>
      <c r="CS54">
        <v>0</v>
      </c>
      <c r="CT54">
        <v>0</v>
      </c>
      <c r="CU54">
        <v>0</v>
      </c>
      <c r="CV54">
        <v>0</v>
      </c>
      <c r="CW54">
        <v>0</v>
      </c>
      <c r="CX54">
        <v>0</v>
      </c>
      <c r="CY54">
        <v>0</v>
      </c>
      <c r="CZ54">
        <v>0</v>
      </c>
      <c r="DB54">
        <v>1922339</v>
      </c>
      <c r="DC54">
        <v>0</v>
      </c>
      <c r="DD54">
        <v>0</v>
      </c>
      <c r="DE54">
        <v>530530</v>
      </c>
      <c r="DF54">
        <v>530530</v>
      </c>
      <c r="DG54">
        <v>86.125</v>
      </c>
      <c r="DH54">
        <v>0</v>
      </c>
      <c r="DI54">
        <v>0</v>
      </c>
      <c r="DK54">
        <v>3173</v>
      </c>
      <c r="DL54">
        <v>0</v>
      </c>
      <c r="DM54">
        <v>139961</v>
      </c>
      <c r="DN54">
        <v>465</v>
      </c>
      <c r="DO54">
        <v>0</v>
      </c>
      <c r="DP54">
        <v>0</v>
      </c>
      <c r="DQ54">
        <v>0</v>
      </c>
      <c r="DR54">
        <v>0</v>
      </c>
      <c r="DS54">
        <v>0</v>
      </c>
      <c r="DT54">
        <v>0</v>
      </c>
      <c r="DU54">
        <v>0</v>
      </c>
      <c r="DV54">
        <v>0</v>
      </c>
      <c r="DW54">
        <v>0</v>
      </c>
      <c r="DX54">
        <v>0</v>
      </c>
      <c r="DY54">
        <v>0</v>
      </c>
      <c r="DZ54">
        <v>0</v>
      </c>
      <c r="EA54">
        <v>0</v>
      </c>
      <c r="EB54">
        <v>0</v>
      </c>
      <c r="EC54">
        <v>15.036000000000001</v>
      </c>
      <c r="ED54">
        <v>106515</v>
      </c>
      <c r="EE54">
        <v>0</v>
      </c>
      <c r="EF54">
        <v>0</v>
      </c>
      <c r="EG54">
        <v>0</v>
      </c>
      <c r="EH54">
        <v>33911</v>
      </c>
      <c r="EI54">
        <v>0</v>
      </c>
      <c r="EJ54">
        <v>0</v>
      </c>
      <c r="EK54">
        <v>1.3900000000000001</v>
      </c>
      <c r="EL54">
        <v>0</v>
      </c>
      <c r="EM54">
        <v>0</v>
      </c>
      <c r="EN54">
        <v>0.26700000000000002</v>
      </c>
      <c r="EO54">
        <v>0</v>
      </c>
      <c r="EP54">
        <v>0</v>
      </c>
      <c r="EQ54">
        <v>1.657</v>
      </c>
      <c r="ER54">
        <v>0</v>
      </c>
      <c r="ES54">
        <v>5.5049999999999999</v>
      </c>
      <c r="ET54">
        <v>0</v>
      </c>
      <c r="EV54">
        <v>0</v>
      </c>
      <c r="EW54">
        <v>0</v>
      </c>
      <c r="EX54">
        <v>0</v>
      </c>
      <c r="EZ54">
        <v>2905274</v>
      </c>
      <c r="FA54">
        <v>0</v>
      </c>
      <c r="FB54">
        <v>3100278</v>
      </c>
      <c r="FC54">
        <v>0</v>
      </c>
      <c r="FD54">
        <v>0</v>
      </c>
      <c r="FE54">
        <v>457833</v>
      </c>
      <c r="FF54">
        <v>75405</v>
      </c>
      <c r="FG54">
        <v>7.0223999999999995E-2</v>
      </c>
      <c r="FH54">
        <v>3.0397999999999998E-2</v>
      </c>
      <c r="FI54">
        <v>0</v>
      </c>
      <c r="FJ54">
        <v>0</v>
      </c>
      <c r="FK54">
        <v>503.36700000000002</v>
      </c>
      <c r="FL54">
        <v>3683883</v>
      </c>
      <c r="FM54">
        <v>0</v>
      </c>
      <c r="FN54">
        <v>0</v>
      </c>
      <c r="FO54">
        <v>0</v>
      </c>
      <c r="FP54">
        <v>0</v>
      </c>
      <c r="FQ54">
        <v>0</v>
      </c>
      <c r="FR54">
        <v>0</v>
      </c>
      <c r="FS54">
        <v>0</v>
      </c>
      <c r="FT54">
        <v>0</v>
      </c>
      <c r="FU54">
        <v>0</v>
      </c>
      <c r="FV54">
        <v>0</v>
      </c>
      <c r="FW54">
        <v>0</v>
      </c>
      <c r="FX54">
        <v>0</v>
      </c>
      <c r="FY54">
        <v>0</v>
      </c>
      <c r="GB54">
        <v>0</v>
      </c>
      <c r="GC54">
        <v>0</v>
      </c>
      <c r="GD54">
        <v>0</v>
      </c>
      <c r="GF54">
        <v>0</v>
      </c>
      <c r="GG54">
        <v>0</v>
      </c>
      <c r="GH54">
        <v>0</v>
      </c>
      <c r="GI54">
        <v>0</v>
      </c>
      <c r="GK54">
        <v>0</v>
      </c>
      <c r="GL54">
        <v>0</v>
      </c>
      <c r="GM54">
        <v>0</v>
      </c>
      <c r="GN54">
        <v>0</v>
      </c>
      <c r="GO54">
        <v>0</v>
      </c>
      <c r="GQ54">
        <v>0</v>
      </c>
      <c r="GR54">
        <v>0</v>
      </c>
      <c r="GS54">
        <v>0</v>
      </c>
      <c r="GT54">
        <v>0</v>
      </c>
      <c r="HB54">
        <v>360336637</v>
      </c>
      <c r="HC54">
        <v>4.0135999999999998E-2</v>
      </c>
      <c r="HD54">
        <v>50367</v>
      </c>
      <c r="HE54">
        <v>0</v>
      </c>
      <c r="HF54">
        <v>343587</v>
      </c>
      <c r="HG54">
        <v>1848</v>
      </c>
      <c r="HH54">
        <v>71757</v>
      </c>
      <c r="HI54">
        <v>0</v>
      </c>
      <c r="HJ54">
        <v>34104</v>
      </c>
      <c r="HK54">
        <v>0</v>
      </c>
      <c r="HL54">
        <v>0</v>
      </c>
      <c r="HM54">
        <v>0</v>
      </c>
      <c r="HN54">
        <v>0</v>
      </c>
      <c r="HO54">
        <v>0</v>
      </c>
      <c r="HP54">
        <v>0</v>
      </c>
      <c r="HQ54">
        <v>0</v>
      </c>
      <c r="HR54">
        <v>0</v>
      </c>
      <c r="HS54">
        <v>2904809</v>
      </c>
      <c r="HT54">
        <v>75405</v>
      </c>
      <c r="HW54">
        <v>0</v>
      </c>
      <c r="HX54">
        <v>21</v>
      </c>
      <c r="HY54">
        <v>29</v>
      </c>
      <c r="HZ54">
        <v>78</v>
      </c>
      <c r="IA54">
        <v>87</v>
      </c>
      <c r="IB54">
        <v>117</v>
      </c>
      <c r="IC54">
        <v>332</v>
      </c>
      <c r="ID54">
        <v>0</v>
      </c>
      <c r="IE54">
        <v>0</v>
      </c>
      <c r="IF54">
        <v>0</v>
      </c>
      <c r="IG54">
        <v>3</v>
      </c>
      <c r="IH54">
        <v>116.488</v>
      </c>
      <c r="II54">
        <v>0</v>
      </c>
      <c r="IJ54">
        <v>91.156000000000006</v>
      </c>
      <c r="IK54">
        <v>0</v>
      </c>
      <c r="IL54">
        <v>0</v>
      </c>
      <c r="IM54">
        <v>0</v>
      </c>
      <c r="IN54">
        <v>0</v>
      </c>
      <c r="IO54">
        <v>0</v>
      </c>
      <c r="IP54">
        <v>0</v>
      </c>
      <c r="IQ54">
        <v>91.156000000000006</v>
      </c>
      <c r="IR54">
        <v>56152</v>
      </c>
      <c r="IS54">
        <v>0</v>
      </c>
      <c r="IT54">
        <v>0</v>
      </c>
      <c r="IU54">
        <v>0</v>
      </c>
      <c r="IV54">
        <v>0</v>
      </c>
      <c r="IW54">
        <v>6160</v>
      </c>
      <c r="IX54">
        <v>0</v>
      </c>
      <c r="IY54">
        <v>0</v>
      </c>
      <c r="IZ54">
        <v>0</v>
      </c>
      <c r="JA54">
        <v>0</v>
      </c>
      <c r="JB54">
        <v>0</v>
      </c>
      <c r="JC54">
        <v>0</v>
      </c>
      <c r="JD54">
        <v>0</v>
      </c>
      <c r="JE54">
        <v>0</v>
      </c>
      <c r="JF54">
        <v>0</v>
      </c>
      <c r="JG54">
        <v>0</v>
      </c>
      <c r="JH54">
        <v>0</v>
      </c>
      <c r="JJ54">
        <v>0</v>
      </c>
      <c r="JK54">
        <v>0</v>
      </c>
      <c r="JL54">
        <v>0</v>
      </c>
      <c r="JM54">
        <v>0</v>
      </c>
      <c r="JO54">
        <v>0</v>
      </c>
      <c r="JP54">
        <v>0</v>
      </c>
      <c r="JQ54">
        <v>0</v>
      </c>
      <c r="JR54">
        <v>0</v>
      </c>
      <c r="JS54">
        <v>0</v>
      </c>
      <c r="JT54">
        <v>0</v>
      </c>
      <c r="JU54">
        <v>0</v>
      </c>
      <c r="JW54">
        <v>0</v>
      </c>
      <c r="JX54">
        <v>0</v>
      </c>
      <c r="JY54">
        <v>0</v>
      </c>
      <c r="JZ54">
        <v>0</v>
      </c>
      <c r="KD54">
        <v>0</v>
      </c>
      <c r="KE54">
        <v>7261</v>
      </c>
      <c r="KG54">
        <v>0</v>
      </c>
      <c r="KH54">
        <v>0</v>
      </c>
      <c r="KI54">
        <v>0</v>
      </c>
      <c r="KJ54">
        <v>0</v>
      </c>
      <c r="KK54">
        <v>3</v>
      </c>
      <c r="KL54">
        <v>0</v>
      </c>
      <c r="KM54">
        <v>1848</v>
      </c>
      <c r="KN54">
        <v>0</v>
      </c>
      <c r="KO54">
        <v>0</v>
      </c>
      <c r="KP54">
        <v>0</v>
      </c>
      <c r="KQ54">
        <v>0</v>
      </c>
      <c r="KS54">
        <v>0</v>
      </c>
      <c r="KT54">
        <v>0</v>
      </c>
      <c r="KU54">
        <v>0</v>
      </c>
      <c r="KW54">
        <v>0</v>
      </c>
      <c r="KX54">
        <v>0</v>
      </c>
      <c r="KY54">
        <v>0</v>
      </c>
      <c r="KZ54">
        <v>0</v>
      </c>
      <c r="LA54">
        <v>0</v>
      </c>
      <c r="LB54">
        <v>0</v>
      </c>
      <c r="LD54">
        <v>0</v>
      </c>
      <c r="LE54">
        <v>0</v>
      </c>
      <c r="LF54">
        <v>0</v>
      </c>
      <c r="LG54">
        <v>0</v>
      </c>
      <c r="LH54">
        <v>0</v>
      </c>
      <c r="LI54">
        <v>0</v>
      </c>
      <c r="LJ54">
        <v>410.38400000000001</v>
      </c>
      <c r="LK54">
        <v>2</v>
      </c>
      <c r="LL54">
        <v>30000</v>
      </c>
      <c r="LM54">
        <v>4104</v>
      </c>
      <c r="LN54">
        <v>0</v>
      </c>
      <c r="LO54">
        <v>0</v>
      </c>
      <c r="LP54">
        <v>0</v>
      </c>
      <c r="LQ54">
        <v>0</v>
      </c>
      <c r="LR54">
        <v>0</v>
      </c>
      <c r="LS54">
        <v>0</v>
      </c>
      <c r="LT54">
        <v>0</v>
      </c>
      <c r="LU54">
        <v>0</v>
      </c>
      <c r="LV54">
        <v>0</v>
      </c>
      <c r="LW54">
        <v>0</v>
      </c>
      <c r="LX54">
        <v>0</v>
      </c>
      <c r="LY54">
        <v>0</v>
      </c>
      <c r="LZ54">
        <v>0</v>
      </c>
      <c r="MA54">
        <v>0</v>
      </c>
      <c r="MB54">
        <v>0</v>
      </c>
      <c r="MC54">
        <v>0</v>
      </c>
      <c r="MD54">
        <v>0</v>
      </c>
      <c r="ME54">
        <v>0</v>
      </c>
      <c r="MF54">
        <v>0</v>
      </c>
      <c r="MG54">
        <v>3488414</v>
      </c>
      <c r="MH54">
        <v>0</v>
      </c>
      <c r="MI54">
        <v>0</v>
      </c>
      <c r="MJ54">
        <v>0</v>
      </c>
      <c r="MK54">
        <v>0</v>
      </c>
    </row>
    <row r="55" spans="1:349" x14ac:dyDescent="0.25">
      <c r="A55">
        <v>43696</v>
      </c>
      <c r="B55">
        <v>57828</v>
      </c>
      <c r="C55">
        <v>9</v>
      </c>
      <c r="D55">
        <v>2025</v>
      </c>
      <c r="E55">
        <v>6160</v>
      </c>
      <c r="F55">
        <v>0</v>
      </c>
      <c r="G55">
        <v>837.6</v>
      </c>
      <c r="H55">
        <v>783.75600000000009</v>
      </c>
      <c r="I55">
        <v>783.75600000000009</v>
      </c>
      <c r="J55">
        <v>837.6</v>
      </c>
      <c r="K55">
        <v>0</v>
      </c>
      <c r="L55">
        <v>6160</v>
      </c>
      <c r="M55">
        <v>0</v>
      </c>
      <c r="N55">
        <v>0</v>
      </c>
      <c r="P55">
        <v>837.6</v>
      </c>
      <c r="Q55">
        <v>0</v>
      </c>
      <c r="R55">
        <v>521151</v>
      </c>
      <c r="S55">
        <v>622.19600000000003</v>
      </c>
      <c r="U55">
        <v>0</v>
      </c>
      <c r="V55">
        <v>215.96700000000001</v>
      </c>
      <c r="W55">
        <v>133036</v>
      </c>
      <c r="X55">
        <v>133036</v>
      </c>
      <c r="Z55">
        <v>0</v>
      </c>
      <c r="AC55">
        <v>0</v>
      </c>
      <c r="AD55" t="s">
        <v>305</v>
      </c>
      <c r="AE55">
        <v>0</v>
      </c>
      <c r="AH55">
        <v>0</v>
      </c>
      <c r="AI55">
        <v>0</v>
      </c>
      <c r="AJ55">
        <v>6160</v>
      </c>
      <c r="AK55" t="s">
        <v>529</v>
      </c>
      <c r="AL55" t="s">
        <v>76</v>
      </c>
      <c r="AM55">
        <v>0</v>
      </c>
      <c r="AN55">
        <v>0</v>
      </c>
      <c r="AO55">
        <v>0</v>
      </c>
      <c r="AP55">
        <v>0</v>
      </c>
      <c r="AQ55">
        <v>0</v>
      </c>
      <c r="AS55">
        <v>0</v>
      </c>
      <c r="AT55">
        <v>0</v>
      </c>
      <c r="AU55">
        <v>0</v>
      </c>
      <c r="AV55">
        <v>0</v>
      </c>
      <c r="AW55">
        <v>9598161</v>
      </c>
      <c r="AX55">
        <v>9466404</v>
      </c>
      <c r="AY55">
        <v>0</v>
      </c>
      <c r="AZ55">
        <v>521151</v>
      </c>
      <c r="BA55">
        <v>0</v>
      </c>
      <c r="BB55">
        <v>0</v>
      </c>
      <c r="BC55">
        <v>0</v>
      </c>
      <c r="BD55">
        <v>0</v>
      </c>
      <c r="BE55">
        <v>0</v>
      </c>
      <c r="BF55">
        <v>8294829</v>
      </c>
      <c r="BG55">
        <v>0</v>
      </c>
      <c r="BJ55">
        <v>12</v>
      </c>
      <c r="BK55">
        <v>0</v>
      </c>
      <c r="BL55">
        <v>0</v>
      </c>
      <c r="BM55">
        <v>0</v>
      </c>
      <c r="BN55">
        <v>0</v>
      </c>
      <c r="BO55">
        <v>0</v>
      </c>
      <c r="BP55">
        <v>0</v>
      </c>
      <c r="BQ55">
        <v>649</v>
      </c>
      <c r="BS55">
        <v>0</v>
      </c>
      <c r="BT55">
        <v>0</v>
      </c>
      <c r="BU55">
        <v>0</v>
      </c>
      <c r="BV55">
        <v>0</v>
      </c>
      <c r="BW55">
        <v>0</v>
      </c>
      <c r="BY55">
        <v>0</v>
      </c>
      <c r="CA55">
        <v>0</v>
      </c>
      <c r="CB55">
        <v>0</v>
      </c>
      <c r="CC55">
        <v>0</v>
      </c>
      <c r="CD55">
        <v>0</v>
      </c>
      <c r="CE55">
        <v>0</v>
      </c>
      <c r="CF55">
        <v>0</v>
      </c>
      <c r="CG55">
        <v>0</v>
      </c>
      <c r="CH55">
        <v>134472</v>
      </c>
      <c r="CI55">
        <v>0</v>
      </c>
      <c r="CJ55">
        <v>4</v>
      </c>
      <c r="CK55">
        <v>0</v>
      </c>
      <c r="CL55">
        <v>0</v>
      </c>
      <c r="CN55">
        <v>0</v>
      </c>
      <c r="CO55">
        <v>1</v>
      </c>
      <c r="CP55">
        <v>0</v>
      </c>
      <c r="CQ55">
        <v>0</v>
      </c>
      <c r="CR55">
        <v>837.6</v>
      </c>
      <c r="CS55">
        <v>0</v>
      </c>
      <c r="CT55">
        <v>0</v>
      </c>
      <c r="CU55">
        <v>0</v>
      </c>
      <c r="CV55">
        <v>0</v>
      </c>
      <c r="CW55">
        <v>0</v>
      </c>
      <c r="CX55">
        <v>0</v>
      </c>
      <c r="CY55">
        <v>0</v>
      </c>
      <c r="CZ55">
        <v>0</v>
      </c>
      <c r="DB55">
        <v>4827937</v>
      </c>
      <c r="DC55">
        <v>0</v>
      </c>
      <c r="DD55">
        <v>0</v>
      </c>
      <c r="DE55">
        <v>1119503</v>
      </c>
      <c r="DF55">
        <v>1119503</v>
      </c>
      <c r="DG55">
        <v>181.738</v>
      </c>
      <c r="DH55">
        <v>0</v>
      </c>
      <c r="DI55">
        <v>0</v>
      </c>
      <c r="DK55">
        <v>2011</v>
      </c>
      <c r="DL55">
        <v>0</v>
      </c>
      <c r="DM55">
        <v>817381</v>
      </c>
      <c r="DN55">
        <v>2715</v>
      </c>
      <c r="DO55">
        <v>0</v>
      </c>
      <c r="DP55">
        <v>0</v>
      </c>
      <c r="DQ55">
        <v>0</v>
      </c>
      <c r="DR55">
        <v>0</v>
      </c>
      <c r="DS55">
        <v>0</v>
      </c>
      <c r="DT55">
        <v>0</v>
      </c>
      <c r="DU55">
        <v>0</v>
      </c>
      <c r="DV55">
        <v>0</v>
      </c>
      <c r="DW55">
        <v>0</v>
      </c>
      <c r="DX55">
        <v>0</v>
      </c>
      <c r="DY55">
        <v>0</v>
      </c>
      <c r="DZ55">
        <v>0</v>
      </c>
      <c r="EA55">
        <v>0</v>
      </c>
      <c r="EB55">
        <v>1.3000000000000001E-2</v>
      </c>
      <c r="EC55">
        <v>56.383000000000003</v>
      </c>
      <c r="ED55">
        <v>399417</v>
      </c>
      <c r="EE55">
        <v>0</v>
      </c>
      <c r="EF55">
        <v>0</v>
      </c>
      <c r="EG55">
        <v>0</v>
      </c>
      <c r="EH55">
        <v>420679</v>
      </c>
      <c r="EI55">
        <v>0</v>
      </c>
      <c r="EJ55">
        <v>0</v>
      </c>
      <c r="EK55">
        <v>22.476000000000003</v>
      </c>
      <c r="EL55">
        <v>0</v>
      </c>
      <c r="EM55">
        <v>0</v>
      </c>
      <c r="EN55">
        <v>0.16500000000000001</v>
      </c>
      <c r="EO55">
        <v>0</v>
      </c>
      <c r="EP55">
        <v>0</v>
      </c>
      <c r="EQ55">
        <v>22.654</v>
      </c>
      <c r="ER55">
        <v>0</v>
      </c>
      <c r="ES55">
        <v>68.292000000000002</v>
      </c>
      <c r="ET55">
        <v>0</v>
      </c>
      <c r="EV55">
        <v>0</v>
      </c>
      <c r="EW55">
        <v>0</v>
      </c>
      <c r="EX55">
        <v>0</v>
      </c>
      <c r="EZ55">
        <v>8039932</v>
      </c>
      <c r="FA55">
        <v>0</v>
      </c>
      <c r="FB55">
        <v>8558368</v>
      </c>
      <c r="FC55">
        <v>0</v>
      </c>
      <c r="FD55">
        <v>0</v>
      </c>
      <c r="FE55">
        <v>1224755</v>
      </c>
      <c r="FF55">
        <v>201717</v>
      </c>
      <c r="FG55">
        <v>7.0223999999999995E-2</v>
      </c>
      <c r="FH55">
        <v>3.0397999999999998E-2</v>
      </c>
      <c r="FI55">
        <v>0</v>
      </c>
      <c r="FJ55">
        <v>0</v>
      </c>
      <c r="FK55">
        <v>1346.5630000000001</v>
      </c>
      <c r="FL55">
        <v>10119312</v>
      </c>
      <c r="FM55">
        <v>0</v>
      </c>
      <c r="FN55">
        <v>0</v>
      </c>
      <c r="FO55">
        <v>18155</v>
      </c>
      <c r="FP55">
        <v>0</v>
      </c>
      <c r="FQ55">
        <v>18155</v>
      </c>
      <c r="FR55">
        <v>18155</v>
      </c>
      <c r="FS55">
        <v>0</v>
      </c>
      <c r="FT55">
        <v>0</v>
      </c>
      <c r="FU55">
        <v>0</v>
      </c>
      <c r="FV55">
        <v>0</v>
      </c>
      <c r="FW55">
        <v>0</v>
      </c>
      <c r="FX55">
        <v>0</v>
      </c>
      <c r="FY55">
        <v>0</v>
      </c>
      <c r="GB55">
        <v>284735</v>
      </c>
      <c r="GC55">
        <v>284735</v>
      </c>
      <c r="GD55">
        <v>31.19</v>
      </c>
      <c r="GF55">
        <v>0</v>
      </c>
      <c r="GG55">
        <v>0</v>
      </c>
      <c r="GH55">
        <v>0</v>
      </c>
      <c r="GI55">
        <v>0</v>
      </c>
      <c r="GK55">
        <v>0</v>
      </c>
      <c r="GL55">
        <v>0</v>
      </c>
      <c r="GM55">
        <v>0</v>
      </c>
      <c r="GN55">
        <v>0</v>
      </c>
      <c r="GO55">
        <v>0</v>
      </c>
      <c r="GQ55">
        <v>0</v>
      </c>
      <c r="GR55">
        <v>0</v>
      </c>
      <c r="GS55">
        <v>0</v>
      </c>
      <c r="GT55">
        <v>0</v>
      </c>
      <c r="HB55">
        <v>360336637</v>
      </c>
      <c r="HC55">
        <v>4.0135999999999998E-2</v>
      </c>
      <c r="HD55">
        <v>134472</v>
      </c>
      <c r="HE55">
        <v>0</v>
      </c>
      <c r="HF55">
        <v>862915</v>
      </c>
      <c r="HG55">
        <v>31416</v>
      </c>
      <c r="HH55">
        <v>0</v>
      </c>
      <c r="HI55">
        <v>0</v>
      </c>
      <c r="HJ55">
        <v>97677</v>
      </c>
      <c r="HK55">
        <v>11082</v>
      </c>
      <c r="HL55">
        <v>15640</v>
      </c>
      <c r="HM55">
        <v>2000</v>
      </c>
      <c r="HN55">
        <v>115514</v>
      </c>
      <c r="HO55">
        <v>0</v>
      </c>
      <c r="HP55">
        <v>221377</v>
      </c>
      <c r="HQ55">
        <v>0</v>
      </c>
      <c r="HR55">
        <v>0</v>
      </c>
      <c r="HS55">
        <v>8037217</v>
      </c>
      <c r="HT55">
        <v>201717</v>
      </c>
      <c r="HW55">
        <v>0</v>
      </c>
      <c r="HX55">
        <v>147</v>
      </c>
      <c r="HY55">
        <v>117</v>
      </c>
      <c r="HZ55">
        <v>146</v>
      </c>
      <c r="IA55">
        <v>136</v>
      </c>
      <c r="IB55">
        <v>177</v>
      </c>
      <c r="IC55">
        <v>723</v>
      </c>
      <c r="ID55">
        <v>0</v>
      </c>
      <c r="IE55">
        <v>0</v>
      </c>
      <c r="IF55">
        <v>0</v>
      </c>
      <c r="IG55">
        <v>51</v>
      </c>
      <c r="IH55">
        <v>0</v>
      </c>
      <c r="II55">
        <v>805.00800000000004</v>
      </c>
      <c r="IJ55">
        <v>215.96700000000001</v>
      </c>
      <c r="IK55">
        <v>0</v>
      </c>
      <c r="IL55">
        <v>0</v>
      </c>
      <c r="IM55">
        <v>0</v>
      </c>
      <c r="IN55">
        <v>1</v>
      </c>
      <c r="IO55">
        <v>1</v>
      </c>
      <c r="IP55">
        <v>805.00800000000004</v>
      </c>
      <c r="IQ55">
        <v>215.96700000000001</v>
      </c>
      <c r="IR55">
        <v>133036</v>
      </c>
      <c r="IS55">
        <v>0</v>
      </c>
      <c r="IT55">
        <v>0</v>
      </c>
      <c r="IU55">
        <v>0</v>
      </c>
      <c r="IV55">
        <v>2000</v>
      </c>
      <c r="IW55">
        <v>6160</v>
      </c>
      <c r="IX55">
        <v>0</v>
      </c>
      <c r="IY55">
        <v>0</v>
      </c>
      <c r="IZ55">
        <v>221377</v>
      </c>
      <c r="JA55">
        <v>0</v>
      </c>
      <c r="JB55">
        <v>0</v>
      </c>
      <c r="JC55">
        <v>0</v>
      </c>
      <c r="JD55">
        <v>3</v>
      </c>
      <c r="JE55">
        <v>28635</v>
      </c>
      <c r="JF55">
        <v>17</v>
      </c>
      <c r="JG55">
        <v>82879</v>
      </c>
      <c r="JH55">
        <v>4000</v>
      </c>
      <c r="JJ55">
        <v>0</v>
      </c>
      <c r="JK55">
        <v>0</v>
      </c>
      <c r="JL55">
        <v>0</v>
      </c>
      <c r="JM55">
        <v>0</v>
      </c>
      <c r="JO55">
        <v>7.7680000000000007</v>
      </c>
      <c r="JP55">
        <v>19.794</v>
      </c>
      <c r="JQ55">
        <v>3.6280000000000001</v>
      </c>
      <c r="JR55">
        <v>62044</v>
      </c>
      <c r="JS55">
        <v>183967</v>
      </c>
      <c r="JT55">
        <v>38724</v>
      </c>
      <c r="JU55">
        <v>0</v>
      </c>
      <c r="JW55">
        <v>0</v>
      </c>
      <c r="JX55">
        <v>0</v>
      </c>
      <c r="JY55">
        <v>0</v>
      </c>
      <c r="JZ55">
        <v>0</v>
      </c>
      <c r="KD55">
        <v>0</v>
      </c>
      <c r="KE55">
        <v>7261</v>
      </c>
      <c r="KG55">
        <v>0</v>
      </c>
      <c r="KH55">
        <v>0</v>
      </c>
      <c r="KI55">
        <v>0</v>
      </c>
      <c r="KJ55">
        <v>13</v>
      </c>
      <c r="KK55">
        <v>38</v>
      </c>
      <c r="KL55">
        <v>8008</v>
      </c>
      <c r="KM55">
        <v>23408</v>
      </c>
      <c r="KN55">
        <v>0</v>
      </c>
      <c r="KO55">
        <v>0</v>
      </c>
      <c r="KP55">
        <v>0</v>
      </c>
      <c r="KQ55">
        <v>0</v>
      </c>
      <c r="KS55">
        <v>0</v>
      </c>
      <c r="KT55">
        <v>0</v>
      </c>
      <c r="KU55">
        <v>0</v>
      </c>
      <c r="KW55">
        <v>0</v>
      </c>
      <c r="KX55">
        <v>0</v>
      </c>
      <c r="KY55">
        <v>0</v>
      </c>
      <c r="KZ55">
        <v>0</v>
      </c>
      <c r="LA55">
        <v>0</v>
      </c>
      <c r="LB55">
        <v>0</v>
      </c>
      <c r="LD55">
        <v>0</v>
      </c>
      <c r="LE55">
        <v>0</v>
      </c>
      <c r="LF55">
        <v>0</v>
      </c>
      <c r="LG55">
        <v>0</v>
      </c>
      <c r="LH55">
        <v>0</v>
      </c>
      <c r="LI55">
        <v>0</v>
      </c>
      <c r="LJ55">
        <v>767.72199999999998</v>
      </c>
      <c r="LK55">
        <v>6</v>
      </c>
      <c r="LL55">
        <v>90000</v>
      </c>
      <c r="LM55">
        <v>7677</v>
      </c>
      <c r="LN55">
        <v>0</v>
      </c>
      <c r="LO55">
        <v>0</v>
      </c>
      <c r="LP55">
        <v>0</v>
      </c>
      <c r="LQ55">
        <v>0</v>
      </c>
      <c r="LR55">
        <v>0</v>
      </c>
      <c r="LS55">
        <v>0</v>
      </c>
      <c r="LT55">
        <v>0</v>
      </c>
      <c r="LU55">
        <v>0</v>
      </c>
      <c r="LV55">
        <v>0</v>
      </c>
      <c r="LW55">
        <v>0</v>
      </c>
      <c r="LX55">
        <v>0</v>
      </c>
      <c r="LY55">
        <v>0</v>
      </c>
      <c r="LZ55">
        <v>0</v>
      </c>
      <c r="MA55">
        <v>0</v>
      </c>
      <c r="MB55">
        <v>0</v>
      </c>
      <c r="MC55">
        <v>0</v>
      </c>
      <c r="MD55">
        <v>0</v>
      </c>
      <c r="ME55">
        <v>0</v>
      </c>
      <c r="MF55">
        <v>0</v>
      </c>
      <c r="MG55">
        <v>9598161</v>
      </c>
      <c r="MH55">
        <v>0</v>
      </c>
      <c r="MI55">
        <v>0</v>
      </c>
      <c r="MJ55">
        <v>0</v>
      </c>
      <c r="MK55">
        <v>0</v>
      </c>
    </row>
    <row r="56" spans="1:349" x14ac:dyDescent="0.25">
      <c r="A56">
        <v>43696</v>
      </c>
      <c r="B56">
        <v>57829</v>
      </c>
      <c r="C56">
        <v>9</v>
      </c>
      <c r="D56">
        <v>2025</v>
      </c>
      <c r="E56">
        <v>6160</v>
      </c>
      <c r="F56">
        <v>0</v>
      </c>
      <c r="G56">
        <v>1473.133</v>
      </c>
      <c r="H56">
        <v>1307.213</v>
      </c>
      <c r="I56">
        <v>1307.213</v>
      </c>
      <c r="J56">
        <v>1473.133</v>
      </c>
      <c r="K56">
        <v>0</v>
      </c>
      <c r="L56">
        <v>6160</v>
      </c>
      <c r="M56">
        <v>0</v>
      </c>
      <c r="N56">
        <v>0</v>
      </c>
      <c r="P56">
        <v>1473.31</v>
      </c>
      <c r="Q56">
        <v>0</v>
      </c>
      <c r="R56">
        <v>916688</v>
      </c>
      <c r="S56">
        <v>622.19600000000003</v>
      </c>
      <c r="U56">
        <v>0</v>
      </c>
      <c r="V56">
        <v>820.63</v>
      </c>
      <c r="W56">
        <v>505508</v>
      </c>
      <c r="X56">
        <v>505508</v>
      </c>
      <c r="Z56">
        <v>0</v>
      </c>
      <c r="AC56">
        <v>0</v>
      </c>
      <c r="AD56" t="s">
        <v>305</v>
      </c>
      <c r="AE56">
        <v>0</v>
      </c>
      <c r="AH56">
        <v>0</v>
      </c>
      <c r="AI56">
        <v>0</v>
      </c>
      <c r="AJ56">
        <v>6160</v>
      </c>
      <c r="AK56" t="s">
        <v>529</v>
      </c>
      <c r="AL56" t="s">
        <v>40</v>
      </c>
      <c r="AM56">
        <v>0</v>
      </c>
      <c r="AN56">
        <v>0</v>
      </c>
      <c r="AO56">
        <v>0</v>
      </c>
      <c r="AP56">
        <v>0</v>
      </c>
      <c r="AQ56">
        <v>0</v>
      </c>
      <c r="AS56">
        <v>0</v>
      </c>
      <c r="AT56">
        <v>0</v>
      </c>
      <c r="AU56">
        <v>0</v>
      </c>
      <c r="AV56">
        <v>0</v>
      </c>
      <c r="AW56">
        <v>17827142</v>
      </c>
      <c r="AX56">
        <v>17596239</v>
      </c>
      <c r="AY56">
        <v>0</v>
      </c>
      <c r="AZ56">
        <v>916688</v>
      </c>
      <c r="BA56">
        <v>82.332999999999998</v>
      </c>
      <c r="BB56">
        <v>31325</v>
      </c>
      <c r="BC56">
        <v>31125</v>
      </c>
      <c r="BD56">
        <v>73.656999999999996</v>
      </c>
      <c r="BE56">
        <v>200</v>
      </c>
      <c r="BF56">
        <v>15789180</v>
      </c>
      <c r="BG56">
        <v>0</v>
      </c>
      <c r="BJ56">
        <v>12</v>
      </c>
      <c r="BK56">
        <v>0</v>
      </c>
      <c r="BL56">
        <v>0</v>
      </c>
      <c r="BM56">
        <v>0</v>
      </c>
      <c r="BN56">
        <v>0</v>
      </c>
      <c r="BO56">
        <v>0</v>
      </c>
      <c r="BP56">
        <v>0</v>
      </c>
      <c r="BQ56">
        <v>569</v>
      </c>
      <c r="BS56">
        <v>0</v>
      </c>
      <c r="BT56">
        <v>0</v>
      </c>
      <c r="BU56">
        <v>0</v>
      </c>
      <c r="BV56">
        <v>0</v>
      </c>
      <c r="BW56">
        <v>0</v>
      </c>
      <c r="BY56">
        <v>0</v>
      </c>
      <c r="CA56">
        <v>0</v>
      </c>
      <c r="CB56">
        <v>0</v>
      </c>
      <c r="CC56">
        <v>0</v>
      </c>
      <c r="CD56">
        <v>0</v>
      </c>
      <c r="CE56">
        <v>0</v>
      </c>
      <c r="CF56">
        <v>0</v>
      </c>
      <c r="CG56">
        <v>0</v>
      </c>
      <c r="CH56">
        <v>236504</v>
      </c>
      <c r="CI56">
        <v>0</v>
      </c>
      <c r="CJ56">
        <v>4</v>
      </c>
      <c r="CK56">
        <v>0</v>
      </c>
      <c r="CL56">
        <v>0</v>
      </c>
      <c r="CN56">
        <v>0</v>
      </c>
      <c r="CO56">
        <v>1</v>
      </c>
      <c r="CP56">
        <v>0</v>
      </c>
      <c r="CQ56">
        <v>10.083</v>
      </c>
      <c r="CR56">
        <v>1473.133</v>
      </c>
      <c r="CS56">
        <v>0</v>
      </c>
      <c r="CT56">
        <v>0</v>
      </c>
      <c r="CU56">
        <v>0</v>
      </c>
      <c r="CV56">
        <v>0</v>
      </c>
      <c r="CW56">
        <v>0</v>
      </c>
      <c r="CX56">
        <v>0</v>
      </c>
      <c r="CY56">
        <v>0</v>
      </c>
      <c r="CZ56">
        <v>0</v>
      </c>
      <c r="DB56">
        <v>8052432</v>
      </c>
      <c r="DC56">
        <v>0</v>
      </c>
      <c r="DD56">
        <v>0</v>
      </c>
      <c r="DE56">
        <v>2543695</v>
      </c>
      <c r="DF56">
        <v>2543695</v>
      </c>
      <c r="DG56">
        <v>412.93800000000005</v>
      </c>
      <c r="DH56">
        <v>0</v>
      </c>
      <c r="DI56">
        <v>0</v>
      </c>
      <c r="DK56">
        <v>721</v>
      </c>
      <c r="DL56">
        <v>0</v>
      </c>
      <c r="DM56">
        <v>1626056</v>
      </c>
      <c r="DN56">
        <v>5401</v>
      </c>
      <c r="DO56">
        <v>0</v>
      </c>
      <c r="DP56">
        <v>0</v>
      </c>
      <c r="DQ56">
        <v>0</v>
      </c>
      <c r="DR56">
        <v>0</v>
      </c>
      <c r="DS56">
        <v>0</v>
      </c>
      <c r="DT56">
        <v>0</v>
      </c>
      <c r="DU56">
        <v>0</v>
      </c>
      <c r="DV56">
        <v>0</v>
      </c>
      <c r="DW56">
        <v>0</v>
      </c>
      <c r="DX56">
        <v>0</v>
      </c>
      <c r="DY56">
        <v>0</v>
      </c>
      <c r="DZ56">
        <v>0</v>
      </c>
      <c r="EA56">
        <v>4.2000000000000003E-2</v>
      </c>
      <c r="EB56">
        <v>0</v>
      </c>
      <c r="EC56">
        <v>70.263000000000005</v>
      </c>
      <c r="ED56">
        <v>497743</v>
      </c>
      <c r="EE56">
        <v>0</v>
      </c>
      <c r="EF56">
        <v>0</v>
      </c>
      <c r="EG56">
        <v>0</v>
      </c>
      <c r="EH56">
        <v>1133714</v>
      </c>
      <c r="EI56">
        <v>0</v>
      </c>
      <c r="EJ56">
        <v>0</v>
      </c>
      <c r="EK56">
        <v>34.856999999999999</v>
      </c>
      <c r="EL56">
        <v>5.6000000000000001E-2</v>
      </c>
      <c r="EM56">
        <v>16.988</v>
      </c>
      <c r="EN56">
        <v>4.6120000000000001</v>
      </c>
      <c r="EO56">
        <v>0</v>
      </c>
      <c r="EP56">
        <v>0</v>
      </c>
      <c r="EQ56">
        <v>58.777000000000001</v>
      </c>
      <c r="ER56">
        <v>2.278</v>
      </c>
      <c r="ES56">
        <v>184.04400000000001</v>
      </c>
      <c r="ET56">
        <v>0</v>
      </c>
      <c r="EV56">
        <v>0</v>
      </c>
      <c r="EW56">
        <v>0</v>
      </c>
      <c r="EX56">
        <v>0</v>
      </c>
      <c r="EZ56">
        <v>14880955</v>
      </c>
      <c r="FA56">
        <v>0</v>
      </c>
      <c r="FB56">
        <v>15792042</v>
      </c>
      <c r="FC56">
        <v>0</v>
      </c>
      <c r="FD56">
        <v>0</v>
      </c>
      <c r="FE56">
        <v>2331316</v>
      </c>
      <c r="FF56">
        <v>383968</v>
      </c>
      <c r="FG56">
        <v>7.0223999999999995E-2</v>
      </c>
      <c r="FH56">
        <v>3.0397999999999998E-2</v>
      </c>
      <c r="FI56">
        <v>0</v>
      </c>
      <c r="FJ56">
        <v>0</v>
      </c>
      <c r="FK56">
        <v>2563.1780000000003</v>
      </c>
      <c r="FL56">
        <v>18743830</v>
      </c>
      <c r="FM56">
        <v>0</v>
      </c>
      <c r="FN56">
        <v>0</v>
      </c>
      <c r="FO56">
        <v>0</v>
      </c>
      <c r="FP56">
        <v>0</v>
      </c>
      <c r="FQ56">
        <v>0</v>
      </c>
      <c r="FR56">
        <v>0</v>
      </c>
      <c r="FS56">
        <v>0</v>
      </c>
      <c r="FT56">
        <v>0</v>
      </c>
      <c r="FU56">
        <v>0</v>
      </c>
      <c r="FV56">
        <v>0</v>
      </c>
      <c r="FW56">
        <v>0</v>
      </c>
      <c r="FX56">
        <v>0</v>
      </c>
      <c r="FY56">
        <v>0</v>
      </c>
      <c r="GB56">
        <v>1089334</v>
      </c>
      <c r="GC56">
        <v>1089334</v>
      </c>
      <c r="GD56">
        <v>107.143</v>
      </c>
      <c r="GF56">
        <v>0</v>
      </c>
      <c r="GG56">
        <v>0</v>
      </c>
      <c r="GH56">
        <v>0</v>
      </c>
      <c r="GI56">
        <v>0</v>
      </c>
      <c r="GK56">
        <v>0</v>
      </c>
      <c r="GL56">
        <v>0</v>
      </c>
      <c r="GM56">
        <v>0</v>
      </c>
      <c r="GN56">
        <v>0</v>
      </c>
      <c r="GO56">
        <v>0</v>
      </c>
      <c r="GQ56">
        <v>0</v>
      </c>
      <c r="GR56">
        <v>0</v>
      </c>
      <c r="GS56">
        <v>0</v>
      </c>
      <c r="GT56">
        <v>0</v>
      </c>
      <c r="HB56">
        <v>360336637</v>
      </c>
      <c r="HC56">
        <v>4.0135999999999998E-2</v>
      </c>
      <c r="HD56">
        <v>236504</v>
      </c>
      <c r="HE56">
        <v>0</v>
      </c>
      <c r="HF56">
        <v>1439242</v>
      </c>
      <c r="HG56">
        <v>21560</v>
      </c>
      <c r="HH56">
        <v>363199</v>
      </c>
      <c r="HI56">
        <v>0</v>
      </c>
      <c r="HJ56">
        <v>44005</v>
      </c>
      <c r="HK56">
        <v>4893</v>
      </c>
      <c r="HL56">
        <v>3570</v>
      </c>
      <c r="HM56">
        <v>25000</v>
      </c>
      <c r="HN56">
        <v>42423</v>
      </c>
      <c r="HO56">
        <v>0</v>
      </c>
      <c r="HP56">
        <v>0</v>
      </c>
      <c r="HQ56">
        <v>0</v>
      </c>
      <c r="HR56">
        <v>0</v>
      </c>
      <c r="HS56">
        <v>14875354</v>
      </c>
      <c r="HT56">
        <v>383968</v>
      </c>
      <c r="HW56">
        <v>0</v>
      </c>
      <c r="HX56">
        <v>20</v>
      </c>
      <c r="HY56">
        <v>38</v>
      </c>
      <c r="HZ56">
        <v>722</v>
      </c>
      <c r="IA56">
        <v>505</v>
      </c>
      <c r="IB56">
        <v>314</v>
      </c>
      <c r="IC56">
        <v>1599</v>
      </c>
      <c r="ID56">
        <v>0</v>
      </c>
      <c r="IE56">
        <v>0</v>
      </c>
      <c r="IF56">
        <v>0</v>
      </c>
      <c r="IG56">
        <v>35</v>
      </c>
      <c r="IH56">
        <v>589.60800000000006</v>
      </c>
      <c r="II56">
        <v>0</v>
      </c>
      <c r="IJ56">
        <v>820.63</v>
      </c>
      <c r="IK56">
        <v>0</v>
      </c>
      <c r="IL56">
        <v>5</v>
      </c>
      <c r="IM56">
        <v>0</v>
      </c>
      <c r="IN56">
        <v>0</v>
      </c>
      <c r="IO56">
        <v>5</v>
      </c>
      <c r="IP56">
        <v>0</v>
      </c>
      <c r="IQ56">
        <v>820.63</v>
      </c>
      <c r="IR56">
        <v>505508</v>
      </c>
      <c r="IS56">
        <v>0</v>
      </c>
      <c r="IT56">
        <v>25000</v>
      </c>
      <c r="IU56">
        <v>0</v>
      </c>
      <c r="IV56">
        <v>0</v>
      </c>
      <c r="IW56">
        <v>6160</v>
      </c>
      <c r="IX56">
        <v>0</v>
      </c>
      <c r="IY56">
        <v>0</v>
      </c>
      <c r="IZ56">
        <v>0</v>
      </c>
      <c r="JA56">
        <v>0</v>
      </c>
      <c r="JB56">
        <v>0</v>
      </c>
      <c r="JC56">
        <v>0</v>
      </c>
      <c r="JD56">
        <v>1</v>
      </c>
      <c r="JE56">
        <v>13297</v>
      </c>
      <c r="JF56">
        <v>4</v>
      </c>
      <c r="JG56">
        <v>26626</v>
      </c>
      <c r="JH56">
        <v>2500</v>
      </c>
      <c r="JJ56">
        <v>0</v>
      </c>
      <c r="JK56">
        <v>0</v>
      </c>
      <c r="JL56">
        <v>0</v>
      </c>
      <c r="JM56">
        <v>0</v>
      </c>
      <c r="JO56">
        <v>0</v>
      </c>
      <c r="JP56">
        <v>39.341000000000001</v>
      </c>
      <c r="JQ56">
        <v>67.802000000000007</v>
      </c>
      <c r="JR56">
        <v>0</v>
      </c>
      <c r="JS56">
        <v>365638</v>
      </c>
      <c r="JT56">
        <v>723696</v>
      </c>
      <c r="JU56">
        <v>31761</v>
      </c>
      <c r="JW56">
        <v>0</v>
      </c>
      <c r="JX56">
        <v>0</v>
      </c>
      <c r="JY56">
        <v>0</v>
      </c>
      <c r="JZ56">
        <v>0</v>
      </c>
      <c r="KD56">
        <v>31909</v>
      </c>
      <c r="KE56">
        <v>7261</v>
      </c>
      <c r="KG56">
        <v>0</v>
      </c>
      <c r="KH56">
        <v>0</v>
      </c>
      <c r="KI56">
        <v>0</v>
      </c>
      <c r="KJ56">
        <v>23</v>
      </c>
      <c r="KK56">
        <v>12</v>
      </c>
      <c r="KL56">
        <v>14168</v>
      </c>
      <c r="KM56">
        <v>7392</v>
      </c>
      <c r="KN56">
        <v>0</v>
      </c>
      <c r="KO56">
        <v>0</v>
      </c>
      <c r="KP56">
        <v>0</v>
      </c>
      <c r="KQ56">
        <v>0</v>
      </c>
      <c r="KS56">
        <v>0</v>
      </c>
      <c r="KT56">
        <v>0</v>
      </c>
      <c r="KU56">
        <v>0</v>
      </c>
      <c r="KW56">
        <v>0</v>
      </c>
      <c r="KX56">
        <v>0</v>
      </c>
      <c r="KY56">
        <v>0</v>
      </c>
      <c r="KZ56">
        <v>0</v>
      </c>
      <c r="LA56">
        <v>0</v>
      </c>
      <c r="LB56">
        <v>0</v>
      </c>
      <c r="LD56">
        <v>0</v>
      </c>
      <c r="LE56">
        <v>0</v>
      </c>
      <c r="LF56">
        <v>0</v>
      </c>
      <c r="LG56">
        <v>0</v>
      </c>
      <c r="LH56">
        <v>0</v>
      </c>
      <c r="LI56">
        <v>0</v>
      </c>
      <c r="LJ56">
        <v>1400.4650000000001</v>
      </c>
      <c r="LK56">
        <v>2</v>
      </c>
      <c r="LL56">
        <v>30000</v>
      </c>
      <c r="LM56">
        <v>14005</v>
      </c>
      <c r="LN56">
        <v>0</v>
      </c>
      <c r="LO56">
        <v>0</v>
      </c>
      <c r="LP56">
        <v>0</v>
      </c>
      <c r="LQ56">
        <v>0</v>
      </c>
      <c r="LR56">
        <v>0</v>
      </c>
      <c r="LS56">
        <v>0</v>
      </c>
      <c r="LT56">
        <v>0</v>
      </c>
      <c r="LU56">
        <v>0</v>
      </c>
      <c r="LV56">
        <v>0</v>
      </c>
      <c r="LW56">
        <v>0</v>
      </c>
      <c r="LX56">
        <v>0</v>
      </c>
      <c r="LY56">
        <v>0</v>
      </c>
      <c r="LZ56">
        <v>0</v>
      </c>
      <c r="MA56">
        <v>0</v>
      </c>
      <c r="MB56">
        <v>0</v>
      </c>
      <c r="MC56">
        <v>0</v>
      </c>
      <c r="MD56">
        <v>0</v>
      </c>
      <c r="ME56">
        <v>0</v>
      </c>
      <c r="MF56">
        <v>0</v>
      </c>
      <c r="MG56">
        <v>17827142</v>
      </c>
      <c r="MH56">
        <v>0</v>
      </c>
      <c r="MI56">
        <v>0</v>
      </c>
      <c r="MJ56">
        <v>0</v>
      </c>
      <c r="MK56">
        <v>0</v>
      </c>
    </row>
    <row r="57" spans="1:349" x14ac:dyDescent="0.25">
      <c r="A57">
        <v>43696</v>
      </c>
      <c r="B57">
        <v>57830</v>
      </c>
      <c r="C57">
        <v>9</v>
      </c>
      <c r="D57">
        <v>2025</v>
      </c>
      <c r="E57">
        <v>6160</v>
      </c>
      <c r="F57">
        <v>0</v>
      </c>
      <c r="G57">
        <v>1146.4380000000001</v>
      </c>
      <c r="H57">
        <v>1021.359</v>
      </c>
      <c r="I57">
        <v>1021.359</v>
      </c>
      <c r="J57">
        <v>1146.4380000000001</v>
      </c>
      <c r="K57">
        <v>0</v>
      </c>
      <c r="L57">
        <v>6160</v>
      </c>
      <c r="M57">
        <v>0</v>
      </c>
      <c r="N57">
        <v>0</v>
      </c>
      <c r="P57">
        <v>1148.7630000000001</v>
      </c>
      <c r="Q57">
        <v>0</v>
      </c>
      <c r="R57">
        <v>714756</v>
      </c>
      <c r="S57">
        <v>622.19600000000003</v>
      </c>
      <c r="U57">
        <v>0</v>
      </c>
      <c r="V57">
        <v>663.40700000000004</v>
      </c>
      <c r="W57">
        <v>408659</v>
      </c>
      <c r="X57">
        <v>408659</v>
      </c>
      <c r="Z57">
        <v>0</v>
      </c>
      <c r="AC57">
        <v>0</v>
      </c>
      <c r="AD57" t="s">
        <v>305</v>
      </c>
      <c r="AE57">
        <v>0</v>
      </c>
      <c r="AH57">
        <v>0</v>
      </c>
      <c r="AI57">
        <v>0</v>
      </c>
      <c r="AJ57">
        <v>6160</v>
      </c>
      <c r="AK57" t="s">
        <v>529</v>
      </c>
      <c r="AL57" t="s">
        <v>41</v>
      </c>
      <c r="AM57">
        <v>0</v>
      </c>
      <c r="AN57">
        <v>0</v>
      </c>
      <c r="AO57">
        <v>0</v>
      </c>
      <c r="AP57">
        <v>0</v>
      </c>
      <c r="AQ57">
        <v>0</v>
      </c>
      <c r="AS57">
        <v>0</v>
      </c>
      <c r="AT57">
        <v>0</v>
      </c>
      <c r="AU57">
        <v>0</v>
      </c>
      <c r="AV57">
        <v>0</v>
      </c>
      <c r="AW57">
        <v>13758896</v>
      </c>
      <c r="AX57">
        <v>13578546</v>
      </c>
      <c r="AY57">
        <v>0</v>
      </c>
      <c r="AZ57">
        <v>714756</v>
      </c>
      <c r="BA57">
        <v>85.417000000000002</v>
      </c>
      <c r="BB57">
        <v>21689</v>
      </c>
      <c r="BC57">
        <v>21551</v>
      </c>
      <c r="BD57">
        <v>51</v>
      </c>
      <c r="BE57">
        <v>138</v>
      </c>
      <c r="BF57">
        <v>12189981</v>
      </c>
      <c r="BG57">
        <v>0</v>
      </c>
      <c r="BJ57">
        <v>12</v>
      </c>
      <c r="BK57">
        <v>0</v>
      </c>
      <c r="BL57">
        <v>0</v>
      </c>
      <c r="BM57">
        <v>0</v>
      </c>
      <c r="BN57">
        <v>0</v>
      </c>
      <c r="BO57">
        <v>0</v>
      </c>
      <c r="BP57">
        <v>0</v>
      </c>
      <c r="BQ57">
        <v>613</v>
      </c>
      <c r="BS57">
        <v>0</v>
      </c>
      <c r="BT57">
        <v>0</v>
      </c>
      <c r="BU57">
        <v>0</v>
      </c>
      <c r="BV57">
        <v>0</v>
      </c>
      <c r="BW57">
        <v>0</v>
      </c>
      <c r="BY57">
        <v>0</v>
      </c>
      <c r="CA57">
        <v>0</v>
      </c>
      <c r="CB57">
        <v>0</v>
      </c>
      <c r="CC57">
        <v>0</v>
      </c>
      <c r="CD57">
        <v>0</v>
      </c>
      <c r="CE57">
        <v>0</v>
      </c>
      <c r="CF57">
        <v>0</v>
      </c>
      <c r="CG57">
        <v>0</v>
      </c>
      <c r="CH57">
        <v>184055</v>
      </c>
      <c r="CI57">
        <v>0</v>
      </c>
      <c r="CJ57">
        <v>4</v>
      </c>
      <c r="CK57">
        <v>0</v>
      </c>
      <c r="CL57">
        <v>0</v>
      </c>
      <c r="CN57">
        <v>0</v>
      </c>
      <c r="CO57">
        <v>1</v>
      </c>
      <c r="CP57">
        <v>0</v>
      </c>
      <c r="CQ57">
        <v>9.5830000000000002</v>
      </c>
      <c r="CR57">
        <v>1146.4380000000001</v>
      </c>
      <c r="CS57">
        <v>0</v>
      </c>
      <c r="CT57">
        <v>0</v>
      </c>
      <c r="CU57">
        <v>0</v>
      </c>
      <c r="CV57">
        <v>0</v>
      </c>
      <c r="CW57">
        <v>0</v>
      </c>
      <c r="CX57">
        <v>0</v>
      </c>
      <c r="CY57">
        <v>0</v>
      </c>
      <c r="CZ57">
        <v>0</v>
      </c>
      <c r="DB57">
        <v>6291571</v>
      </c>
      <c r="DC57">
        <v>0</v>
      </c>
      <c r="DD57">
        <v>0</v>
      </c>
      <c r="DE57">
        <v>1976128</v>
      </c>
      <c r="DF57">
        <v>1976128</v>
      </c>
      <c r="DG57">
        <v>320.8</v>
      </c>
      <c r="DH57">
        <v>0</v>
      </c>
      <c r="DI57">
        <v>0</v>
      </c>
      <c r="DK57">
        <v>1426</v>
      </c>
      <c r="DL57">
        <v>0</v>
      </c>
      <c r="DM57">
        <v>1073854</v>
      </c>
      <c r="DN57">
        <v>3567</v>
      </c>
      <c r="DO57">
        <v>0</v>
      </c>
      <c r="DP57">
        <v>0</v>
      </c>
      <c r="DQ57">
        <v>0</v>
      </c>
      <c r="DR57">
        <v>0</v>
      </c>
      <c r="DS57">
        <v>0</v>
      </c>
      <c r="DT57">
        <v>0</v>
      </c>
      <c r="DU57">
        <v>0</v>
      </c>
      <c r="DV57">
        <v>0</v>
      </c>
      <c r="DW57">
        <v>0</v>
      </c>
      <c r="DX57">
        <v>0</v>
      </c>
      <c r="DY57">
        <v>0</v>
      </c>
      <c r="DZ57">
        <v>0</v>
      </c>
      <c r="EA57">
        <v>0</v>
      </c>
      <c r="EB57">
        <v>0</v>
      </c>
      <c r="EC57">
        <v>54.673000000000002</v>
      </c>
      <c r="ED57">
        <v>387304</v>
      </c>
      <c r="EE57">
        <v>0</v>
      </c>
      <c r="EF57">
        <v>0</v>
      </c>
      <c r="EG57">
        <v>0</v>
      </c>
      <c r="EH57">
        <v>690117</v>
      </c>
      <c r="EI57">
        <v>0</v>
      </c>
      <c r="EJ57">
        <v>0</v>
      </c>
      <c r="EK57">
        <v>25.823</v>
      </c>
      <c r="EL57">
        <v>0</v>
      </c>
      <c r="EM57">
        <v>6.7910000000000004</v>
      </c>
      <c r="EN57">
        <v>2.8380000000000001</v>
      </c>
      <c r="EO57">
        <v>0</v>
      </c>
      <c r="EP57">
        <v>0</v>
      </c>
      <c r="EQ57">
        <v>35.451999999999998</v>
      </c>
      <c r="ER57">
        <v>0</v>
      </c>
      <c r="ES57">
        <v>112.03200000000001</v>
      </c>
      <c r="ET57">
        <v>0</v>
      </c>
      <c r="EV57">
        <v>0</v>
      </c>
      <c r="EW57">
        <v>0</v>
      </c>
      <c r="EX57">
        <v>0</v>
      </c>
      <c r="EZ57">
        <v>11482220</v>
      </c>
      <c r="FA57">
        <v>0</v>
      </c>
      <c r="FB57">
        <v>12193271</v>
      </c>
      <c r="FC57">
        <v>0</v>
      </c>
      <c r="FD57">
        <v>0</v>
      </c>
      <c r="FE57">
        <v>1799885</v>
      </c>
      <c r="FF57">
        <v>296441</v>
      </c>
      <c r="FG57">
        <v>7.0223999999999995E-2</v>
      </c>
      <c r="FH57">
        <v>3.0397999999999998E-2</v>
      </c>
      <c r="FI57">
        <v>0</v>
      </c>
      <c r="FJ57">
        <v>0</v>
      </c>
      <c r="FK57">
        <v>1978.893</v>
      </c>
      <c r="FL57">
        <v>14473652</v>
      </c>
      <c r="FM57">
        <v>0</v>
      </c>
      <c r="FN57">
        <v>0</v>
      </c>
      <c r="FO57">
        <v>0</v>
      </c>
      <c r="FP57">
        <v>0</v>
      </c>
      <c r="FQ57">
        <v>0</v>
      </c>
      <c r="FR57">
        <v>0</v>
      </c>
      <c r="FS57">
        <v>0</v>
      </c>
      <c r="FT57">
        <v>0</v>
      </c>
      <c r="FU57">
        <v>0</v>
      </c>
      <c r="FV57">
        <v>0</v>
      </c>
      <c r="FW57">
        <v>0</v>
      </c>
      <c r="FX57">
        <v>0</v>
      </c>
      <c r="FY57">
        <v>0</v>
      </c>
      <c r="GB57">
        <v>905850</v>
      </c>
      <c r="GC57">
        <v>905850</v>
      </c>
      <c r="GD57">
        <v>89.62700000000001</v>
      </c>
      <c r="GF57">
        <v>0</v>
      </c>
      <c r="GG57">
        <v>0</v>
      </c>
      <c r="GH57">
        <v>0</v>
      </c>
      <c r="GI57">
        <v>0</v>
      </c>
      <c r="GK57">
        <v>0</v>
      </c>
      <c r="GL57">
        <v>0</v>
      </c>
      <c r="GM57">
        <v>0</v>
      </c>
      <c r="GN57">
        <v>0</v>
      </c>
      <c r="GO57">
        <v>0</v>
      </c>
      <c r="GQ57">
        <v>0</v>
      </c>
      <c r="GR57">
        <v>0</v>
      </c>
      <c r="GS57">
        <v>0</v>
      </c>
      <c r="GT57">
        <v>0</v>
      </c>
      <c r="HB57">
        <v>360336637</v>
      </c>
      <c r="HC57">
        <v>4.0135999999999998E-2</v>
      </c>
      <c r="HD57">
        <v>184055</v>
      </c>
      <c r="HE57">
        <v>0</v>
      </c>
      <c r="HF57">
        <v>1124516</v>
      </c>
      <c r="HG57">
        <v>15400</v>
      </c>
      <c r="HH57">
        <v>302725</v>
      </c>
      <c r="HI57">
        <v>0</v>
      </c>
      <c r="HJ57">
        <v>41534</v>
      </c>
      <c r="HK57">
        <v>4033</v>
      </c>
      <c r="HL57">
        <v>2962</v>
      </c>
      <c r="HM57">
        <v>3000</v>
      </c>
      <c r="HN57">
        <v>21488</v>
      </c>
      <c r="HO57">
        <v>0</v>
      </c>
      <c r="HP57">
        <v>0</v>
      </c>
      <c r="HQ57">
        <v>0</v>
      </c>
      <c r="HR57">
        <v>0</v>
      </c>
      <c r="HS57">
        <v>11478515</v>
      </c>
      <c r="HT57">
        <v>296441</v>
      </c>
      <c r="HW57">
        <v>0</v>
      </c>
      <c r="HX57">
        <v>10</v>
      </c>
      <c r="HY57">
        <v>45</v>
      </c>
      <c r="HZ57">
        <v>378</v>
      </c>
      <c r="IA57">
        <v>487</v>
      </c>
      <c r="IB57">
        <v>311</v>
      </c>
      <c r="IC57">
        <v>1231</v>
      </c>
      <c r="ID57">
        <v>0</v>
      </c>
      <c r="IE57">
        <v>0</v>
      </c>
      <c r="IF57">
        <v>0</v>
      </c>
      <c r="IG57">
        <v>25</v>
      </c>
      <c r="IH57">
        <v>491.43700000000001</v>
      </c>
      <c r="II57">
        <v>0</v>
      </c>
      <c r="IJ57">
        <v>663.40700000000004</v>
      </c>
      <c r="IK57">
        <v>0</v>
      </c>
      <c r="IL57">
        <v>0</v>
      </c>
      <c r="IM57">
        <v>1</v>
      </c>
      <c r="IN57">
        <v>0</v>
      </c>
      <c r="IO57">
        <v>1</v>
      </c>
      <c r="IP57">
        <v>0</v>
      </c>
      <c r="IQ57">
        <v>663.40700000000004</v>
      </c>
      <c r="IR57">
        <v>408659</v>
      </c>
      <c r="IS57">
        <v>0</v>
      </c>
      <c r="IT57">
        <v>0</v>
      </c>
      <c r="IU57">
        <v>3000</v>
      </c>
      <c r="IV57">
        <v>0</v>
      </c>
      <c r="IW57">
        <v>6160</v>
      </c>
      <c r="IX57">
        <v>0</v>
      </c>
      <c r="IY57">
        <v>0</v>
      </c>
      <c r="IZ57">
        <v>0</v>
      </c>
      <c r="JA57">
        <v>0</v>
      </c>
      <c r="JB57">
        <v>0</v>
      </c>
      <c r="JC57">
        <v>0</v>
      </c>
      <c r="JD57">
        <v>1</v>
      </c>
      <c r="JE57">
        <v>13826</v>
      </c>
      <c r="JF57">
        <v>1</v>
      </c>
      <c r="JG57">
        <v>7162</v>
      </c>
      <c r="JH57">
        <v>500</v>
      </c>
      <c r="JJ57">
        <v>0</v>
      </c>
      <c r="JK57">
        <v>0</v>
      </c>
      <c r="JL57">
        <v>0</v>
      </c>
      <c r="JM57">
        <v>0</v>
      </c>
      <c r="JO57">
        <v>0</v>
      </c>
      <c r="JP57">
        <v>36.822000000000003</v>
      </c>
      <c r="JQ57">
        <v>52.805</v>
      </c>
      <c r="JR57">
        <v>0</v>
      </c>
      <c r="JS57">
        <v>342227</v>
      </c>
      <c r="JT57">
        <v>563623</v>
      </c>
      <c r="JU57">
        <v>21991</v>
      </c>
      <c r="JW57">
        <v>0</v>
      </c>
      <c r="JX57">
        <v>0</v>
      </c>
      <c r="JY57">
        <v>0</v>
      </c>
      <c r="JZ57">
        <v>0</v>
      </c>
      <c r="KD57">
        <v>21991</v>
      </c>
      <c r="KE57">
        <v>7261</v>
      </c>
      <c r="KG57">
        <v>0</v>
      </c>
      <c r="KH57">
        <v>0</v>
      </c>
      <c r="KI57">
        <v>0</v>
      </c>
      <c r="KJ57">
        <v>15</v>
      </c>
      <c r="KK57">
        <v>10</v>
      </c>
      <c r="KL57">
        <v>9240</v>
      </c>
      <c r="KM57">
        <v>6160</v>
      </c>
      <c r="KN57">
        <v>0</v>
      </c>
      <c r="KO57">
        <v>0</v>
      </c>
      <c r="KP57">
        <v>0</v>
      </c>
      <c r="KQ57">
        <v>0</v>
      </c>
      <c r="KS57">
        <v>0</v>
      </c>
      <c r="KT57">
        <v>0</v>
      </c>
      <c r="KU57">
        <v>0</v>
      </c>
      <c r="KW57">
        <v>0</v>
      </c>
      <c r="KX57">
        <v>0</v>
      </c>
      <c r="KY57">
        <v>0</v>
      </c>
      <c r="KZ57">
        <v>0</v>
      </c>
      <c r="LA57">
        <v>0</v>
      </c>
      <c r="LB57">
        <v>0</v>
      </c>
      <c r="LD57">
        <v>0</v>
      </c>
      <c r="LE57">
        <v>0</v>
      </c>
      <c r="LF57">
        <v>0</v>
      </c>
      <c r="LG57">
        <v>0</v>
      </c>
      <c r="LH57">
        <v>0</v>
      </c>
      <c r="LI57">
        <v>0</v>
      </c>
      <c r="LJ57">
        <v>1153.4180000000001</v>
      </c>
      <c r="LK57">
        <v>2</v>
      </c>
      <c r="LL57">
        <v>30000</v>
      </c>
      <c r="LM57">
        <v>11534</v>
      </c>
      <c r="LN57">
        <v>0</v>
      </c>
      <c r="LO57">
        <v>0</v>
      </c>
      <c r="LP57">
        <v>0</v>
      </c>
      <c r="LQ57">
        <v>0</v>
      </c>
      <c r="LR57">
        <v>0</v>
      </c>
      <c r="LS57">
        <v>0</v>
      </c>
      <c r="LT57">
        <v>0</v>
      </c>
      <c r="LU57">
        <v>0</v>
      </c>
      <c r="LV57">
        <v>0</v>
      </c>
      <c r="LW57">
        <v>0</v>
      </c>
      <c r="LX57">
        <v>0</v>
      </c>
      <c r="LY57">
        <v>0</v>
      </c>
      <c r="LZ57">
        <v>0</v>
      </c>
      <c r="MA57">
        <v>0</v>
      </c>
      <c r="MB57">
        <v>0</v>
      </c>
      <c r="MC57">
        <v>0</v>
      </c>
      <c r="MD57">
        <v>0</v>
      </c>
      <c r="ME57">
        <v>0</v>
      </c>
      <c r="MF57">
        <v>0</v>
      </c>
      <c r="MG57">
        <v>13758896</v>
      </c>
      <c r="MH57">
        <v>0</v>
      </c>
      <c r="MI57">
        <v>0</v>
      </c>
      <c r="MJ57">
        <v>0</v>
      </c>
      <c r="MK57">
        <v>0</v>
      </c>
    </row>
    <row r="58" spans="1:349" x14ac:dyDescent="0.25">
      <c r="A58">
        <v>43696</v>
      </c>
      <c r="B58">
        <v>57831</v>
      </c>
      <c r="C58">
        <v>9</v>
      </c>
      <c r="D58">
        <v>2025</v>
      </c>
      <c r="E58">
        <v>6160</v>
      </c>
      <c r="F58">
        <v>0</v>
      </c>
      <c r="G58">
        <v>487.07</v>
      </c>
      <c r="H58">
        <v>462.2</v>
      </c>
      <c r="I58">
        <v>462.2</v>
      </c>
      <c r="J58">
        <v>487.07</v>
      </c>
      <c r="K58">
        <v>0</v>
      </c>
      <c r="L58">
        <v>6160</v>
      </c>
      <c r="M58">
        <v>0</v>
      </c>
      <c r="N58">
        <v>0</v>
      </c>
      <c r="P58">
        <v>488.55</v>
      </c>
      <c r="Q58">
        <v>0</v>
      </c>
      <c r="R58">
        <v>303974</v>
      </c>
      <c r="S58">
        <v>622.19600000000003</v>
      </c>
      <c r="U58">
        <v>0</v>
      </c>
      <c r="V58">
        <v>0</v>
      </c>
      <c r="W58">
        <v>0</v>
      </c>
      <c r="X58">
        <v>0</v>
      </c>
      <c r="Z58">
        <v>0</v>
      </c>
      <c r="AC58">
        <v>0</v>
      </c>
      <c r="AD58" t="s">
        <v>305</v>
      </c>
      <c r="AE58">
        <v>0</v>
      </c>
      <c r="AH58">
        <v>0</v>
      </c>
      <c r="AI58">
        <v>0</v>
      </c>
      <c r="AJ58">
        <v>6160</v>
      </c>
      <c r="AK58" t="s">
        <v>529</v>
      </c>
      <c r="AL58" t="s">
        <v>42</v>
      </c>
      <c r="AM58">
        <v>0</v>
      </c>
      <c r="AN58">
        <v>0</v>
      </c>
      <c r="AO58">
        <v>0</v>
      </c>
      <c r="AP58">
        <v>0</v>
      </c>
      <c r="AQ58">
        <v>0</v>
      </c>
      <c r="AS58">
        <v>0</v>
      </c>
      <c r="AT58">
        <v>0</v>
      </c>
      <c r="AU58">
        <v>0</v>
      </c>
      <c r="AV58">
        <v>0</v>
      </c>
      <c r="AW58">
        <v>5481979</v>
      </c>
      <c r="AX58">
        <v>5404144</v>
      </c>
      <c r="AY58">
        <v>0</v>
      </c>
      <c r="AZ58">
        <v>303974</v>
      </c>
      <c r="BA58">
        <v>34.082999999999998</v>
      </c>
      <c r="BB58">
        <v>0</v>
      </c>
      <c r="BC58">
        <v>0</v>
      </c>
      <c r="BD58">
        <v>0</v>
      </c>
      <c r="BE58">
        <v>0</v>
      </c>
      <c r="BF58">
        <v>4831663</v>
      </c>
      <c r="BG58">
        <v>0</v>
      </c>
      <c r="BJ58">
        <v>12</v>
      </c>
      <c r="BK58">
        <v>0</v>
      </c>
      <c r="BL58">
        <v>0</v>
      </c>
      <c r="BM58">
        <v>0</v>
      </c>
      <c r="BN58">
        <v>0</v>
      </c>
      <c r="BO58">
        <v>0</v>
      </c>
      <c r="BP58">
        <v>0</v>
      </c>
      <c r="BQ58">
        <v>699</v>
      </c>
      <c r="BS58">
        <v>0</v>
      </c>
      <c r="BT58">
        <v>0</v>
      </c>
      <c r="BU58">
        <v>0</v>
      </c>
      <c r="BV58">
        <v>0</v>
      </c>
      <c r="BW58">
        <v>0</v>
      </c>
      <c r="BY58">
        <v>0</v>
      </c>
      <c r="CA58">
        <v>0</v>
      </c>
      <c r="CB58">
        <v>0</v>
      </c>
      <c r="CC58">
        <v>0</v>
      </c>
      <c r="CD58">
        <v>0</v>
      </c>
      <c r="CE58">
        <v>0</v>
      </c>
      <c r="CF58">
        <v>0</v>
      </c>
      <c r="CG58">
        <v>0</v>
      </c>
      <c r="CH58">
        <v>78197</v>
      </c>
      <c r="CI58">
        <v>0</v>
      </c>
      <c r="CJ58">
        <v>4</v>
      </c>
      <c r="CK58">
        <v>0</v>
      </c>
      <c r="CL58">
        <v>0</v>
      </c>
      <c r="CN58">
        <v>0</v>
      </c>
      <c r="CO58">
        <v>1</v>
      </c>
      <c r="CP58">
        <v>0</v>
      </c>
      <c r="CQ58">
        <v>0.66700000000000004</v>
      </c>
      <c r="CR58">
        <v>487.07</v>
      </c>
      <c r="CS58">
        <v>0</v>
      </c>
      <c r="CT58">
        <v>0</v>
      </c>
      <c r="CU58">
        <v>0</v>
      </c>
      <c r="CV58">
        <v>0</v>
      </c>
      <c r="CW58">
        <v>0</v>
      </c>
      <c r="CX58">
        <v>0</v>
      </c>
      <c r="CY58">
        <v>0</v>
      </c>
      <c r="CZ58">
        <v>0</v>
      </c>
      <c r="DB58">
        <v>2847152</v>
      </c>
      <c r="DC58">
        <v>0</v>
      </c>
      <c r="DD58">
        <v>0</v>
      </c>
      <c r="DE58">
        <v>979055</v>
      </c>
      <c r="DF58">
        <v>979055</v>
      </c>
      <c r="DG58">
        <v>158.93800000000002</v>
      </c>
      <c r="DH58">
        <v>0</v>
      </c>
      <c r="DI58">
        <v>0</v>
      </c>
      <c r="DK58">
        <v>2804</v>
      </c>
      <c r="DL58">
        <v>0</v>
      </c>
      <c r="DM58">
        <v>108947</v>
      </c>
      <c r="DN58">
        <v>362</v>
      </c>
      <c r="DO58">
        <v>0</v>
      </c>
      <c r="DP58">
        <v>0</v>
      </c>
      <c r="DQ58">
        <v>0</v>
      </c>
      <c r="DR58">
        <v>0</v>
      </c>
      <c r="DS58">
        <v>0</v>
      </c>
      <c r="DT58">
        <v>0</v>
      </c>
      <c r="DU58">
        <v>0</v>
      </c>
      <c r="DV58">
        <v>0</v>
      </c>
      <c r="DW58">
        <v>0</v>
      </c>
      <c r="DX58">
        <v>0</v>
      </c>
      <c r="DY58">
        <v>0</v>
      </c>
      <c r="DZ58">
        <v>0</v>
      </c>
      <c r="EA58">
        <v>0</v>
      </c>
      <c r="EB58">
        <v>0</v>
      </c>
      <c r="EC58">
        <v>14.313000000000001</v>
      </c>
      <c r="ED58">
        <v>101393</v>
      </c>
      <c r="EE58">
        <v>0</v>
      </c>
      <c r="EF58">
        <v>0</v>
      </c>
      <c r="EG58">
        <v>0</v>
      </c>
      <c r="EH58">
        <v>7916</v>
      </c>
      <c r="EI58">
        <v>0</v>
      </c>
      <c r="EJ58">
        <v>0</v>
      </c>
      <c r="EK58">
        <v>0</v>
      </c>
      <c r="EL58">
        <v>0</v>
      </c>
      <c r="EM58">
        <v>0</v>
      </c>
      <c r="EN58">
        <v>0.25700000000000001</v>
      </c>
      <c r="EO58">
        <v>0</v>
      </c>
      <c r="EP58">
        <v>0</v>
      </c>
      <c r="EQ58">
        <v>0.25700000000000001</v>
      </c>
      <c r="ER58">
        <v>0</v>
      </c>
      <c r="ES58">
        <v>1.2850000000000001</v>
      </c>
      <c r="ET58">
        <v>0</v>
      </c>
      <c r="EV58">
        <v>0</v>
      </c>
      <c r="EW58">
        <v>0</v>
      </c>
      <c r="EX58">
        <v>0</v>
      </c>
      <c r="EZ58">
        <v>4573237</v>
      </c>
      <c r="FA58">
        <v>0</v>
      </c>
      <c r="FB58">
        <v>4876849</v>
      </c>
      <c r="FC58">
        <v>0</v>
      </c>
      <c r="FD58">
        <v>0</v>
      </c>
      <c r="FE58">
        <v>713409</v>
      </c>
      <c r="FF58">
        <v>117498</v>
      </c>
      <c r="FG58">
        <v>7.0223999999999995E-2</v>
      </c>
      <c r="FH58">
        <v>3.0397999999999998E-2</v>
      </c>
      <c r="FI58">
        <v>0</v>
      </c>
      <c r="FJ58">
        <v>0</v>
      </c>
      <c r="FK58">
        <v>784.36099999999999</v>
      </c>
      <c r="FL58">
        <v>5785953</v>
      </c>
      <c r="FM58">
        <v>0</v>
      </c>
      <c r="FN58">
        <v>0</v>
      </c>
      <c r="FO58">
        <v>42696</v>
      </c>
      <c r="FP58">
        <v>0</v>
      </c>
      <c r="FQ58">
        <v>42696</v>
      </c>
      <c r="FR58">
        <v>42696</v>
      </c>
      <c r="FS58">
        <v>0</v>
      </c>
      <c r="FT58">
        <v>0</v>
      </c>
      <c r="FU58">
        <v>0</v>
      </c>
      <c r="FV58">
        <v>0</v>
      </c>
      <c r="FW58">
        <v>0</v>
      </c>
      <c r="FX58">
        <v>0</v>
      </c>
      <c r="FY58">
        <v>0</v>
      </c>
      <c r="GB58">
        <v>242734</v>
      </c>
      <c r="GC58">
        <v>242734</v>
      </c>
      <c r="GD58">
        <v>24.613</v>
      </c>
      <c r="GF58">
        <v>0</v>
      </c>
      <c r="GG58">
        <v>0</v>
      </c>
      <c r="GH58">
        <v>0</v>
      </c>
      <c r="GI58">
        <v>0</v>
      </c>
      <c r="GK58">
        <v>0</v>
      </c>
      <c r="GL58">
        <v>0</v>
      </c>
      <c r="GM58">
        <v>0</v>
      </c>
      <c r="GN58">
        <v>0</v>
      </c>
      <c r="GO58">
        <v>0</v>
      </c>
      <c r="GQ58">
        <v>0</v>
      </c>
      <c r="GR58">
        <v>0</v>
      </c>
      <c r="GS58">
        <v>0</v>
      </c>
      <c r="GT58">
        <v>0</v>
      </c>
      <c r="HB58">
        <v>360336637</v>
      </c>
      <c r="HC58">
        <v>4.0135999999999998E-2</v>
      </c>
      <c r="HD58">
        <v>78197</v>
      </c>
      <c r="HE58">
        <v>0</v>
      </c>
      <c r="HF58">
        <v>508882</v>
      </c>
      <c r="HG58">
        <v>616</v>
      </c>
      <c r="HH58">
        <v>109067</v>
      </c>
      <c r="HI58">
        <v>0</v>
      </c>
      <c r="HJ58">
        <v>34848</v>
      </c>
      <c r="HK58">
        <v>1711</v>
      </c>
      <c r="HL58">
        <v>1141</v>
      </c>
      <c r="HM58">
        <v>0</v>
      </c>
      <c r="HN58">
        <v>0</v>
      </c>
      <c r="HO58">
        <v>0</v>
      </c>
      <c r="HP58">
        <v>0</v>
      </c>
      <c r="HQ58">
        <v>0</v>
      </c>
      <c r="HR58">
        <v>0</v>
      </c>
      <c r="HS58">
        <v>4572875</v>
      </c>
      <c r="HT58">
        <v>117498</v>
      </c>
      <c r="HW58">
        <v>0</v>
      </c>
      <c r="HX58">
        <v>23</v>
      </c>
      <c r="HY58">
        <v>69</v>
      </c>
      <c r="HZ58">
        <v>63</v>
      </c>
      <c r="IA58">
        <v>192</v>
      </c>
      <c r="IB58">
        <v>259</v>
      </c>
      <c r="IC58">
        <v>606</v>
      </c>
      <c r="ID58">
        <v>0</v>
      </c>
      <c r="IE58">
        <v>0</v>
      </c>
      <c r="IF58">
        <v>0</v>
      </c>
      <c r="IG58">
        <v>1</v>
      </c>
      <c r="IH58">
        <v>177.05700000000002</v>
      </c>
      <c r="II58">
        <v>0</v>
      </c>
      <c r="IJ58">
        <v>0</v>
      </c>
      <c r="IK58">
        <v>0</v>
      </c>
      <c r="IL58">
        <v>0</v>
      </c>
      <c r="IM58">
        <v>0</v>
      </c>
      <c r="IN58">
        <v>0</v>
      </c>
      <c r="IO58">
        <v>0</v>
      </c>
      <c r="IP58">
        <v>0</v>
      </c>
      <c r="IQ58">
        <v>0</v>
      </c>
      <c r="IR58">
        <v>0</v>
      </c>
      <c r="IS58">
        <v>0</v>
      </c>
      <c r="IT58">
        <v>0</v>
      </c>
      <c r="IU58">
        <v>0</v>
      </c>
      <c r="IV58">
        <v>0</v>
      </c>
      <c r="IW58">
        <v>6160</v>
      </c>
      <c r="IX58">
        <v>0</v>
      </c>
      <c r="IY58">
        <v>0</v>
      </c>
      <c r="IZ58">
        <v>0</v>
      </c>
      <c r="JA58">
        <v>0</v>
      </c>
      <c r="JB58">
        <v>0</v>
      </c>
      <c r="JC58">
        <v>0</v>
      </c>
      <c r="JD58">
        <v>0</v>
      </c>
      <c r="JE58">
        <v>0</v>
      </c>
      <c r="JF58">
        <v>0</v>
      </c>
      <c r="JG58">
        <v>0</v>
      </c>
      <c r="JH58">
        <v>0</v>
      </c>
      <c r="JJ58">
        <v>0</v>
      </c>
      <c r="JK58">
        <v>0</v>
      </c>
      <c r="JL58">
        <v>0</v>
      </c>
      <c r="JM58">
        <v>0</v>
      </c>
      <c r="JO58">
        <v>0</v>
      </c>
      <c r="JP58">
        <v>14.48</v>
      </c>
      <c r="JQ58">
        <v>10.133000000000001</v>
      </c>
      <c r="JR58">
        <v>0</v>
      </c>
      <c r="JS58">
        <v>134578</v>
      </c>
      <c r="JT58">
        <v>108156</v>
      </c>
      <c r="JU58">
        <v>0</v>
      </c>
      <c r="JW58">
        <v>0</v>
      </c>
      <c r="JX58">
        <v>0</v>
      </c>
      <c r="JY58">
        <v>0</v>
      </c>
      <c r="JZ58">
        <v>0</v>
      </c>
      <c r="KD58">
        <v>0</v>
      </c>
      <c r="KE58">
        <v>7261</v>
      </c>
      <c r="KG58">
        <v>0</v>
      </c>
      <c r="KH58">
        <v>0</v>
      </c>
      <c r="KI58">
        <v>0</v>
      </c>
      <c r="KJ58">
        <v>1</v>
      </c>
      <c r="KK58">
        <v>0</v>
      </c>
      <c r="KL58">
        <v>616</v>
      </c>
      <c r="KM58">
        <v>0</v>
      </c>
      <c r="KN58">
        <v>0</v>
      </c>
      <c r="KO58">
        <v>0</v>
      </c>
      <c r="KP58">
        <v>0</v>
      </c>
      <c r="KQ58">
        <v>0</v>
      </c>
      <c r="KS58">
        <v>0</v>
      </c>
      <c r="KT58">
        <v>0</v>
      </c>
      <c r="KU58">
        <v>0</v>
      </c>
      <c r="KW58">
        <v>0</v>
      </c>
      <c r="KX58">
        <v>0</v>
      </c>
      <c r="KY58">
        <v>0</v>
      </c>
      <c r="KZ58">
        <v>0</v>
      </c>
      <c r="LA58">
        <v>0</v>
      </c>
      <c r="LB58">
        <v>0</v>
      </c>
      <c r="LD58">
        <v>0</v>
      </c>
      <c r="LE58">
        <v>0</v>
      </c>
      <c r="LF58">
        <v>0</v>
      </c>
      <c r="LG58">
        <v>0</v>
      </c>
      <c r="LH58">
        <v>0</v>
      </c>
      <c r="LI58">
        <v>0</v>
      </c>
      <c r="LJ58">
        <v>484.78500000000003</v>
      </c>
      <c r="LK58">
        <v>2</v>
      </c>
      <c r="LL58">
        <v>30000</v>
      </c>
      <c r="LM58">
        <v>4848</v>
      </c>
      <c r="LN58">
        <v>0</v>
      </c>
      <c r="LO58">
        <v>0</v>
      </c>
      <c r="LP58">
        <v>0</v>
      </c>
      <c r="LQ58">
        <v>0</v>
      </c>
      <c r="LR58">
        <v>0</v>
      </c>
      <c r="LS58">
        <v>0</v>
      </c>
      <c r="LT58">
        <v>0</v>
      </c>
      <c r="LU58">
        <v>0</v>
      </c>
      <c r="LV58">
        <v>0</v>
      </c>
      <c r="LW58">
        <v>0</v>
      </c>
      <c r="LX58">
        <v>0</v>
      </c>
      <c r="LY58">
        <v>0</v>
      </c>
      <c r="LZ58">
        <v>0</v>
      </c>
      <c r="MA58">
        <v>0</v>
      </c>
      <c r="MB58">
        <v>0</v>
      </c>
      <c r="MC58">
        <v>0</v>
      </c>
      <c r="MD58">
        <v>0</v>
      </c>
      <c r="ME58">
        <v>0</v>
      </c>
      <c r="MF58">
        <v>0</v>
      </c>
      <c r="MG58">
        <v>5481979</v>
      </c>
      <c r="MH58">
        <v>0</v>
      </c>
      <c r="MI58">
        <v>0</v>
      </c>
      <c r="MJ58">
        <v>0</v>
      </c>
      <c r="MK58">
        <v>0</v>
      </c>
    </row>
    <row r="59" spans="1:349" x14ac:dyDescent="0.25">
      <c r="A59">
        <v>43696</v>
      </c>
      <c r="B59">
        <v>57833</v>
      </c>
      <c r="C59">
        <v>9</v>
      </c>
      <c r="D59">
        <v>2025</v>
      </c>
      <c r="E59">
        <v>6160</v>
      </c>
      <c r="F59">
        <v>0</v>
      </c>
      <c r="G59">
        <v>354.20300000000003</v>
      </c>
      <c r="H59">
        <v>342.625</v>
      </c>
      <c r="I59">
        <v>342.625</v>
      </c>
      <c r="J59">
        <v>354.20300000000003</v>
      </c>
      <c r="K59">
        <v>0</v>
      </c>
      <c r="L59">
        <v>6160</v>
      </c>
      <c r="M59">
        <v>0</v>
      </c>
      <c r="N59">
        <v>0</v>
      </c>
      <c r="P59">
        <v>354.20300000000003</v>
      </c>
      <c r="Q59">
        <v>0</v>
      </c>
      <c r="R59">
        <v>220384</v>
      </c>
      <c r="S59">
        <v>622.19600000000003</v>
      </c>
      <c r="U59">
        <v>0</v>
      </c>
      <c r="V59">
        <v>23.973000000000003</v>
      </c>
      <c r="W59">
        <v>14767</v>
      </c>
      <c r="X59">
        <v>14767</v>
      </c>
      <c r="Z59">
        <v>0</v>
      </c>
      <c r="AC59">
        <v>0</v>
      </c>
      <c r="AD59" t="s">
        <v>305</v>
      </c>
      <c r="AE59">
        <v>0</v>
      </c>
      <c r="AH59">
        <v>0</v>
      </c>
      <c r="AI59">
        <v>0</v>
      </c>
      <c r="AJ59">
        <v>6160</v>
      </c>
      <c r="AK59" t="s">
        <v>529</v>
      </c>
      <c r="AL59" t="s">
        <v>43</v>
      </c>
      <c r="AM59">
        <v>0</v>
      </c>
      <c r="AN59">
        <v>0</v>
      </c>
      <c r="AO59">
        <v>0</v>
      </c>
      <c r="AP59">
        <v>0</v>
      </c>
      <c r="AQ59">
        <v>0</v>
      </c>
      <c r="AS59">
        <v>0</v>
      </c>
      <c r="AT59">
        <v>0</v>
      </c>
      <c r="AU59">
        <v>0</v>
      </c>
      <c r="AV59">
        <v>0</v>
      </c>
      <c r="AW59">
        <v>3729808</v>
      </c>
      <c r="AX59">
        <v>3673718</v>
      </c>
      <c r="AY59">
        <v>0</v>
      </c>
      <c r="AZ59">
        <v>220384</v>
      </c>
      <c r="BA59">
        <v>16</v>
      </c>
      <c r="BB59">
        <v>2126</v>
      </c>
      <c r="BC59">
        <v>2113</v>
      </c>
      <c r="BD59">
        <v>5</v>
      </c>
      <c r="BE59">
        <v>14</v>
      </c>
      <c r="BF59">
        <v>3322694</v>
      </c>
      <c r="BG59">
        <v>0</v>
      </c>
      <c r="BJ59">
        <v>12</v>
      </c>
      <c r="BK59">
        <v>0</v>
      </c>
      <c r="BL59">
        <v>0</v>
      </c>
      <c r="BM59">
        <v>0</v>
      </c>
      <c r="BN59">
        <v>0</v>
      </c>
      <c r="BO59">
        <v>0</v>
      </c>
      <c r="BP59">
        <v>0</v>
      </c>
      <c r="BQ59">
        <v>717</v>
      </c>
      <c r="BS59">
        <v>0</v>
      </c>
      <c r="BT59">
        <v>0</v>
      </c>
      <c r="BU59">
        <v>0</v>
      </c>
      <c r="BV59">
        <v>0</v>
      </c>
      <c r="BW59">
        <v>0</v>
      </c>
      <c r="BY59">
        <v>0</v>
      </c>
      <c r="CA59">
        <v>0</v>
      </c>
      <c r="CB59">
        <v>0</v>
      </c>
      <c r="CC59">
        <v>0</v>
      </c>
      <c r="CD59">
        <v>0</v>
      </c>
      <c r="CE59">
        <v>0</v>
      </c>
      <c r="CF59">
        <v>0</v>
      </c>
      <c r="CG59">
        <v>0</v>
      </c>
      <c r="CH59">
        <v>56865</v>
      </c>
      <c r="CI59">
        <v>0</v>
      </c>
      <c r="CJ59">
        <v>4</v>
      </c>
      <c r="CK59">
        <v>0</v>
      </c>
      <c r="CL59">
        <v>0</v>
      </c>
      <c r="CN59">
        <v>0</v>
      </c>
      <c r="CO59">
        <v>1</v>
      </c>
      <c r="CP59">
        <v>0</v>
      </c>
      <c r="CQ59">
        <v>0</v>
      </c>
      <c r="CR59">
        <v>354.20300000000003</v>
      </c>
      <c r="CS59">
        <v>0</v>
      </c>
      <c r="CT59">
        <v>0</v>
      </c>
      <c r="CU59">
        <v>0</v>
      </c>
      <c r="CV59">
        <v>0</v>
      </c>
      <c r="CW59">
        <v>0</v>
      </c>
      <c r="CX59">
        <v>0</v>
      </c>
      <c r="CY59">
        <v>0</v>
      </c>
      <c r="CZ59">
        <v>0</v>
      </c>
      <c r="DB59">
        <v>2110570</v>
      </c>
      <c r="DC59">
        <v>0</v>
      </c>
      <c r="DD59">
        <v>0</v>
      </c>
      <c r="DE59">
        <v>408023</v>
      </c>
      <c r="DF59">
        <v>408023</v>
      </c>
      <c r="DG59">
        <v>66.238</v>
      </c>
      <c r="DH59">
        <v>0</v>
      </c>
      <c r="DI59">
        <v>0</v>
      </c>
      <c r="DK59">
        <v>3098</v>
      </c>
      <c r="DL59">
        <v>0</v>
      </c>
      <c r="DM59">
        <v>229416</v>
      </c>
      <c r="DN59">
        <v>762</v>
      </c>
      <c r="DO59">
        <v>0</v>
      </c>
      <c r="DP59">
        <v>0</v>
      </c>
      <c r="DQ59">
        <v>0</v>
      </c>
      <c r="DR59">
        <v>0</v>
      </c>
      <c r="DS59">
        <v>0</v>
      </c>
      <c r="DT59">
        <v>0</v>
      </c>
      <c r="DU59">
        <v>0</v>
      </c>
      <c r="DV59">
        <v>0</v>
      </c>
      <c r="DW59">
        <v>0</v>
      </c>
      <c r="DX59">
        <v>0</v>
      </c>
      <c r="DY59">
        <v>0</v>
      </c>
      <c r="DZ59">
        <v>0</v>
      </c>
      <c r="EA59">
        <v>0</v>
      </c>
      <c r="EB59">
        <v>0</v>
      </c>
      <c r="EC59">
        <v>1.5170000000000001</v>
      </c>
      <c r="ED59">
        <v>10746</v>
      </c>
      <c r="EE59">
        <v>0</v>
      </c>
      <c r="EF59">
        <v>0</v>
      </c>
      <c r="EG59">
        <v>0</v>
      </c>
      <c r="EH59">
        <v>219432</v>
      </c>
      <c r="EI59">
        <v>0</v>
      </c>
      <c r="EJ59">
        <v>0</v>
      </c>
      <c r="EK59">
        <v>11.134</v>
      </c>
      <c r="EL59">
        <v>0</v>
      </c>
      <c r="EM59">
        <v>0</v>
      </c>
      <c r="EN59">
        <v>0.44400000000000001</v>
      </c>
      <c r="EO59">
        <v>0</v>
      </c>
      <c r="EP59">
        <v>0</v>
      </c>
      <c r="EQ59">
        <v>11.578000000000001</v>
      </c>
      <c r="ER59">
        <v>0</v>
      </c>
      <c r="ES59">
        <v>35.622</v>
      </c>
      <c r="ET59">
        <v>0</v>
      </c>
      <c r="EV59">
        <v>0</v>
      </c>
      <c r="EW59">
        <v>0</v>
      </c>
      <c r="EX59">
        <v>0</v>
      </c>
      <c r="EZ59">
        <v>3102310</v>
      </c>
      <c r="FA59">
        <v>0</v>
      </c>
      <c r="FB59">
        <v>3321919</v>
      </c>
      <c r="FC59">
        <v>0</v>
      </c>
      <c r="FD59">
        <v>0</v>
      </c>
      <c r="FE59">
        <v>490605</v>
      </c>
      <c r="FF59">
        <v>80803</v>
      </c>
      <c r="FG59">
        <v>7.0223999999999995E-2</v>
      </c>
      <c r="FH59">
        <v>3.0397999999999998E-2</v>
      </c>
      <c r="FI59">
        <v>0</v>
      </c>
      <c r="FJ59">
        <v>0</v>
      </c>
      <c r="FK59">
        <v>539.39800000000002</v>
      </c>
      <c r="FL59">
        <v>3950192</v>
      </c>
      <c r="FM59">
        <v>0</v>
      </c>
      <c r="FN59">
        <v>0</v>
      </c>
      <c r="FO59">
        <v>0</v>
      </c>
      <c r="FP59">
        <v>0</v>
      </c>
      <c r="FQ59">
        <v>0</v>
      </c>
      <c r="FR59">
        <v>0</v>
      </c>
      <c r="FS59">
        <v>0</v>
      </c>
      <c r="FT59">
        <v>0</v>
      </c>
      <c r="FU59">
        <v>0</v>
      </c>
      <c r="FV59">
        <v>0</v>
      </c>
      <c r="FW59">
        <v>0</v>
      </c>
      <c r="FX59">
        <v>0</v>
      </c>
      <c r="FY59">
        <v>0</v>
      </c>
      <c r="GB59">
        <v>0</v>
      </c>
      <c r="GC59">
        <v>0</v>
      </c>
      <c r="GD59">
        <v>0</v>
      </c>
      <c r="GF59">
        <v>0</v>
      </c>
      <c r="GG59">
        <v>0</v>
      </c>
      <c r="GH59">
        <v>0</v>
      </c>
      <c r="GI59">
        <v>0</v>
      </c>
      <c r="GK59">
        <v>0</v>
      </c>
      <c r="GL59">
        <v>0</v>
      </c>
      <c r="GM59">
        <v>0</v>
      </c>
      <c r="GN59">
        <v>0</v>
      </c>
      <c r="GO59">
        <v>0</v>
      </c>
      <c r="GQ59">
        <v>0</v>
      </c>
      <c r="GR59">
        <v>0</v>
      </c>
      <c r="GS59">
        <v>0</v>
      </c>
      <c r="GT59">
        <v>0</v>
      </c>
      <c r="HB59">
        <v>360336637</v>
      </c>
      <c r="HC59">
        <v>4.0135999999999998E-2</v>
      </c>
      <c r="HD59">
        <v>56865</v>
      </c>
      <c r="HE59">
        <v>0</v>
      </c>
      <c r="HF59">
        <v>377230</v>
      </c>
      <c r="HG59">
        <v>23408</v>
      </c>
      <c r="HH59">
        <v>107692</v>
      </c>
      <c r="HI59">
        <v>0</v>
      </c>
      <c r="HJ59">
        <v>48700</v>
      </c>
      <c r="HK59">
        <v>0</v>
      </c>
      <c r="HL59">
        <v>0</v>
      </c>
      <c r="HM59">
        <v>0</v>
      </c>
      <c r="HN59">
        <v>0</v>
      </c>
      <c r="HO59">
        <v>0</v>
      </c>
      <c r="HP59">
        <v>0</v>
      </c>
      <c r="HQ59">
        <v>0</v>
      </c>
      <c r="HR59">
        <v>0</v>
      </c>
      <c r="HS59">
        <v>3101535</v>
      </c>
      <c r="HT59">
        <v>80803</v>
      </c>
      <c r="HW59">
        <v>0</v>
      </c>
      <c r="HX59">
        <v>126</v>
      </c>
      <c r="HY59">
        <v>58</v>
      </c>
      <c r="HZ59">
        <v>43</v>
      </c>
      <c r="IA59">
        <v>31</v>
      </c>
      <c r="IB59">
        <v>19</v>
      </c>
      <c r="IC59">
        <v>277</v>
      </c>
      <c r="ID59">
        <v>0</v>
      </c>
      <c r="IE59">
        <v>0</v>
      </c>
      <c r="IF59">
        <v>0</v>
      </c>
      <c r="IG59">
        <v>38</v>
      </c>
      <c r="IH59">
        <v>174.82500000000002</v>
      </c>
      <c r="II59">
        <v>0</v>
      </c>
      <c r="IJ59">
        <v>23.973000000000003</v>
      </c>
      <c r="IK59">
        <v>0</v>
      </c>
      <c r="IL59">
        <v>0</v>
      </c>
      <c r="IM59">
        <v>0</v>
      </c>
      <c r="IN59">
        <v>0</v>
      </c>
      <c r="IO59">
        <v>0</v>
      </c>
      <c r="IP59">
        <v>0</v>
      </c>
      <c r="IQ59">
        <v>23.973000000000003</v>
      </c>
      <c r="IR59">
        <v>14767</v>
      </c>
      <c r="IS59">
        <v>0</v>
      </c>
      <c r="IT59">
        <v>0</v>
      </c>
      <c r="IU59">
        <v>0</v>
      </c>
      <c r="IV59">
        <v>0</v>
      </c>
      <c r="IW59">
        <v>6160</v>
      </c>
      <c r="IX59">
        <v>0</v>
      </c>
      <c r="IY59">
        <v>0</v>
      </c>
      <c r="IZ59">
        <v>0</v>
      </c>
      <c r="JA59">
        <v>0</v>
      </c>
      <c r="JB59">
        <v>0</v>
      </c>
      <c r="JC59">
        <v>0</v>
      </c>
      <c r="JD59">
        <v>0</v>
      </c>
      <c r="JE59">
        <v>0</v>
      </c>
      <c r="JF59">
        <v>0</v>
      </c>
      <c r="JG59">
        <v>0</v>
      </c>
      <c r="JH59">
        <v>0</v>
      </c>
      <c r="JJ59">
        <v>0</v>
      </c>
      <c r="JK59">
        <v>0</v>
      </c>
      <c r="JL59">
        <v>0</v>
      </c>
      <c r="JM59">
        <v>0</v>
      </c>
      <c r="JO59">
        <v>0</v>
      </c>
      <c r="JP59">
        <v>0</v>
      </c>
      <c r="JQ59">
        <v>0</v>
      </c>
      <c r="JR59">
        <v>0</v>
      </c>
      <c r="JS59">
        <v>0</v>
      </c>
      <c r="JT59">
        <v>0</v>
      </c>
      <c r="JU59">
        <v>2156</v>
      </c>
      <c r="JW59">
        <v>0</v>
      </c>
      <c r="JX59">
        <v>0</v>
      </c>
      <c r="JY59">
        <v>0</v>
      </c>
      <c r="JZ59">
        <v>0</v>
      </c>
      <c r="KD59">
        <v>2156</v>
      </c>
      <c r="KE59">
        <v>7261</v>
      </c>
      <c r="KG59">
        <v>0</v>
      </c>
      <c r="KH59">
        <v>0</v>
      </c>
      <c r="KI59">
        <v>0</v>
      </c>
      <c r="KJ59">
        <v>13</v>
      </c>
      <c r="KK59">
        <v>25</v>
      </c>
      <c r="KL59">
        <v>8008</v>
      </c>
      <c r="KM59">
        <v>15400</v>
      </c>
      <c r="KN59">
        <v>0</v>
      </c>
      <c r="KO59">
        <v>0</v>
      </c>
      <c r="KP59">
        <v>0</v>
      </c>
      <c r="KQ59">
        <v>0</v>
      </c>
      <c r="KS59">
        <v>0</v>
      </c>
      <c r="KT59">
        <v>0</v>
      </c>
      <c r="KU59">
        <v>0</v>
      </c>
      <c r="KW59">
        <v>0</v>
      </c>
      <c r="KX59">
        <v>0</v>
      </c>
      <c r="KY59">
        <v>0</v>
      </c>
      <c r="KZ59">
        <v>0</v>
      </c>
      <c r="LA59">
        <v>0</v>
      </c>
      <c r="LB59">
        <v>0</v>
      </c>
      <c r="LD59">
        <v>0</v>
      </c>
      <c r="LE59">
        <v>0</v>
      </c>
      <c r="LF59">
        <v>0</v>
      </c>
      <c r="LG59">
        <v>0</v>
      </c>
      <c r="LH59">
        <v>0</v>
      </c>
      <c r="LI59">
        <v>0</v>
      </c>
      <c r="LJ59">
        <v>369.97700000000003</v>
      </c>
      <c r="LK59">
        <v>3</v>
      </c>
      <c r="LL59">
        <v>45000</v>
      </c>
      <c r="LM59">
        <v>3700</v>
      </c>
      <c r="LN59">
        <v>0</v>
      </c>
      <c r="LO59">
        <v>0</v>
      </c>
      <c r="LP59">
        <v>0</v>
      </c>
      <c r="LQ59">
        <v>0</v>
      </c>
      <c r="LR59">
        <v>0</v>
      </c>
      <c r="LS59">
        <v>0</v>
      </c>
      <c r="LT59">
        <v>0</v>
      </c>
      <c r="LU59">
        <v>0</v>
      </c>
      <c r="LV59">
        <v>0</v>
      </c>
      <c r="LW59">
        <v>0</v>
      </c>
      <c r="LX59">
        <v>0</v>
      </c>
      <c r="LY59">
        <v>0</v>
      </c>
      <c r="LZ59">
        <v>0</v>
      </c>
      <c r="MA59">
        <v>0</v>
      </c>
      <c r="MB59">
        <v>0</v>
      </c>
      <c r="MC59">
        <v>0</v>
      </c>
      <c r="MD59">
        <v>0</v>
      </c>
      <c r="ME59">
        <v>0</v>
      </c>
      <c r="MF59">
        <v>0</v>
      </c>
      <c r="MG59">
        <v>3729808</v>
      </c>
      <c r="MH59">
        <v>0</v>
      </c>
      <c r="MI59">
        <v>0</v>
      </c>
      <c r="MJ59">
        <v>0</v>
      </c>
      <c r="MK59">
        <v>0</v>
      </c>
    </row>
    <row r="60" spans="1:349" x14ac:dyDescent="0.25">
      <c r="A60">
        <v>43696</v>
      </c>
      <c r="B60">
        <v>57834</v>
      </c>
      <c r="C60">
        <v>9</v>
      </c>
      <c r="D60">
        <v>2025</v>
      </c>
      <c r="E60">
        <v>6160</v>
      </c>
      <c r="F60">
        <v>0</v>
      </c>
      <c r="G60">
        <v>476.92</v>
      </c>
      <c r="H60">
        <v>390.11200000000002</v>
      </c>
      <c r="I60">
        <v>390.11200000000002</v>
      </c>
      <c r="J60">
        <v>476.92</v>
      </c>
      <c r="K60">
        <v>0</v>
      </c>
      <c r="L60">
        <v>6160</v>
      </c>
      <c r="M60">
        <v>0</v>
      </c>
      <c r="N60">
        <v>0</v>
      </c>
      <c r="P60">
        <v>476.92</v>
      </c>
      <c r="Q60">
        <v>0</v>
      </c>
      <c r="R60">
        <v>296738</v>
      </c>
      <c r="S60">
        <v>622.19600000000003</v>
      </c>
      <c r="U60">
        <v>0</v>
      </c>
      <c r="V60">
        <v>75.471000000000004</v>
      </c>
      <c r="W60">
        <v>46490</v>
      </c>
      <c r="X60">
        <v>46490</v>
      </c>
      <c r="Z60">
        <v>0</v>
      </c>
      <c r="AC60">
        <v>0</v>
      </c>
      <c r="AD60" t="s">
        <v>305</v>
      </c>
      <c r="AE60">
        <v>0</v>
      </c>
      <c r="AH60">
        <v>0</v>
      </c>
      <c r="AI60">
        <v>0</v>
      </c>
      <c r="AJ60">
        <v>6160</v>
      </c>
      <c r="AK60" t="s">
        <v>529</v>
      </c>
      <c r="AL60" t="s">
        <v>317</v>
      </c>
      <c r="AM60">
        <v>0</v>
      </c>
      <c r="AN60">
        <v>0</v>
      </c>
      <c r="AO60">
        <v>0</v>
      </c>
      <c r="AP60">
        <v>0</v>
      </c>
      <c r="AQ60">
        <v>0</v>
      </c>
      <c r="AS60">
        <v>0</v>
      </c>
      <c r="AT60">
        <v>0</v>
      </c>
      <c r="AU60">
        <v>0</v>
      </c>
      <c r="AV60">
        <v>0</v>
      </c>
      <c r="AW60">
        <v>5874819</v>
      </c>
      <c r="AX60">
        <v>5799824</v>
      </c>
      <c r="AY60">
        <v>0</v>
      </c>
      <c r="AZ60">
        <v>296738</v>
      </c>
      <c r="BA60">
        <v>22.333000000000002</v>
      </c>
      <c r="BB60">
        <v>0</v>
      </c>
      <c r="BC60">
        <v>0</v>
      </c>
      <c r="BD60">
        <v>0</v>
      </c>
      <c r="BE60">
        <v>0</v>
      </c>
      <c r="BF60">
        <v>5047984</v>
      </c>
      <c r="BG60">
        <v>0</v>
      </c>
      <c r="BJ60">
        <v>12</v>
      </c>
      <c r="BK60">
        <v>0</v>
      </c>
      <c r="BL60">
        <v>0</v>
      </c>
      <c r="BM60">
        <v>0</v>
      </c>
      <c r="BN60">
        <v>0</v>
      </c>
      <c r="BO60">
        <v>0</v>
      </c>
      <c r="BP60">
        <v>0</v>
      </c>
      <c r="BQ60">
        <v>710</v>
      </c>
      <c r="BS60">
        <v>0</v>
      </c>
      <c r="BT60">
        <v>0</v>
      </c>
      <c r="BU60">
        <v>0</v>
      </c>
      <c r="BV60">
        <v>0</v>
      </c>
      <c r="BW60">
        <v>0</v>
      </c>
      <c r="BY60">
        <v>0</v>
      </c>
      <c r="CA60">
        <v>0</v>
      </c>
      <c r="CB60">
        <v>0</v>
      </c>
      <c r="CC60">
        <v>0</v>
      </c>
      <c r="CD60">
        <v>0</v>
      </c>
      <c r="CE60">
        <v>0</v>
      </c>
      <c r="CF60">
        <v>0</v>
      </c>
      <c r="CG60">
        <v>0</v>
      </c>
      <c r="CH60">
        <v>76567</v>
      </c>
      <c r="CI60">
        <v>0</v>
      </c>
      <c r="CJ60">
        <v>4</v>
      </c>
      <c r="CK60">
        <v>0</v>
      </c>
      <c r="CL60">
        <v>0</v>
      </c>
      <c r="CN60">
        <v>0</v>
      </c>
      <c r="CO60">
        <v>1</v>
      </c>
      <c r="CP60">
        <v>0</v>
      </c>
      <c r="CQ60">
        <v>1</v>
      </c>
      <c r="CR60">
        <v>476.92</v>
      </c>
      <c r="CS60">
        <v>0</v>
      </c>
      <c r="CT60">
        <v>0</v>
      </c>
      <c r="CU60">
        <v>0</v>
      </c>
      <c r="CV60">
        <v>0</v>
      </c>
      <c r="CW60">
        <v>0</v>
      </c>
      <c r="CX60">
        <v>0</v>
      </c>
      <c r="CY60">
        <v>0</v>
      </c>
      <c r="CZ60">
        <v>0</v>
      </c>
      <c r="DB60">
        <v>2403090</v>
      </c>
      <c r="DC60">
        <v>0</v>
      </c>
      <c r="DD60">
        <v>0</v>
      </c>
      <c r="DE60">
        <v>805574</v>
      </c>
      <c r="DF60">
        <v>805574</v>
      </c>
      <c r="DG60">
        <v>130.77500000000001</v>
      </c>
      <c r="DH60">
        <v>0</v>
      </c>
      <c r="DI60">
        <v>0</v>
      </c>
      <c r="DK60">
        <v>2981</v>
      </c>
      <c r="DL60">
        <v>0</v>
      </c>
      <c r="DM60">
        <v>473157</v>
      </c>
      <c r="DN60">
        <v>1572</v>
      </c>
      <c r="DO60">
        <v>0</v>
      </c>
      <c r="DP60">
        <v>0</v>
      </c>
      <c r="DQ60">
        <v>0</v>
      </c>
      <c r="DR60">
        <v>0</v>
      </c>
      <c r="DS60">
        <v>0</v>
      </c>
      <c r="DT60">
        <v>0</v>
      </c>
      <c r="DU60">
        <v>0</v>
      </c>
      <c r="DV60">
        <v>0</v>
      </c>
      <c r="DW60">
        <v>0</v>
      </c>
      <c r="DX60">
        <v>0</v>
      </c>
      <c r="DY60">
        <v>0</v>
      </c>
      <c r="DZ60">
        <v>0</v>
      </c>
      <c r="EA60">
        <v>0</v>
      </c>
      <c r="EB60">
        <v>0</v>
      </c>
      <c r="EC60">
        <v>52.383000000000003</v>
      </c>
      <c r="ED60">
        <v>371081</v>
      </c>
      <c r="EE60">
        <v>0</v>
      </c>
      <c r="EF60">
        <v>0</v>
      </c>
      <c r="EG60">
        <v>0</v>
      </c>
      <c r="EH60">
        <v>103648</v>
      </c>
      <c r="EI60">
        <v>0</v>
      </c>
      <c r="EJ60">
        <v>0</v>
      </c>
      <c r="EK60">
        <v>5.1970000000000001</v>
      </c>
      <c r="EL60">
        <v>0</v>
      </c>
      <c r="EM60">
        <v>0</v>
      </c>
      <c r="EN60">
        <v>0.24700000000000003</v>
      </c>
      <c r="EO60">
        <v>0</v>
      </c>
      <c r="EP60">
        <v>0</v>
      </c>
      <c r="EQ60">
        <v>5.444</v>
      </c>
      <c r="ER60">
        <v>0</v>
      </c>
      <c r="ES60">
        <v>16.826000000000001</v>
      </c>
      <c r="ET60">
        <v>0</v>
      </c>
      <c r="EV60">
        <v>0</v>
      </c>
      <c r="EW60">
        <v>0</v>
      </c>
      <c r="EX60">
        <v>0</v>
      </c>
      <c r="EZ60">
        <v>4931716</v>
      </c>
      <c r="FA60">
        <v>0</v>
      </c>
      <c r="FB60">
        <v>5226882</v>
      </c>
      <c r="FC60">
        <v>0</v>
      </c>
      <c r="FD60">
        <v>0</v>
      </c>
      <c r="FE60">
        <v>745349</v>
      </c>
      <c r="FF60">
        <v>122759</v>
      </c>
      <c r="FG60">
        <v>7.0223999999999995E-2</v>
      </c>
      <c r="FH60">
        <v>3.0397999999999998E-2</v>
      </c>
      <c r="FI60">
        <v>0</v>
      </c>
      <c r="FJ60">
        <v>0</v>
      </c>
      <c r="FK60">
        <v>819.47800000000007</v>
      </c>
      <c r="FL60">
        <v>6171557</v>
      </c>
      <c r="FM60">
        <v>0</v>
      </c>
      <c r="FN60">
        <v>0</v>
      </c>
      <c r="FO60">
        <v>26400</v>
      </c>
      <c r="FP60">
        <v>0</v>
      </c>
      <c r="FQ60">
        <v>26400</v>
      </c>
      <c r="FR60">
        <v>26400</v>
      </c>
      <c r="FS60">
        <v>0</v>
      </c>
      <c r="FT60">
        <v>0</v>
      </c>
      <c r="FU60">
        <v>0</v>
      </c>
      <c r="FV60">
        <v>0</v>
      </c>
      <c r="FW60">
        <v>0</v>
      </c>
      <c r="FX60">
        <v>0</v>
      </c>
      <c r="FY60">
        <v>0</v>
      </c>
      <c r="GB60">
        <v>764427</v>
      </c>
      <c r="GC60">
        <v>764427</v>
      </c>
      <c r="GD60">
        <v>81.364000000000004</v>
      </c>
      <c r="GF60">
        <v>0</v>
      </c>
      <c r="GG60">
        <v>0</v>
      </c>
      <c r="GH60">
        <v>0</v>
      </c>
      <c r="GI60">
        <v>0</v>
      </c>
      <c r="GK60">
        <v>0</v>
      </c>
      <c r="GL60">
        <v>0</v>
      </c>
      <c r="GM60">
        <v>0</v>
      </c>
      <c r="GN60">
        <v>0</v>
      </c>
      <c r="GO60">
        <v>0</v>
      </c>
      <c r="GQ60">
        <v>0</v>
      </c>
      <c r="GR60">
        <v>0</v>
      </c>
      <c r="GS60">
        <v>0</v>
      </c>
      <c r="GT60">
        <v>0</v>
      </c>
      <c r="HB60">
        <v>360336637</v>
      </c>
      <c r="HC60">
        <v>4.0135999999999998E-2</v>
      </c>
      <c r="HD60">
        <v>76567</v>
      </c>
      <c r="HE60">
        <v>0</v>
      </c>
      <c r="HF60">
        <v>429513</v>
      </c>
      <c r="HG60">
        <v>616</v>
      </c>
      <c r="HH60">
        <v>0</v>
      </c>
      <c r="HI60">
        <v>0</v>
      </c>
      <c r="HJ60">
        <v>49516</v>
      </c>
      <c r="HK60">
        <v>8177</v>
      </c>
      <c r="HL60">
        <v>8933</v>
      </c>
      <c r="HM60">
        <v>0</v>
      </c>
      <c r="HN60">
        <v>74029</v>
      </c>
      <c r="HO60">
        <v>0</v>
      </c>
      <c r="HP60">
        <v>136960</v>
      </c>
      <c r="HQ60">
        <v>0</v>
      </c>
      <c r="HR60">
        <v>0</v>
      </c>
      <c r="HS60">
        <v>4930144</v>
      </c>
      <c r="HT60">
        <v>122759</v>
      </c>
      <c r="HW60">
        <v>0</v>
      </c>
      <c r="HX60">
        <v>80</v>
      </c>
      <c r="HY60">
        <v>72</v>
      </c>
      <c r="HZ60">
        <v>66</v>
      </c>
      <c r="IA60">
        <v>112</v>
      </c>
      <c r="IB60">
        <v>181</v>
      </c>
      <c r="IC60">
        <v>511</v>
      </c>
      <c r="ID60">
        <v>0</v>
      </c>
      <c r="IE60">
        <v>0</v>
      </c>
      <c r="IF60">
        <v>0</v>
      </c>
      <c r="IG60">
        <v>1</v>
      </c>
      <c r="IH60">
        <v>0</v>
      </c>
      <c r="II60">
        <v>498.03500000000003</v>
      </c>
      <c r="IJ60">
        <v>75.471000000000004</v>
      </c>
      <c r="IK60">
        <v>0</v>
      </c>
      <c r="IL60">
        <v>0</v>
      </c>
      <c r="IM60">
        <v>0</v>
      </c>
      <c r="IN60">
        <v>0</v>
      </c>
      <c r="IO60">
        <v>0</v>
      </c>
      <c r="IP60">
        <v>498.03500000000003</v>
      </c>
      <c r="IQ60">
        <v>75.471000000000004</v>
      </c>
      <c r="IR60">
        <v>46490</v>
      </c>
      <c r="IS60">
        <v>0</v>
      </c>
      <c r="IT60">
        <v>0</v>
      </c>
      <c r="IU60">
        <v>0</v>
      </c>
      <c r="IV60">
        <v>0</v>
      </c>
      <c r="IW60">
        <v>6160</v>
      </c>
      <c r="IX60">
        <v>0</v>
      </c>
      <c r="IY60">
        <v>0</v>
      </c>
      <c r="IZ60">
        <v>136960</v>
      </c>
      <c r="JA60">
        <v>0</v>
      </c>
      <c r="JB60">
        <v>2</v>
      </c>
      <c r="JC60">
        <v>42402</v>
      </c>
      <c r="JD60">
        <v>2</v>
      </c>
      <c r="JE60">
        <v>20579</v>
      </c>
      <c r="JF60">
        <v>2</v>
      </c>
      <c r="JG60">
        <v>10048</v>
      </c>
      <c r="JH60">
        <v>1000</v>
      </c>
      <c r="JJ60">
        <v>0</v>
      </c>
      <c r="JK60">
        <v>0</v>
      </c>
      <c r="JL60">
        <v>0</v>
      </c>
      <c r="JM60">
        <v>0</v>
      </c>
      <c r="JO60">
        <v>6.7930000000000001</v>
      </c>
      <c r="JP60">
        <v>62.173999999999999</v>
      </c>
      <c r="JQ60">
        <v>12.397</v>
      </c>
      <c r="JR60">
        <v>54256</v>
      </c>
      <c r="JS60">
        <v>577850</v>
      </c>
      <c r="JT60">
        <v>132321</v>
      </c>
      <c r="JU60">
        <v>0</v>
      </c>
      <c r="JW60">
        <v>0</v>
      </c>
      <c r="JX60">
        <v>0</v>
      </c>
      <c r="JY60">
        <v>0</v>
      </c>
      <c r="JZ60">
        <v>0</v>
      </c>
      <c r="KD60">
        <v>0</v>
      </c>
      <c r="KE60">
        <v>7261</v>
      </c>
      <c r="KG60">
        <v>0</v>
      </c>
      <c r="KH60">
        <v>0</v>
      </c>
      <c r="KI60">
        <v>0</v>
      </c>
      <c r="KJ60">
        <v>0</v>
      </c>
      <c r="KK60">
        <v>1</v>
      </c>
      <c r="KL60">
        <v>0</v>
      </c>
      <c r="KM60">
        <v>616</v>
      </c>
      <c r="KN60">
        <v>0</v>
      </c>
      <c r="KO60">
        <v>0</v>
      </c>
      <c r="KP60">
        <v>0</v>
      </c>
      <c r="KQ60">
        <v>0</v>
      </c>
      <c r="KS60">
        <v>0</v>
      </c>
      <c r="KT60">
        <v>0</v>
      </c>
      <c r="KU60">
        <v>0</v>
      </c>
      <c r="KW60">
        <v>0</v>
      </c>
      <c r="KX60">
        <v>0</v>
      </c>
      <c r="KY60">
        <v>0</v>
      </c>
      <c r="KZ60">
        <v>0</v>
      </c>
      <c r="LA60">
        <v>0</v>
      </c>
      <c r="LB60">
        <v>0</v>
      </c>
      <c r="LD60">
        <v>0</v>
      </c>
      <c r="LE60">
        <v>0</v>
      </c>
      <c r="LF60">
        <v>0</v>
      </c>
      <c r="LG60">
        <v>0</v>
      </c>
      <c r="LH60">
        <v>0</v>
      </c>
      <c r="LI60">
        <v>0</v>
      </c>
      <c r="LJ60">
        <v>451.59000000000003</v>
      </c>
      <c r="LK60">
        <v>3</v>
      </c>
      <c r="LL60">
        <v>45000</v>
      </c>
      <c r="LM60">
        <v>4516</v>
      </c>
      <c r="LN60">
        <v>0</v>
      </c>
      <c r="LO60">
        <v>0</v>
      </c>
      <c r="LP60">
        <v>0</v>
      </c>
      <c r="LQ60">
        <v>0</v>
      </c>
      <c r="LR60">
        <v>0</v>
      </c>
      <c r="LS60">
        <v>0</v>
      </c>
      <c r="LT60">
        <v>0</v>
      </c>
      <c r="LU60">
        <v>0</v>
      </c>
      <c r="LV60">
        <v>0</v>
      </c>
      <c r="LW60">
        <v>0</v>
      </c>
      <c r="LX60">
        <v>0</v>
      </c>
      <c r="LY60">
        <v>0</v>
      </c>
      <c r="LZ60">
        <v>0</v>
      </c>
      <c r="MA60">
        <v>0</v>
      </c>
      <c r="MB60">
        <v>0</v>
      </c>
      <c r="MC60">
        <v>0</v>
      </c>
      <c r="MD60">
        <v>0</v>
      </c>
      <c r="ME60">
        <v>0</v>
      </c>
      <c r="MF60">
        <v>0</v>
      </c>
      <c r="MG60">
        <v>5874819</v>
      </c>
      <c r="MH60">
        <v>0</v>
      </c>
      <c r="MI60">
        <v>0</v>
      </c>
      <c r="MJ60">
        <v>0</v>
      </c>
      <c r="MK60">
        <v>0</v>
      </c>
    </row>
    <row r="61" spans="1:349" x14ac:dyDescent="0.25">
      <c r="A61">
        <v>43696</v>
      </c>
      <c r="B61">
        <v>57835</v>
      </c>
      <c r="C61">
        <v>9</v>
      </c>
      <c r="D61">
        <v>2025</v>
      </c>
      <c r="E61">
        <v>6160</v>
      </c>
      <c r="F61">
        <v>0</v>
      </c>
      <c r="G61">
        <v>1165.9650000000001</v>
      </c>
      <c r="H61">
        <v>1133.9270000000001</v>
      </c>
      <c r="I61">
        <v>1133.9270000000001</v>
      </c>
      <c r="J61">
        <v>1165.9650000000001</v>
      </c>
      <c r="K61">
        <v>0</v>
      </c>
      <c r="L61">
        <v>6160</v>
      </c>
      <c r="M61">
        <v>0</v>
      </c>
      <c r="N61">
        <v>0</v>
      </c>
      <c r="P61">
        <v>1166.5930000000001</v>
      </c>
      <c r="Q61">
        <v>0</v>
      </c>
      <c r="R61">
        <v>725849</v>
      </c>
      <c r="S61">
        <v>622.19600000000003</v>
      </c>
      <c r="U61">
        <v>0</v>
      </c>
      <c r="V61">
        <v>579.64499999999998</v>
      </c>
      <c r="W61">
        <v>357965</v>
      </c>
      <c r="X61">
        <v>357965</v>
      </c>
      <c r="Z61">
        <v>0</v>
      </c>
      <c r="AC61">
        <v>0</v>
      </c>
      <c r="AD61" t="s">
        <v>305</v>
      </c>
      <c r="AE61">
        <v>0</v>
      </c>
      <c r="AH61">
        <v>0</v>
      </c>
      <c r="AI61">
        <v>0</v>
      </c>
      <c r="AJ61">
        <v>6160</v>
      </c>
      <c r="AK61" t="s">
        <v>529</v>
      </c>
      <c r="AL61" t="s">
        <v>44</v>
      </c>
      <c r="AM61">
        <v>0</v>
      </c>
      <c r="AN61">
        <v>0</v>
      </c>
      <c r="AO61">
        <v>0</v>
      </c>
      <c r="AP61">
        <v>0</v>
      </c>
      <c r="AQ61">
        <v>0</v>
      </c>
      <c r="AS61">
        <v>0</v>
      </c>
      <c r="AT61">
        <v>0</v>
      </c>
      <c r="AU61">
        <v>0</v>
      </c>
      <c r="AV61">
        <v>0</v>
      </c>
      <c r="AW61">
        <v>13583098</v>
      </c>
      <c r="AX61">
        <v>13398431</v>
      </c>
      <c r="AY61">
        <v>0</v>
      </c>
      <c r="AZ61">
        <v>725849</v>
      </c>
      <c r="BA61">
        <v>0</v>
      </c>
      <c r="BB61">
        <v>2551</v>
      </c>
      <c r="BC61">
        <v>2535</v>
      </c>
      <c r="BD61">
        <v>6</v>
      </c>
      <c r="BE61">
        <v>16</v>
      </c>
      <c r="BF61">
        <v>12049596</v>
      </c>
      <c r="BG61">
        <v>0</v>
      </c>
      <c r="BJ61">
        <v>12</v>
      </c>
      <c r="BK61">
        <v>0</v>
      </c>
      <c r="BL61">
        <v>0</v>
      </c>
      <c r="BM61">
        <v>0</v>
      </c>
      <c r="BN61">
        <v>0</v>
      </c>
      <c r="BO61">
        <v>0</v>
      </c>
      <c r="BP61">
        <v>0</v>
      </c>
      <c r="BQ61">
        <v>595</v>
      </c>
      <c r="BS61">
        <v>0</v>
      </c>
      <c r="BT61">
        <v>0</v>
      </c>
      <c r="BU61">
        <v>0</v>
      </c>
      <c r="BV61">
        <v>0</v>
      </c>
      <c r="BW61">
        <v>0</v>
      </c>
      <c r="BY61">
        <v>0</v>
      </c>
      <c r="CA61">
        <v>0</v>
      </c>
      <c r="CB61">
        <v>0</v>
      </c>
      <c r="CC61">
        <v>0</v>
      </c>
      <c r="CD61">
        <v>0</v>
      </c>
      <c r="CE61">
        <v>0</v>
      </c>
      <c r="CF61">
        <v>0</v>
      </c>
      <c r="CG61">
        <v>0</v>
      </c>
      <c r="CH61">
        <v>187190</v>
      </c>
      <c r="CI61">
        <v>0</v>
      </c>
      <c r="CJ61">
        <v>4</v>
      </c>
      <c r="CK61">
        <v>0</v>
      </c>
      <c r="CL61">
        <v>0</v>
      </c>
      <c r="CN61">
        <v>0</v>
      </c>
      <c r="CO61">
        <v>1</v>
      </c>
      <c r="CP61">
        <v>0</v>
      </c>
      <c r="CQ61">
        <v>0</v>
      </c>
      <c r="CR61">
        <v>1165.9650000000001</v>
      </c>
      <c r="CS61">
        <v>0</v>
      </c>
      <c r="CT61">
        <v>0</v>
      </c>
      <c r="CU61">
        <v>0</v>
      </c>
      <c r="CV61">
        <v>0</v>
      </c>
      <c r="CW61">
        <v>0</v>
      </c>
      <c r="CX61">
        <v>0</v>
      </c>
      <c r="CY61">
        <v>0</v>
      </c>
      <c r="CZ61">
        <v>0</v>
      </c>
      <c r="DB61">
        <v>6984990</v>
      </c>
      <c r="DC61">
        <v>0</v>
      </c>
      <c r="DD61">
        <v>0</v>
      </c>
      <c r="DE61">
        <v>2108183</v>
      </c>
      <c r="DF61">
        <v>2108183</v>
      </c>
      <c r="DG61">
        <v>342.238</v>
      </c>
      <c r="DH61">
        <v>0</v>
      </c>
      <c r="DI61">
        <v>0</v>
      </c>
      <c r="DK61">
        <v>1148</v>
      </c>
      <c r="DL61">
        <v>0</v>
      </c>
      <c r="DM61">
        <v>754960</v>
      </c>
      <c r="DN61">
        <v>2508</v>
      </c>
      <c r="DO61">
        <v>0</v>
      </c>
      <c r="DP61">
        <v>0</v>
      </c>
      <c r="DQ61">
        <v>0</v>
      </c>
      <c r="DR61">
        <v>0</v>
      </c>
      <c r="DS61">
        <v>0</v>
      </c>
      <c r="DT61">
        <v>0</v>
      </c>
      <c r="DU61">
        <v>0</v>
      </c>
      <c r="DV61">
        <v>0</v>
      </c>
      <c r="DW61">
        <v>0</v>
      </c>
      <c r="DX61">
        <v>0</v>
      </c>
      <c r="DY61">
        <v>0</v>
      </c>
      <c r="DZ61">
        <v>0</v>
      </c>
      <c r="EA61">
        <v>0</v>
      </c>
      <c r="EB61">
        <v>0</v>
      </c>
      <c r="EC61">
        <v>23.983000000000001</v>
      </c>
      <c r="ED61">
        <v>169896</v>
      </c>
      <c r="EE61">
        <v>0</v>
      </c>
      <c r="EF61">
        <v>0</v>
      </c>
      <c r="EG61">
        <v>0</v>
      </c>
      <c r="EH61">
        <v>587572</v>
      </c>
      <c r="EI61">
        <v>0</v>
      </c>
      <c r="EJ61">
        <v>0</v>
      </c>
      <c r="EK61">
        <v>26.36</v>
      </c>
      <c r="EL61">
        <v>0</v>
      </c>
      <c r="EM61">
        <v>2.0499999999999998</v>
      </c>
      <c r="EN61">
        <v>2.0310000000000001</v>
      </c>
      <c r="EO61">
        <v>0</v>
      </c>
      <c r="EP61">
        <v>0</v>
      </c>
      <c r="EQ61">
        <v>30.441000000000003</v>
      </c>
      <c r="ER61">
        <v>0</v>
      </c>
      <c r="ES61">
        <v>95.385000000000005</v>
      </c>
      <c r="ET61">
        <v>0</v>
      </c>
      <c r="EV61">
        <v>0</v>
      </c>
      <c r="EW61">
        <v>0</v>
      </c>
      <c r="EX61">
        <v>0</v>
      </c>
      <c r="EZ61">
        <v>11326248</v>
      </c>
      <c r="FA61">
        <v>0</v>
      </c>
      <c r="FB61">
        <v>12049574</v>
      </c>
      <c r="FC61">
        <v>0</v>
      </c>
      <c r="FD61">
        <v>0</v>
      </c>
      <c r="FE61">
        <v>1779156</v>
      </c>
      <c r="FF61">
        <v>293027</v>
      </c>
      <c r="FG61">
        <v>7.0223999999999995E-2</v>
      </c>
      <c r="FH61">
        <v>3.0397999999999998E-2</v>
      </c>
      <c r="FI61">
        <v>0</v>
      </c>
      <c r="FJ61">
        <v>0</v>
      </c>
      <c r="FK61">
        <v>1956.1030000000001</v>
      </c>
      <c r="FL61">
        <v>14308947</v>
      </c>
      <c r="FM61">
        <v>0</v>
      </c>
      <c r="FN61">
        <v>0</v>
      </c>
      <c r="FO61">
        <v>0</v>
      </c>
      <c r="FP61">
        <v>0</v>
      </c>
      <c r="FQ61">
        <v>0</v>
      </c>
      <c r="FR61">
        <v>0</v>
      </c>
      <c r="FS61">
        <v>0</v>
      </c>
      <c r="FT61">
        <v>0</v>
      </c>
      <c r="FU61">
        <v>0</v>
      </c>
      <c r="FV61">
        <v>0</v>
      </c>
      <c r="FW61">
        <v>0</v>
      </c>
      <c r="FX61">
        <v>0</v>
      </c>
      <c r="FY61">
        <v>0</v>
      </c>
      <c r="GB61">
        <v>15031</v>
      </c>
      <c r="GC61">
        <v>15031</v>
      </c>
      <c r="GD61">
        <v>1.597</v>
      </c>
      <c r="GF61">
        <v>0</v>
      </c>
      <c r="GG61">
        <v>0</v>
      </c>
      <c r="GH61">
        <v>0</v>
      </c>
      <c r="GI61">
        <v>0</v>
      </c>
      <c r="GK61">
        <v>0</v>
      </c>
      <c r="GL61">
        <v>0</v>
      </c>
      <c r="GM61">
        <v>0</v>
      </c>
      <c r="GN61">
        <v>0</v>
      </c>
      <c r="GO61">
        <v>0</v>
      </c>
      <c r="GQ61">
        <v>0</v>
      </c>
      <c r="GR61">
        <v>0</v>
      </c>
      <c r="GS61">
        <v>0</v>
      </c>
      <c r="GT61">
        <v>0</v>
      </c>
      <c r="HB61">
        <v>360336637</v>
      </c>
      <c r="HC61">
        <v>4.0135999999999998E-2</v>
      </c>
      <c r="HD61">
        <v>187190</v>
      </c>
      <c r="HE61">
        <v>0</v>
      </c>
      <c r="HF61">
        <v>1248454</v>
      </c>
      <c r="HG61">
        <v>3080</v>
      </c>
      <c r="HH61">
        <v>469277</v>
      </c>
      <c r="HI61">
        <v>0</v>
      </c>
      <c r="HJ61">
        <v>102597</v>
      </c>
      <c r="HK61">
        <v>1471</v>
      </c>
      <c r="HL61">
        <v>1030</v>
      </c>
      <c r="HM61">
        <v>0</v>
      </c>
      <c r="HN61">
        <v>0</v>
      </c>
      <c r="HO61">
        <v>0</v>
      </c>
      <c r="HP61">
        <v>0</v>
      </c>
      <c r="HQ61">
        <v>0</v>
      </c>
      <c r="HR61">
        <v>0</v>
      </c>
      <c r="HS61">
        <v>11323725</v>
      </c>
      <c r="HT61">
        <v>293027</v>
      </c>
      <c r="HW61">
        <v>0</v>
      </c>
      <c r="HX61">
        <v>91</v>
      </c>
      <c r="HY61">
        <v>202</v>
      </c>
      <c r="HZ61">
        <v>307</v>
      </c>
      <c r="IA61">
        <v>407</v>
      </c>
      <c r="IB61">
        <v>328</v>
      </c>
      <c r="IC61">
        <v>1335</v>
      </c>
      <c r="ID61">
        <v>0</v>
      </c>
      <c r="IE61">
        <v>0.97800000000000009</v>
      </c>
      <c r="IF61">
        <v>0</v>
      </c>
      <c r="IG61">
        <v>5</v>
      </c>
      <c r="IH61">
        <v>761.81299999999999</v>
      </c>
      <c r="II61">
        <v>0</v>
      </c>
      <c r="IJ61">
        <v>580.62300000000005</v>
      </c>
      <c r="IK61">
        <v>0</v>
      </c>
      <c r="IL61">
        <v>0</v>
      </c>
      <c r="IM61">
        <v>0</v>
      </c>
      <c r="IN61">
        <v>0</v>
      </c>
      <c r="IO61">
        <v>0</v>
      </c>
      <c r="IP61">
        <v>0</v>
      </c>
      <c r="IQ61">
        <v>579.64499999999998</v>
      </c>
      <c r="IR61">
        <v>357061</v>
      </c>
      <c r="IS61">
        <v>0</v>
      </c>
      <c r="IT61">
        <v>0</v>
      </c>
      <c r="IU61">
        <v>0</v>
      </c>
      <c r="IV61">
        <v>0</v>
      </c>
      <c r="IW61">
        <v>6160</v>
      </c>
      <c r="IX61">
        <v>904</v>
      </c>
      <c r="IY61">
        <v>0</v>
      </c>
      <c r="IZ61">
        <v>0</v>
      </c>
      <c r="JA61">
        <v>0</v>
      </c>
      <c r="JB61">
        <v>0</v>
      </c>
      <c r="JC61">
        <v>0</v>
      </c>
      <c r="JD61">
        <v>0</v>
      </c>
      <c r="JE61">
        <v>0</v>
      </c>
      <c r="JF61">
        <v>0</v>
      </c>
      <c r="JG61">
        <v>0</v>
      </c>
      <c r="JH61">
        <v>0</v>
      </c>
      <c r="JJ61">
        <v>0</v>
      </c>
      <c r="JK61">
        <v>0</v>
      </c>
      <c r="JL61">
        <v>0</v>
      </c>
      <c r="JM61">
        <v>0</v>
      </c>
      <c r="JO61">
        <v>0</v>
      </c>
      <c r="JP61">
        <v>1.4610000000000001</v>
      </c>
      <c r="JQ61">
        <v>0.13600000000000001</v>
      </c>
      <c r="JR61">
        <v>0</v>
      </c>
      <c r="JS61">
        <v>13579</v>
      </c>
      <c r="JT61">
        <v>1452</v>
      </c>
      <c r="JU61">
        <v>2587</v>
      </c>
      <c r="JW61">
        <v>0</v>
      </c>
      <c r="JX61">
        <v>0</v>
      </c>
      <c r="JY61">
        <v>0</v>
      </c>
      <c r="JZ61">
        <v>0</v>
      </c>
      <c r="KD61">
        <v>2587</v>
      </c>
      <c r="KE61">
        <v>7261</v>
      </c>
      <c r="KG61">
        <v>0</v>
      </c>
      <c r="KH61">
        <v>0</v>
      </c>
      <c r="KI61">
        <v>0</v>
      </c>
      <c r="KJ61">
        <v>5</v>
      </c>
      <c r="KK61">
        <v>0</v>
      </c>
      <c r="KL61">
        <v>3080</v>
      </c>
      <c r="KM61">
        <v>0</v>
      </c>
      <c r="KN61">
        <v>0</v>
      </c>
      <c r="KO61">
        <v>0</v>
      </c>
      <c r="KP61">
        <v>0</v>
      </c>
      <c r="KQ61">
        <v>0</v>
      </c>
      <c r="KS61">
        <v>0</v>
      </c>
      <c r="KT61">
        <v>0</v>
      </c>
      <c r="KU61">
        <v>0</v>
      </c>
      <c r="KW61">
        <v>0</v>
      </c>
      <c r="KX61">
        <v>0</v>
      </c>
      <c r="KY61">
        <v>0</v>
      </c>
      <c r="KZ61">
        <v>0</v>
      </c>
      <c r="LA61">
        <v>0</v>
      </c>
      <c r="LB61">
        <v>0</v>
      </c>
      <c r="LD61">
        <v>0</v>
      </c>
      <c r="LE61">
        <v>0</v>
      </c>
      <c r="LF61">
        <v>0</v>
      </c>
      <c r="LG61">
        <v>0</v>
      </c>
      <c r="LH61">
        <v>0</v>
      </c>
      <c r="LI61">
        <v>0</v>
      </c>
      <c r="LJ61">
        <v>1259.729</v>
      </c>
      <c r="LK61">
        <v>6</v>
      </c>
      <c r="LL61">
        <v>90000</v>
      </c>
      <c r="LM61">
        <v>12597</v>
      </c>
      <c r="LN61">
        <v>0</v>
      </c>
      <c r="LO61">
        <v>0</v>
      </c>
      <c r="LP61">
        <v>0</v>
      </c>
      <c r="LQ61">
        <v>0</v>
      </c>
      <c r="LR61">
        <v>0</v>
      </c>
      <c r="LS61">
        <v>0</v>
      </c>
      <c r="LT61">
        <v>0</v>
      </c>
      <c r="LU61">
        <v>0</v>
      </c>
      <c r="LV61">
        <v>0</v>
      </c>
      <c r="LW61">
        <v>0</v>
      </c>
      <c r="LX61">
        <v>0</v>
      </c>
      <c r="LY61">
        <v>0</v>
      </c>
      <c r="LZ61">
        <v>0</v>
      </c>
      <c r="MA61">
        <v>0</v>
      </c>
      <c r="MB61">
        <v>0</v>
      </c>
      <c r="MC61">
        <v>0</v>
      </c>
      <c r="MD61">
        <v>0</v>
      </c>
      <c r="ME61">
        <v>0</v>
      </c>
      <c r="MF61">
        <v>0</v>
      </c>
      <c r="MG61">
        <v>13583098</v>
      </c>
      <c r="MH61">
        <v>0</v>
      </c>
      <c r="MI61">
        <v>0</v>
      </c>
      <c r="MJ61">
        <v>0</v>
      </c>
      <c r="MK61">
        <v>0</v>
      </c>
    </row>
    <row r="62" spans="1:349" x14ac:dyDescent="0.25">
      <c r="A62">
        <v>43696</v>
      </c>
      <c r="B62">
        <v>57836</v>
      </c>
      <c r="C62">
        <v>9</v>
      </c>
      <c r="D62">
        <v>2025</v>
      </c>
      <c r="E62">
        <v>6160</v>
      </c>
      <c r="F62">
        <v>0</v>
      </c>
      <c r="G62">
        <v>314.16700000000003</v>
      </c>
      <c r="H62">
        <v>303.65199999999999</v>
      </c>
      <c r="I62">
        <v>303.65199999999999</v>
      </c>
      <c r="J62">
        <v>314.16700000000003</v>
      </c>
      <c r="K62">
        <v>0</v>
      </c>
      <c r="L62">
        <v>6160</v>
      </c>
      <c r="M62">
        <v>0</v>
      </c>
      <c r="N62">
        <v>0</v>
      </c>
      <c r="P62">
        <v>314.7</v>
      </c>
      <c r="Q62">
        <v>0</v>
      </c>
      <c r="R62">
        <v>195805</v>
      </c>
      <c r="S62">
        <v>622.19600000000003</v>
      </c>
      <c r="U62">
        <v>0</v>
      </c>
      <c r="V62">
        <v>0</v>
      </c>
      <c r="W62">
        <v>0</v>
      </c>
      <c r="X62">
        <v>0</v>
      </c>
      <c r="Z62">
        <v>0</v>
      </c>
      <c r="AC62">
        <v>0</v>
      </c>
      <c r="AD62" t="s">
        <v>305</v>
      </c>
      <c r="AE62">
        <v>0</v>
      </c>
      <c r="AH62">
        <v>0</v>
      </c>
      <c r="AI62">
        <v>0</v>
      </c>
      <c r="AJ62">
        <v>6160</v>
      </c>
      <c r="AK62" t="s">
        <v>529</v>
      </c>
      <c r="AL62" t="s">
        <v>21</v>
      </c>
      <c r="AM62">
        <v>0</v>
      </c>
      <c r="AN62">
        <v>0</v>
      </c>
      <c r="AO62">
        <v>0</v>
      </c>
      <c r="AP62">
        <v>0</v>
      </c>
      <c r="AQ62">
        <v>0</v>
      </c>
      <c r="AS62">
        <v>0</v>
      </c>
      <c r="AT62">
        <v>0</v>
      </c>
      <c r="AU62">
        <v>0</v>
      </c>
      <c r="AV62">
        <v>0</v>
      </c>
      <c r="AW62">
        <v>3386337</v>
      </c>
      <c r="AX62">
        <v>3336886</v>
      </c>
      <c r="AY62">
        <v>0</v>
      </c>
      <c r="AZ62">
        <v>195805</v>
      </c>
      <c r="BA62">
        <v>14.083</v>
      </c>
      <c r="BB62">
        <v>6680</v>
      </c>
      <c r="BC62">
        <v>6637</v>
      </c>
      <c r="BD62">
        <v>15.708</v>
      </c>
      <c r="BE62">
        <v>43</v>
      </c>
      <c r="BF62">
        <v>3014316</v>
      </c>
      <c r="BG62">
        <v>0</v>
      </c>
      <c r="BJ62">
        <v>12</v>
      </c>
      <c r="BK62">
        <v>0</v>
      </c>
      <c r="BL62">
        <v>0</v>
      </c>
      <c r="BM62">
        <v>0</v>
      </c>
      <c r="BN62">
        <v>0</v>
      </c>
      <c r="BO62">
        <v>0</v>
      </c>
      <c r="BP62">
        <v>0</v>
      </c>
      <c r="BQ62">
        <v>723</v>
      </c>
      <c r="BS62">
        <v>0</v>
      </c>
      <c r="BT62">
        <v>0</v>
      </c>
      <c r="BU62">
        <v>0</v>
      </c>
      <c r="BV62">
        <v>0</v>
      </c>
      <c r="BW62">
        <v>0</v>
      </c>
      <c r="BY62">
        <v>0</v>
      </c>
      <c r="CA62">
        <v>0</v>
      </c>
      <c r="CB62">
        <v>0</v>
      </c>
      <c r="CC62">
        <v>0</v>
      </c>
      <c r="CD62">
        <v>0</v>
      </c>
      <c r="CE62">
        <v>0</v>
      </c>
      <c r="CF62">
        <v>0</v>
      </c>
      <c r="CG62">
        <v>0</v>
      </c>
      <c r="CH62">
        <v>50438</v>
      </c>
      <c r="CI62">
        <v>0</v>
      </c>
      <c r="CJ62">
        <v>4</v>
      </c>
      <c r="CK62">
        <v>0</v>
      </c>
      <c r="CL62">
        <v>0</v>
      </c>
      <c r="CN62">
        <v>0</v>
      </c>
      <c r="CO62">
        <v>1</v>
      </c>
      <c r="CP62">
        <v>0</v>
      </c>
      <c r="CQ62">
        <v>0</v>
      </c>
      <c r="CR62">
        <v>314.16700000000003</v>
      </c>
      <c r="CS62">
        <v>0</v>
      </c>
      <c r="CT62">
        <v>0</v>
      </c>
      <c r="CU62">
        <v>0</v>
      </c>
      <c r="CV62">
        <v>0</v>
      </c>
      <c r="CW62">
        <v>0</v>
      </c>
      <c r="CX62">
        <v>0</v>
      </c>
      <c r="CY62">
        <v>0</v>
      </c>
      <c r="CZ62">
        <v>0</v>
      </c>
      <c r="DB62">
        <v>1870496</v>
      </c>
      <c r="DC62">
        <v>0</v>
      </c>
      <c r="DD62">
        <v>0</v>
      </c>
      <c r="DE62">
        <v>410872</v>
      </c>
      <c r="DF62">
        <v>410872</v>
      </c>
      <c r="DG62">
        <v>66.7</v>
      </c>
      <c r="DH62">
        <v>0</v>
      </c>
      <c r="DI62">
        <v>0</v>
      </c>
      <c r="DK62">
        <v>3194</v>
      </c>
      <c r="DL62">
        <v>0</v>
      </c>
      <c r="DM62">
        <v>284264</v>
      </c>
      <c r="DN62">
        <v>944</v>
      </c>
      <c r="DO62">
        <v>0</v>
      </c>
      <c r="DP62">
        <v>0</v>
      </c>
      <c r="DQ62">
        <v>0</v>
      </c>
      <c r="DR62">
        <v>0</v>
      </c>
      <c r="DS62">
        <v>0</v>
      </c>
      <c r="DT62">
        <v>0</v>
      </c>
      <c r="DU62">
        <v>0</v>
      </c>
      <c r="DV62">
        <v>0</v>
      </c>
      <c r="DW62">
        <v>0</v>
      </c>
      <c r="DX62">
        <v>0</v>
      </c>
      <c r="DY62">
        <v>0</v>
      </c>
      <c r="DZ62">
        <v>0</v>
      </c>
      <c r="EA62">
        <v>0</v>
      </c>
      <c r="EB62">
        <v>0</v>
      </c>
      <c r="EC62">
        <v>11.926</v>
      </c>
      <c r="ED62">
        <v>84484</v>
      </c>
      <c r="EE62">
        <v>0</v>
      </c>
      <c r="EF62">
        <v>0</v>
      </c>
      <c r="EG62">
        <v>0</v>
      </c>
      <c r="EH62">
        <v>200724</v>
      </c>
      <c r="EI62">
        <v>0</v>
      </c>
      <c r="EJ62">
        <v>0</v>
      </c>
      <c r="EK62">
        <v>9.3730000000000011</v>
      </c>
      <c r="EL62">
        <v>0</v>
      </c>
      <c r="EM62">
        <v>0.622</v>
      </c>
      <c r="EN62">
        <v>0.52</v>
      </c>
      <c r="EO62">
        <v>0</v>
      </c>
      <c r="EP62">
        <v>0</v>
      </c>
      <c r="EQ62">
        <v>10.515000000000001</v>
      </c>
      <c r="ER62">
        <v>0</v>
      </c>
      <c r="ES62">
        <v>32.585000000000001</v>
      </c>
      <c r="ET62">
        <v>0</v>
      </c>
      <c r="EV62">
        <v>0</v>
      </c>
      <c r="EW62">
        <v>0</v>
      </c>
      <c r="EX62">
        <v>0</v>
      </c>
      <c r="EZ62">
        <v>2818511</v>
      </c>
      <c r="FA62">
        <v>0</v>
      </c>
      <c r="FB62">
        <v>3013329</v>
      </c>
      <c r="FC62">
        <v>0</v>
      </c>
      <c r="FD62">
        <v>0</v>
      </c>
      <c r="FE62">
        <v>445072</v>
      </c>
      <c r="FF62">
        <v>73303</v>
      </c>
      <c r="FG62">
        <v>7.0223999999999995E-2</v>
      </c>
      <c r="FH62">
        <v>3.0397999999999998E-2</v>
      </c>
      <c r="FI62">
        <v>0</v>
      </c>
      <c r="FJ62">
        <v>0</v>
      </c>
      <c r="FK62">
        <v>489.33700000000005</v>
      </c>
      <c r="FL62">
        <v>3582142</v>
      </c>
      <c r="FM62">
        <v>0</v>
      </c>
      <c r="FN62">
        <v>0</v>
      </c>
      <c r="FO62">
        <v>0</v>
      </c>
      <c r="FP62">
        <v>0</v>
      </c>
      <c r="FQ62">
        <v>0</v>
      </c>
      <c r="FR62">
        <v>0</v>
      </c>
      <c r="FS62">
        <v>0</v>
      </c>
      <c r="FT62">
        <v>0</v>
      </c>
      <c r="FU62">
        <v>0</v>
      </c>
      <c r="FV62">
        <v>0</v>
      </c>
      <c r="FW62">
        <v>0</v>
      </c>
      <c r="FX62">
        <v>0</v>
      </c>
      <c r="FY62">
        <v>0</v>
      </c>
      <c r="GB62">
        <v>0</v>
      </c>
      <c r="GC62">
        <v>0</v>
      </c>
      <c r="GD62">
        <v>0</v>
      </c>
      <c r="GF62">
        <v>0</v>
      </c>
      <c r="GG62">
        <v>0</v>
      </c>
      <c r="GH62">
        <v>0</v>
      </c>
      <c r="GI62">
        <v>0</v>
      </c>
      <c r="GK62">
        <v>0</v>
      </c>
      <c r="GL62">
        <v>0</v>
      </c>
      <c r="GM62">
        <v>0</v>
      </c>
      <c r="GN62">
        <v>0</v>
      </c>
      <c r="GO62">
        <v>0</v>
      </c>
      <c r="GQ62">
        <v>0</v>
      </c>
      <c r="GR62">
        <v>0</v>
      </c>
      <c r="GS62">
        <v>0</v>
      </c>
      <c r="GT62">
        <v>0</v>
      </c>
      <c r="HB62">
        <v>360336637</v>
      </c>
      <c r="HC62">
        <v>4.0135999999999998E-2</v>
      </c>
      <c r="HD62">
        <v>50438</v>
      </c>
      <c r="HE62">
        <v>0</v>
      </c>
      <c r="HF62">
        <v>334321</v>
      </c>
      <c r="HG62">
        <v>3696</v>
      </c>
      <c r="HH62">
        <v>55843</v>
      </c>
      <c r="HI62">
        <v>0</v>
      </c>
      <c r="HJ62">
        <v>33099</v>
      </c>
      <c r="HK62">
        <v>0</v>
      </c>
      <c r="HL62">
        <v>0</v>
      </c>
      <c r="HM62">
        <v>0</v>
      </c>
      <c r="HN62">
        <v>14101</v>
      </c>
      <c r="HO62">
        <v>0</v>
      </c>
      <c r="HP62">
        <v>0</v>
      </c>
      <c r="HQ62">
        <v>0</v>
      </c>
      <c r="HR62">
        <v>0</v>
      </c>
      <c r="HS62">
        <v>2817524</v>
      </c>
      <c r="HT62">
        <v>73303</v>
      </c>
      <c r="HW62">
        <v>0</v>
      </c>
      <c r="HX62">
        <v>23</v>
      </c>
      <c r="HY62">
        <v>29</v>
      </c>
      <c r="HZ62">
        <v>35</v>
      </c>
      <c r="IA62">
        <v>69</v>
      </c>
      <c r="IB62">
        <v>101</v>
      </c>
      <c r="IC62">
        <v>257</v>
      </c>
      <c r="ID62">
        <v>0</v>
      </c>
      <c r="IE62">
        <v>0</v>
      </c>
      <c r="IF62">
        <v>0</v>
      </c>
      <c r="IG62">
        <v>6</v>
      </c>
      <c r="IH62">
        <v>90.654000000000011</v>
      </c>
      <c r="II62">
        <v>0</v>
      </c>
      <c r="IJ62">
        <v>0</v>
      </c>
      <c r="IK62">
        <v>0</v>
      </c>
      <c r="IL62">
        <v>0</v>
      </c>
      <c r="IM62">
        <v>0</v>
      </c>
      <c r="IN62">
        <v>0</v>
      </c>
      <c r="IO62">
        <v>0</v>
      </c>
      <c r="IP62">
        <v>0</v>
      </c>
      <c r="IQ62">
        <v>0</v>
      </c>
      <c r="IR62">
        <v>0</v>
      </c>
      <c r="IS62">
        <v>0</v>
      </c>
      <c r="IT62">
        <v>0</v>
      </c>
      <c r="IU62">
        <v>0</v>
      </c>
      <c r="IV62">
        <v>0</v>
      </c>
      <c r="IW62">
        <v>6160</v>
      </c>
      <c r="IX62">
        <v>0</v>
      </c>
      <c r="IY62">
        <v>0</v>
      </c>
      <c r="IZ62">
        <v>0</v>
      </c>
      <c r="JA62">
        <v>0</v>
      </c>
      <c r="JB62">
        <v>0</v>
      </c>
      <c r="JC62">
        <v>0</v>
      </c>
      <c r="JD62">
        <v>1</v>
      </c>
      <c r="JE62">
        <v>14101</v>
      </c>
      <c r="JF62">
        <v>0</v>
      </c>
      <c r="JG62">
        <v>0</v>
      </c>
      <c r="JH62">
        <v>0</v>
      </c>
      <c r="JJ62">
        <v>0</v>
      </c>
      <c r="JK62">
        <v>0</v>
      </c>
      <c r="JL62">
        <v>0</v>
      </c>
      <c r="JM62">
        <v>0</v>
      </c>
      <c r="JO62">
        <v>0</v>
      </c>
      <c r="JP62">
        <v>0</v>
      </c>
      <c r="JQ62">
        <v>0</v>
      </c>
      <c r="JR62">
        <v>0</v>
      </c>
      <c r="JS62">
        <v>0</v>
      </c>
      <c r="JT62">
        <v>0</v>
      </c>
      <c r="JU62">
        <v>6773</v>
      </c>
      <c r="JW62">
        <v>0</v>
      </c>
      <c r="JX62">
        <v>0</v>
      </c>
      <c r="JY62">
        <v>0</v>
      </c>
      <c r="JZ62">
        <v>0</v>
      </c>
      <c r="KD62">
        <v>6899</v>
      </c>
      <c r="KE62">
        <v>7261</v>
      </c>
      <c r="KG62">
        <v>0</v>
      </c>
      <c r="KH62">
        <v>0</v>
      </c>
      <c r="KI62">
        <v>0</v>
      </c>
      <c r="KJ62">
        <v>1</v>
      </c>
      <c r="KK62">
        <v>5</v>
      </c>
      <c r="KL62">
        <v>616</v>
      </c>
      <c r="KM62">
        <v>3080</v>
      </c>
      <c r="KN62">
        <v>0</v>
      </c>
      <c r="KO62">
        <v>0</v>
      </c>
      <c r="KP62">
        <v>0</v>
      </c>
      <c r="KQ62">
        <v>0</v>
      </c>
      <c r="KS62">
        <v>0</v>
      </c>
      <c r="KT62">
        <v>0</v>
      </c>
      <c r="KU62">
        <v>0</v>
      </c>
      <c r="KW62">
        <v>0</v>
      </c>
      <c r="KX62">
        <v>0</v>
      </c>
      <c r="KY62">
        <v>0</v>
      </c>
      <c r="KZ62">
        <v>0</v>
      </c>
      <c r="LA62">
        <v>0</v>
      </c>
      <c r="LB62">
        <v>0</v>
      </c>
      <c r="LD62">
        <v>0</v>
      </c>
      <c r="LE62">
        <v>0</v>
      </c>
      <c r="LF62">
        <v>0</v>
      </c>
      <c r="LG62">
        <v>0</v>
      </c>
      <c r="LH62">
        <v>0</v>
      </c>
      <c r="LI62">
        <v>0</v>
      </c>
      <c r="LJ62">
        <v>309.88</v>
      </c>
      <c r="LK62">
        <v>2</v>
      </c>
      <c r="LL62">
        <v>30000</v>
      </c>
      <c r="LM62">
        <v>3099</v>
      </c>
      <c r="LN62">
        <v>0</v>
      </c>
      <c r="LO62">
        <v>0</v>
      </c>
      <c r="LP62">
        <v>0</v>
      </c>
      <c r="LQ62">
        <v>0</v>
      </c>
      <c r="LR62">
        <v>0</v>
      </c>
      <c r="LS62">
        <v>0</v>
      </c>
      <c r="LT62">
        <v>0</v>
      </c>
      <c r="LU62">
        <v>0</v>
      </c>
      <c r="LV62">
        <v>0</v>
      </c>
      <c r="LW62">
        <v>0</v>
      </c>
      <c r="LX62">
        <v>0</v>
      </c>
      <c r="LY62">
        <v>0</v>
      </c>
      <c r="LZ62">
        <v>0</v>
      </c>
      <c r="MA62">
        <v>0</v>
      </c>
      <c r="MB62">
        <v>0</v>
      </c>
      <c r="MC62">
        <v>0</v>
      </c>
      <c r="MD62">
        <v>0</v>
      </c>
      <c r="ME62">
        <v>0</v>
      </c>
      <c r="MF62">
        <v>0</v>
      </c>
      <c r="MG62">
        <v>3386337</v>
      </c>
      <c r="MH62">
        <v>0</v>
      </c>
      <c r="MI62">
        <v>0</v>
      </c>
      <c r="MJ62">
        <v>0</v>
      </c>
      <c r="MK62">
        <v>0</v>
      </c>
    </row>
    <row r="63" spans="1:349" x14ac:dyDescent="0.25">
      <c r="A63">
        <v>43696</v>
      </c>
      <c r="B63">
        <v>57839</v>
      </c>
      <c r="C63">
        <v>9</v>
      </c>
      <c r="D63">
        <v>2025</v>
      </c>
      <c r="E63">
        <v>6160</v>
      </c>
      <c r="F63">
        <v>0</v>
      </c>
      <c r="G63">
        <v>878.99700000000007</v>
      </c>
      <c r="H63">
        <v>863.625</v>
      </c>
      <c r="I63">
        <v>863.625</v>
      </c>
      <c r="J63">
        <v>878.99700000000007</v>
      </c>
      <c r="K63">
        <v>0</v>
      </c>
      <c r="L63">
        <v>6160</v>
      </c>
      <c r="M63">
        <v>0</v>
      </c>
      <c r="N63">
        <v>0</v>
      </c>
      <c r="P63">
        <v>878.46800000000007</v>
      </c>
      <c r="Q63">
        <v>0</v>
      </c>
      <c r="R63">
        <v>546579</v>
      </c>
      <c r="S63">
        <v>622.19600000000003</v>
      </c>
      <c r="U63">
        <v>0</v>
      </c>
      <c r="V63">
        <v>623.11200000000008</v>
      </c>
      <c r="W63">
        <v>383837</v>
      </c>
      <c r="X63">
        <v>383837</v>
      </c>
      <c r="Z63">
        <v>0</v>
      </c>
      <c r="AC63">
        <v>0</v>
      </c>
      <c r="AD63" t="s">
        <v>305</v>
      </c>
      <c r="AE63">
        <v>0</v>
      </c>
      <c r="AH63">
        <v>0</v>
      </c>
      <c r="AI63">
        <v>0</v>
      </c>
      <c r="AJ63">
        <v>6160</v>
      </c>
      <c r="AK63" t="s">
        <v>529</v>
      </c>
      <c r="AL63" t="s">
        <v>52</v>
      </c>
      <c r="AM63">
        <v>0</v>
      </c>
      <c r="AN63">
        <v>0</v>
      </c>
      <c r="AO63">
        <v>0</v>
      </c>
      <c r="AP63">
        <v>0</v>
      </c>
      <c r="AQ63">
        <v>0</v>
      </c>
      <c r="AS63">
        <v>0</v>
      </c>
      <c r="AT63">
        <v>0</v>
      </c>
      <c r="AU63">
        <v>0</v>
      </c>
      <c r="AV63">
        <v>0</v>
      </c>
      <c r="AW63">
        <v>10668961</v>
      </c>
      <c r="AX63">
        <v>10530915</v>
      </c>
      <c r="AY63">
        <v>0</v>
      </c>
      <c r="AZ63">
        <v>546579</v>
      </c>
      <c r="BA63">
        <v>0</v>
      </c>
      <c r="BB63">
        <v>12758</v>
      </c>
      <c r="BC63">
        <v>12677</v>
      </c>
      <c r="BD63">
        <v>30</v>
      </c>
      <c r="BE63">
        <v>81</v>
      </c>
      <c r="BF63">
        <v>9452019</v>
      </c>
      <c r="BG63">
        <v>0</v>
      </c>
      <c r="BJ63">
        <v>12</v>
      </c>
      <c r="BK63">
        <v>0</v>
      </c>
      <c r="BL63">
        <v>0</v>
      </c>
      <c r="BM63">
        <v>0</v>
      </c>
      <c r="BN63">
        <v>0</v>
      </c>
      <c r="BO63">
        <v>0</v>
      </c>
      <c r="BP63">
        <v>0</v>
      </c>
      <c r="BQ63">
        <v>637</v>
      </c>
      <c r="BS63">
        <v>0</v>
      </c>
      <c r="BT63">
        <v>0</v>
      </c>
      <c r="BU63">
        <v>0</v>
      </c>
      <c r="BV63">
        <v>0</v>
      </c>
      <c r="BW63">
        <v>0</v>
      </c>
      <c r="BY63">
        <v>0</v>
      </c>
      <c r="CA63">
        <v>0</v>
      </c>
      <c r="CB63">
        <v>0</v>
      </c>
      <c r="CC63">
        <v>0</v>
      </c>
      <c r="CD63">
        <v>0</v>
      </c>
      <c r="CE63">
        <v>0</v>
      </c>
      <c r="CF63">
        <v>0</v>
      </c>
      <c r="CG63">
        <v>0</v>
      </c>
      <c r="CH63">
        <v>141118</v>
      </c>
      <c r="CI63">
        <v>0</v>
      </c>
      <c r="CJ63">
        <v>4</v>
      </c>
      <c r="CK63">
        <v>0</v>
      </c>
      <c r="CL63">
        <v>0</v>
      </c>
      <c r="CN63">
        <v>0</v>
      </c>
      <c r="CO63">
        <v>1</v>
      </c>
      <c r="CP63">
        <v>0</v>
      </c>
      <c r="CQ63">
        <v>0</v>
      </c>
      <c r="CR63">
        <v>878.99700000000007</v>
      </c>
      <c r="CS63">
        <v>0</v>
      </c>
      <c r="CT63">
        <v>0</v>
      </c>
      <c r="CU63">
        <v>0</v>
      </c>
      <c r="CV63">
        <v>0</v>
      </c>
      <c r="CW63">
        <v>0</v>
      </c>
      <c r="CX63">
        <v>0</v>
      </c>
      <c r="CY63">
        <v>0</v>
      </c>
      <c r="CZ63">
        <v>0</v>
      </c>
      <c r="DB63">
        <v>5319930</v>
      </c>
      <c r="DC63">
        <v>0</v>
      </c>
      <c r="DD63">
        <v>0</v>
      </c>
      <c r="DE63">
        <v>1451681</v>
      </c>
      <c r="DF63">
        <v>1451681</v>
      </c>
      <c r="DG63">
        <v>235.66300000000001</v>
      </c>
      <c r="DH63">
        <v>0</v>
      </c>
      <c r="DI63">
        <v>0</v>
      </c>
      <c r="DK63">
        <v>1814</v>
      </c>
      <c r="DL63">
        <v>0</v>
      </c>
      <c r="DM63">
        <v>900437</v>
      </c>
      <c r="DN63">
        <v>2991</v>
      </c>
      <c r="DO63">
        <v>0</v>
      </c>
      <c r="DP63">
        <v>0</v>
      </c>
      <c r="DQ63">
        <v>0</v>
      </c>
      <c r="DR63">
        <v>0</v>
      </c>
      <c r="DS63">
        <v>0</v>
      </c>
      <c r="DT63">
        <v>0</v>
      </c>
      <c r="DU63">
        <v>0</v>
      </c>
      <c r="DV63">
        <v>0</v>
      </c>
      <c r="DW63">
        <v>0</v>
      </c>
      <c r="DX63">
        <v>0</v>
      </c>
      <c r="DY63">
        <v>0</v>
      </c>
      <c r="DZ63">
        <v>0</v>
      </c>
      <c r="EA63">
        <v>0</v>
      </c>
      <c r="EB63">
        <v>0</v>
      </c>
      <c r="EC63">
        <v>80.863</v>
      </c>
      <c r="ED63">
        <v>572833</v>
      </c>
      <c r="EE63">
        <v>0</v>
      </c>
      <c r="EF63">
        <v>0</v>
      </c>
      <c r="EG63">
        <v>0</v>
      </c>
      <c r="EH63">
        <v>330595</v>
      </c>
      <c r="EI63">
        <v>0</v>
      </c>
      <c r="EJ63">
        <v>0</v>
      </c>
      <c r="EK63">
        <v>11.596</v>
      </c>
      <c r="EL63">
        <v>0</v>
      </c>
      <c r="EM63">
        <v>0</v>
      </c>
      <c r="EN63">
        <v>3.7760000000000002</v>
      </c>
      <c r="EO63">
        <v>0</v>
      </c>
      <c r="EP63">
        <v>0</v>
      </c>
      <c r="EQ63">
        <v>15.372</v>
      </c>
      <c r="ER63">
        <v>0</v>
      </c>
      <c r="ES63">
        <v>53.667999999999999</v>
      </c>
      <c r="ET63">
        <v>0</v>
      </c>
      <c r="EV63">
        <v>0</v>
      </c>
      <c r="EW63">
        <v>0</v>
      </c>
      <c r="EX63">
        <v>0</v>
      </c>
      <c r="EZ63">
        <v>8905440</v>
      </c>
      <c r="FA63">
        <v>0</v>
      </c>
      <c r="FB63">
        <v>9448947</v>
      </c>
      <c r="FC63">
        <v>0</v>
      </c>
      <c r="FD63">
        <v>0</v>
      </c>
      <c r="FE63">
        <v>1395617</v>
      </c>
      <c r="FF63">
        <v>229858</v>
      </c>
      <c r="FG63">
        <v>7.0223999999999995E-2</v>
      </c>
      <c r="FH63">
        <v>3.0397999999999998E-2</v>
      </c>
      <c r="FI63">
        <v>0</v>
      </c>
      <c r="FJ63">
        <v>0</v>
      </c>
      <c r="FK63">
        <v>1534.4190000000001</v>
      </c>
      <c r="FL63">
        <v>11215540</v>
      </c>
      <c r="FM63">
        <v>0</v>
      </c>
      <c r="FN63">
        <v>0</v>
      </c>
      <c r="FO63">
        <v>0</v>
      </c>
      <c r="FP63">
        <v>0</v>
      </c>
      <c r="FQ63">
        <v>0</v>
      </c>
      <c r="FR63">
        <v>0</v>
      </c>
      <c r="FS63">
        <v>0</v>
      </c>
      <c r="FT63">
        <v>0</v>
      </c>
      <c r="FU63">
        <v>0</v>
      </c>
      <c r="FV63">
        <v>0</v>
      </c>
      <c r="FW63">
        <v>0</v>
      </c>
      <c r="FX63">
        <v>0</v>
      </c>
      <c r="FY63">
        <v>0</v>
      </c>
      <c r="GB63">
        <v>0</v>
      </c>
      <c r="GC63">
        <v>0</v>
      </c>
      <c r="GD63">
        <v>0</v>
      </c>
      <c r="GF63">
        <v>0</v>
      </c>
      <c r="GG63">
        <v>0</v>
      </c>
      <c r="GH63">
        <v>0</v>
      </c>
      <c r="GI63">
        <v>0</v>
      </c>
      <c r="GK63">
        <v>0</v>
      </c>
      <c r="GL63">
        <v>0</v>
      </c>
      <c r="GM63">
        <v>0</v>
      </c>
      <c r="GN63">
        <v>0</v>
      </c>
      <c r="GO63">
        <v>0</v>
      </c>
      <c r="GQ63">
        <v>0</v>
      </c>
      <c r="GR63">
        <v>0</v>
      </c>
      <c r="GS63">
        <v>0</v>
      </c>
      <c r="GT63">
        <v>0</v>
      </c>
      <c r="HB63">
        <v>360336637</v>
      </c>
      <c r="HC63">
        <v>4.0135999999999998E-2</v>
      </c>
      <c r="HD63">
        <v>141118</v>
      </c>
      <c r="HE63">
        <v>0</v>
      </c>
      <c r="HF63">
        <v>950851</v>
      </c>
      <c r="HG63">
        <v>1232</v>
      </c>
      <c r="HH63">
        <v>333392</v>
      </c>
      <c r="HI63">
        <v>0</v>
      </c>
      <c r="HJ63">
        <v>38581</v>
      </c>
      <c r="HK63">
        <v>0</v>
      </c>
      <c r="HL63">
        <v>0</v>
      </c>
      <c r="HM63">
        <v>0</v>
      </c>
      <c r="HN63">
        <v>56329</v>
      </c>
      <c r="HO63">
        <v>0</v>
      </c>
      <c r="HP63">
        <v>0</v>
      </c>
      <c r="HQ63">
        <v>0</v>
      </c>
      <c r="HR63">
        <v>0</v>
      </c>
      <c r="HS63">
        <v>8902368</v>
      </c>
      <c r="HT63">
        <v>229858</v>
      </c>
      <c r="HW63">
        <v>0</v>
      </c>
      <c r="HX63">
        <v>15</v>
      </c>
      <c r="HY63">
        <v>92</v>
      </c>
      <c r="HZ63">
        <v>182</v>
      </c>
      <c r="IA63">
        <v>247</v>
      </c>
      <c r="IB63">
        <v>364</v>
      </c>
      <c r="IC63">
        <v>900</v>
      </c>
      <c r="ID63">
        <v>0</v>
      </c>
      <c r="IE63">
        <v>0</v>
      </c>
      <c r="IF63">
        <v>0</v>
      </c>
      <c r="IG63">
        <v>2</v>
      </c>
      <c r="IH63">
        <v>541.22</v>
      </c>
      <c r="II63">
        <v>0</v>
      </c>
      <c r="IJ63">
        <v>623.11200000000008</v>
      </c>
      <c r="IK63">
        <v>0</v>
      </c>
      <c r="IL63">
        <v>0</v>
      </c>
      <c r="IM63">
        <v>0</v>
      </c>
      <c r="IN63">
        <v>0</v>
      </c>
      <c r="IO63">
        <v>0</v>
      </c>
      <c r="IP63">
        <v>0</v>
      </c>
      <c r="IQ63">
        <v>623.11200000000008</v>
      </c>
      <c r="IR63">
        <v>383837</v>
      </c>
      <c r="IS63">
        <v>0</v>
      </c>
      <c r="IT63">
        <v>0</v>
      </c>
      <c r="IU63">
        <v>0</v>
      </c>
      <c r="IV63">
        <v>0</v>
      </c>
      <c r="IW63">
        <v>6160</v>
      </c>
      <c r="IX63">
        <v>0</v>
      </c>
      <c r="IY63">
        <v>0</v>
      </c>
      <c r="IZ63">
        <v>0</v>
      </c>
      <c r="JA63">
        <v>0</v>
      </c>
      <c r="JB63">
        <v>0</v>
      </c>
      <c r="JC63">
        <v>0</v>
      </c>
      <c r="JD63">
        <v>2</v>
      </c>
      <c r="JE63">
        <v>26915</v>
      </c>
      <c r="JF63">
        <v>4</v>
      </c>
      <c r="JG63">
        <v>26914</v>
      </c>
      <c r="JH63">
        <v>2500</v>
      </c>
      <c r="JJ63">
        <v>0</v>
      </c>
      <c r="JK63">
        <v>0</v>
      </c>
      <c r="JL63">
        <v>0</v>
      </c>
      <c r="JM63">
        <v>0</v>
      </c>
      <c r="JO63">
        <v>0</v>
      </c>
      <c r="JP63">
        <v>0</v>
      </c>
      <c r="JQ63">
        <v>0</v>
      </c>
      <c r="JR63">
        <v>0</v>
      </c>
      <c r="JS63">
        <v>0</v>
      </c>
      <c r="JT63">
        <v>0</v>
      </c>
      <c r="JU63">
        <v>12936</v>
      </c>
      <c r="JW63">
        <v>0</v>
      </c>
      <c r="JX63">
        <v>0</v>
      </c>
      <c r="JY63">
        <v>0</v>
      </c>
      <c r="JZ63">
        <v>0</v>
      </c>
      <c r="KD63">
        <v>12936</v>
      </c>
      <c r="KE63">
        <v>7261</v>
      </c>
      <c r="KG63">
        <v>0</v>
      </c>
      <c r="KH63">
        <v>0</v>
      </c>
      <c r="KI63">
        <v>0</v>
      </c>
      <c r="KJ63">
        <v>1</v>
      </c>
      <c r="KK63">
        <v>1</v>
      </c>
      <c r="KL63">
        <v>616</v>
      </c>
      <c r="KM63">
        <v>616</v>
      </c>
      <c r="KN63">
        <v>0</v>
      </c>
      <c r="KO63">
        <v>0</v>
      </c>
      <c r="KP63">
        <v>0</v>
      </c>
      <c r="KQ63">
        <v>0</v>
      </c>
      <c r="KS63">
        <v>0</v>
      </c>
      <c r="KT63">
        <v>0</v>
      </c>
      <c r="KU63">
        <v>0</v>
      </c>
      <c r="KW63">
        <v>0</v>
      </c>
      <c r="KX63">
        <v>0</v>
      </c>
      <c r="KY63">
        <v>0</v>
      </c>
      <c r="KZ63">
        <v>0</v>
      </c>
      <c r="LA63">
        <v>0</v>
      </c>
      <c r="LB63">
        <v>0</v>
      </c>
      <c r="LD63">
        <v>0</v>
      </c>
      <c r="LE63">
        <v>0</v>
      </c>
      <c r="LF63">
        <v>0</v>
      </c>
      <c r="LG63">
        <v>0</v>
      </c>
      <c r="LH63">
        <v>0</v>
      </c>
      <c r="LI63">
        <v>0</v>
      </c>
      <c r="LJ63">
        <v>858.13700000000006</v>
      </c>
      <c r="LK63">
        <v>2</v>
      </c>
      <c r="LL63">
        <v>30000</v>
      </c>
      <c r="LM63">
        <v>8581</v>
      </c>
      <c r="LN63">
        <v>0</v>
      </c>
      <c r="LO63">
        <v>0</v>
      </c>
      <c r="LP63">
        <v>0</v>
      </c>
      <c r="LQ63">
        <v>0</v>
      </c>
      <c r="LR63">
        <v>0</v>
      </c>
      <c r="LS63">
        <v>0</v>
      </c>
      <c r="LT63">
        <v>0</v>
      </c>
      <c r="LU63">
        <v>0</v>
      </c>
      <c r="LV63">
        <v>0</v>
      </c>
      <c r="LW63">
        <v>0</v>
      </c>
      <c r="LX63">
        <v>0</v>
      </c>
      <c r="LY63">
        <v>0</v>
      </c>
      <c r="LZ63">
        <v>0</v>
      </c>
      <c r="MA63">
        <v>0</v>
      </c>
      <c r="MB63">
        <v>0</v>
      </c>
      <c r="MC63">
        <v>0</v>
      </c>
      <c r="MD63">
        <v>0</v>
      </c>
      <c r="ME63">
        <v>0</v>
      </c>
      <c r="MF63">
        <v>0</v>
      </c>
      <c r="MG63">
        <v>10668961</v>
      </c>
      <c r="MH63">
        <v>0</v>
      </c>
      <c r="MI63">
        <v>0</v>
      </c>
      <c r="MJ63">
        <v>0</v>
      </c>
      <c r="MK63">
        <v>0</v>
      </c>
    </row>
    <row r="64" spans="1:349" x14ac:dyDescent="0.25">
      <c r="A64">
        <v>43696</v>
      </c>
      <c r="B64">
        <v>57840</v>
      </c>
      <c r="C64">
        <v>9</v>
      </c>
      <c r="D64">
        <v>2025</v>
      </c>
      <c r="E64">
        <v>6160</v>
      </c>
      <c r="F64">
        <v>0</v>
      </c>
      <c r="G64">
        <v>263.54300000000001</v>
      </c>
      <c r="H64">
        <v>204.68900000000002</v>
      </c>
      <c r="I64">
        <v>204.68900000000002</v>
      </c>
      <c r="J64">
        <v>263.54300000000001</v>
      </c>
      <c r="K64">
        <v>0</v>
      </c>
      <c r="L64">
        <v>6160</v>
      </c>
      <c r="M64">
        <v>0</v>
      </c>
      <c r="N64">
        <v>0</v>
      </c>
      <c r="P64">
        <v>264.452</v>
      </c>
      <c r="Q64">
        <v>0</v>
      </c>
      <c r="R64">
        <v>164541</v>
      </c>
      <c r="S64">
        <v>622.19600000000003</v>
      </c>
      <c r="U64">
        <v>0</v>
      </c>
      <c r="V64">
        <v>18.948</v>
      </c>
      <c r="W64">
        <v>11672</v>
      </c>
      <c r="X64">
        <v>11672</v>
      </c>
      <c r="Z64">
        <v>0</v>
      </c>
      <c r="AC64">
        <v>0</v>
      </c>
      <c r="AD64" t="s">
        <v>305</v>
      </c>
      <c r="AE64">
        <v>0</v>
      </c>
      <c r="AH64">
        <v>0</v>
      </c>
      <c r="AI64">
        <v>0</v>
      </c>
      <c r="AJ64">
        <v>6160</v>
      </c>
      <c r="AK64" t="s">
        <v>529</v>
      </c>
      <c r="AL64" t="s">
        <v>318</v>
      </c>
      <c r="AM64">
        <v>0</v>
      </c>
      <c r="AN64">
        <v>0</v>
      </c>
      <c r="AO64">
        <v>0</v>
      </c>
      <c r="AP64">
        <v>0</v>
      </c>
      <c r="AQ64">
        <v>0</v>
      </c>
      <c r="AS64">
        <v>0</v>
      </c>
      <c r="AT64">
        <v>0</v>
      </c>
      <c r="AU64">
        <v>0</v>
      </c>
      <c r="AV64">
        <v>0</v>
      </c>
      <c r="AW64">
        <v>2866114</v>
      </c>
      <c r="AX64">
        <v>2823834</v>
      </c>
      <c r="AY64">
        <v>0</v>
      </c>
      <c r="AZ64">
        <v>164541</v>
      </c>
      <c r="BA64">
        <v>0</v>
      </c>
      <c r="BB64">
        <v>0</v>
      </c>
      <c r="BC64">
        <v>0</v>
      </c>
      <c r="BD64">
        <v>0</v>
      </c>
      <c r="BE64">
        <v>0</v>
      </c>
      <c r="BF64">
        <v>2547272</v>
      </c>
      <c r="BG64">
        <v>0</v>
      </c>
      <c r="BJ64">
        <v>12</v>
      </c>
      <c r="BK64">
        <v>0</v>
      </c>
      <c r="BL64">
        <v>0</v>
      </c>
      <c r="BM64">
        <v>0</v>
      </c>
      <c r="BN64">
        <v>0</v>
      </c>
      <c r="BO64">
        <v>0</v>
      </c>
      <c r="BP64">
        <v>0</v>
      </c>
      <c r="BQ64">
        <v>738</v>
      </c>
      <c r="BS64">
        <v>0</v>
      </c>
      <c r="BT64">
        <v>0</v>
      </c>
      <c r="BU64">
        <v>0</v>
      </c>
      <c r="BV64">
        <v>0</v>
      </c>
      <c r="BW64">
        <v>0</v>
      </c>
      <c r="BY64">
        <v>0</v>
      </c>
      <c r="CA64">
        <v>0</v>
      </c>
      <c r="CB64">
        <v>0</v>
      </c>
      <c r="CC64">
        <v>0</v>
      </c>
      <c r="CD64">
        <v>0</v>
      </c>
      <c r="CE64">
        <v>0</v>
      </c>
      <c r="CF64">
        <v>0</v>
      </c>
      <c r="CG64">
        <v>0</v>
      </c>
      <c r="CH64">
        <v>42310</v>
      </c>
      <c r="CI64">
        <v>0</v>
      </c>
      <c r="CJ64">
        <v>4</v>
      </c>
      <c r="CK64">
        <v>0</v>
      </c>
      <c r="CL64">
        <v>0</v>
      </c>
      <c r="CN64">
        <v>0</v>
      </c>
      <c r="CO64">
        <v>1</v>
      </c>
      <c r="CP64">
        <v>0</v>
      </c>
      <c r="CQ64">
        <v>0</v>
      </c>
      <c r="CR64">
        <v>263.54300000000001</v>
      </c>
      <c r="CS64">
        <v>0</v>
      </c>
      <c r="CT64">
        <v>0</v>
      </c>
      <c r="CU64">
        <v>0</v>
      </c>
      <c r="CV64">
        <v>0</v>
      </c>
      <c r="CW64">
        <v>0</v>
      </c>
      <c r="CX64">
        <v>0</v>
      </c>
      <c r="CY64">
        <v>0</v>
      </c>
      <c r="CZ64">
        <v>0</v>
      </c>
      <c r="DB64">
        <v>1260884</v>
      </c>
      <c r="DC64">
        <v>0</v>
      </c>
      <c r="DD64">
        <v>0</v>
      </c>
      <c r="DE64">
        <v>55517</v>
      </c>
      <c r="DF64">
        <v>55517</v>
      </c>
      <c r="DG64">
        <v>9.0129999999999999</v>
      </c>
      <c r="DH64">
        <v>0</v>
      </c>
      <c r="DI64">
        <v>0</v>
      </c>
      <c r="DK64">
        <v>3438</v>
      </c>
      <c r="DL64">
        <v>0</v>
      </c>
      <c r="DM64">
        <v>9038</v>
      </c>
      <c r="DN64">
        <v>30</v>
      </c>
      <c r="DO64">
        <v>0</v>
      </c>
      <c r="DP64">
        <v>0</v>
      </c>
      <c r="DQ64">
        <v>0</v>
      </c>
      <c r="DR64">
        <v>0</v>
      </c>
      <c r="DS64">
        <v>0</v>
      </c>
      <c r="DT64">
        <v>0</v>
      </c>
      <c r="DU64">
        <v>0</v>
      </c>
      <c r="DV64">
        <v>0</v>
      </c>
      <c r="DW64">
        <v>0</v>
      </c>
      <c r="DX64">
        <v>0</v>
      </c>
      <c r="DY64">
        <v>0</v>
      </c>
      <c r="DZ64">
        <v>0</v>
      </c>
      <c r="EA64">
        <v>0</v>
      </c>
      <c r="EB64">
        <v>0</v>
      </c>
      <c r="EC64">
        <v>1.28</v>
      </c>
      <c r="ED64">
        <v>9068</v>
      </c>
      <c r="EE64">
        <v>0</v>
      </c>
      <c r="EF64">
        <v>0</v>
      </c>
      <c r="EG64">
        <v>0</v>
      </c>
      <c r="EH64">
        <v>0</v>
      </c>
      <c r="EI64">
        <v>0</v>
      </c>
      <c r="EJ64">
        <v>0</v>
      </c>
      <c r="EK64">
        <v>0</v>
      </c>
      <c r="EL64">
        <v>0</v>
      </c>
      <c r="EM64">
        <v>0</v>
      </c>
      <c r="EN64">
        <v>0</v>
      </c>
      <c r="EO64">
        <v>0</v>
      </c>
      <c r="EP64">
        <v>0</v>
      </c>
      <c r="EQ64">
        <v>0</v>
      </c>
      <c r="ER64">
        <v>0</v>
      </c>
      <c r="ES64">
        <v>0</v>
      </c>
      <c r="ET64">
        <v>0</v>
      </c>
      <c r="EV64">
        <v>0</v>
      </c>
      <c r="EW64">
        <v>0</v>
      </c>
      <c r="EX64">
        <v>0</v>
      </c>
      <c r="EZ64">
        <v>2385776</v>
      </c>
      <c r="FA64">
        <v>0</v>
      </c>
      <c r="FB64">
        <v>2550287</v>
      </c>
      <c r="FC64">
        <v>0</v>
      </c>
      <c r="FD64">
        <v>0</v>
      </c>
      <c r="FE64">
        <v>376112</v>
      </c>
      <c r="FF64">
        <v>61946</v>
      </c>
      <c r="FG64">
        <v>7.0223999999999995E-2</v>
      </c>
      <c r="FH64">
        <v>3.0397999999999998E-2</v>
      </c>
      <c r="FI64">
        <v>0</v>
      </c>
      <c r="FJ64">
        <v>0</v>
      </c>
      <c r="FK64">
        <v>413.51800000000003</v>
      </c>
      <c r="FL64">
        <v>3030655</v>
      </c>
      <c r="FM64">
        <v>0</v>
      </c>
      <c r="FN64">
        <v>0</v>
      </c>
      <c r="FO64">
        <v>0</v>
      </c>
      <c r="FP64">
        <v>0</v>
      </c>
      <c r="FQ64">
        <v>0</v>
      </c>
      <c r="FR64">
        <v>0</v>
      </c>
      <c r="FS64">
        <v>0</v>
      </c>
      <c r="FT64">
        <v>0</v>
      </c>
      <c r="FU64">
        <v>0</v>
      </c>
      <c r="FV64">
        <v>0</v>
      </c>
      <c r="FW64">
        <v>0</v>
      </c>
      <c r="FX64">
        <v>0</v>
      </c>
      <c r="FY64">
        <v>0</v>
      </c>
      <c r="GB64">
        <v>607198</v>
      </c>
      <c r="GC64">
        <v>607198</v>
      </c>
      <c r="GD64">
        <v>58.854000000000006</v>
      </c>
      <c r="GF64">
        <v>0</v>
      </c>
      <c r="GG64">
        <v>0</v>
      </c>
      <c r="GH64">
        <v>0</v>
      </c>
      <c r="GI64">
        <v>0</v>
      </c>
      <c r="GK64">
        <v>0</v>
      </c>
      <c r="GL64">
        <v>0</v>
      </c>
      <c r="GM64">
        <v>0</v>
      </c>
      <c r="GN64">
        <v>0</v>
      </c>
      <c r="GO64">
        <v>0</v>
      </c>
      <c r="GQ64">
        <v>0</v>
      </c>
      <c r="GR64">
        <v>0</v>
      </c>
      <c r="GS64">
        <v>0</v>
      </c>
      <c r="GT64">
        <v>0</v>
      </c>
      <c r="HB64">
        <v>360336637</v>
      </c>
      <c r="HC64">
        <v>4.0135999999999998E-2</v>
      </c>
      <c r="HD64">
        <v>42310</v>
      </c>
      <c r="HE64">
        <v>0</v>
      </c>
      <c r="HF64">
        <v>225363</v>
      </c>
      <c r="HG64">
        <v>0</v>
      </c>
      <c r="HH64">
        <v>0</v>
      </c>
      <c r="HI64">
        <v>0</v>
      </c>
      <c r="HJ64">
        <v>17570</v>
      </c>
      <c r="HK64">
        <v>0</v>
      </c>
      <c r="HL64">
        <v>3045</v>
      </c>
      <c r="HM64">
        <v>360000</v>
      </c>
      <c r="HN64">
        <v>0</v>
      </c>
      <c r="HO64">
        <v>0</v>
      </c>
      <c r="HP64">
        <v>0</v>
      </c>
      <c r="HQ64">
        <v>0</v>
      </c>
      <c r="HR64">
        <v>0</v>
      </c>
      <c r="HS64">
        <v>2385746</v>
      </c>
      <c r="HT64">
        <v>61946</v>
      </c>
      <c r="HW64">
        <v>0</v>
      </c>
      <c r="HX64">
        <v>16</v>
      </c>
      <c r="HY64">
        <v>4</v>
      </c>
      <c r="HZ64">
        <v>7</v>
      </c>
      <c r="IA64">
        <v>3</v>
      </c>
      <c r="IB64">
        <v>7</v>
      </c>
      <c r="IC64">
        <v>37</v>
      </c>
      <c r="ID64">
        <v>0</v>
      </c>
      <c r="IE64">
        <v>0</v>
      </c>
      <c r="IF64">
        <v>0</v>
      </c>
      <c r="IG64">
        <v>0</v>
      </c>
      <c r="IH64">
        <v>0</v>
      </c>
      <c r="II64">
        <v>0</v>
      </c>
      <c r="IJ64">
        <v>18.948</v>
      </c>
      <c r="IK64">
        <v>0</v>
      </c>
      <c r="IL64">
        <v>9</v>
      </c>
      <c r="IM64">
        <v>105</v>
      </c>
      <c r="IN64">
        <v>0</v>
      </c>
      <c r="IO64">
        <v>114</v>
      </c>
      <c r="IP64">
        <v>0</v>
      </c>
      <c r="IQ64">
        <v>18.948</v>
      </c>
      <c r="IR64">
        <v>11672</v>
      </c>
      <c r="IS64">
        <v>0</v>
      </c>
      <c r="IT64">
        <v>45000</v>
      </c>
      <c r="IU64">
        <v>315000</v>
      </c>
      <c r="IV64">
        <v>0</v>
      </c>
      <c r="IW64">
        <v>6160</v>
      </c>
      <c r="IX64">
        <v>0</v>
      </c>
      <c r="IY64">
        <v>0</v>
      </c>
      <c r="IZ64">
        <v>0</v>
      </c>
      <c r="JA64">
        <v>0</v>
      </c>
      <c r="JB64">
        <v>0</v>
      </c>
      <c r="JC64">
        <v>0</v>
      </c>
      <c r="JD64">
        <v>0</v>
      </c>
      <c r="JE64">
        <v>0</v>
      </c>
      <c r="JF64">
        <v>0</v>
      </c>
      <c r="JG64">
        <v>0</v>
      </c>
      <c r="JH64">
        <v>0</v>
      </c>
      <c r="JJ64">
        <v>0</v>
      </c>
      <c r="JK64">
        <v>0</v>
      </c>
      <c r="JL64">
        <v>0</v>
      </c>
      <c r="JM64">
        <v>0</v>
      </c>
      <c r="JO64">
        <v>3.222</v>
      </c>
      <c r="JP64">
        <v>8.94</v>
      </c>
      <c r="JQ64">
        <v>46.692</v>
      </c>
      <c r="JR64">
        <v>25734</v>
      </c>
      <c r="JS64">
        <v>83089</v>
      </c>
      <c r="JT64">
        <v>498375</v>
      </c>
      <c r="JU64">
        <v>0</v>
      </c>
      <c r="JW64">
        <v>0</v>
      </c>
      <c r="JX64">
        <v>0</v>
      </c>
      <c r="JY64">
        <v>0</v>
      </c>
      <c r="JZ64">
        <v>0</v>
      </c>
      <c r="KD64">
        <v>0</v>
      </c>
      <c r="KE64">
        <v>7261</v>
      </c>
      <c r="KG64">
        <v>0</v>
      </c>
      <c r="KH64">
        <v>0</v>
      </c>
      <c r="KI64">
        <v>0</v>
      </c>
      <c r="KJ64">
        <v>0</v>
      </c>
      <c r="KK64">
        <v>0</v>
      </c>
      <c r="KL64">
        <v>0</v>
      </c>
      <c r="KM64">
        <v>0</v>
      </c>
      <c r="KN64">
        <v>0</v>
      </c>
      <c r="KO64">
        <v>0</v>
      </c>
      <c r="KP64">
        <v>0</v>
      </c>
      <c r="KQ64">
        <v>0</v>
      </c>
      <c r="KS64">
        <v>0</v>
      </c>
      <c r="KT64">
        <v>0</v>
      </c>
      <c r="KU64">
        <v>0</v>
      </c>
      <c r="KW64">
        <v>0</v>
      </c>
      <c r="KX64">
        <v>0</v>
      </c>
      <c r="KY64">
        <v>0</v>
      </c>
      <c r="KZ64">
        <v>0</v>
      </c>
      <c r="LA64">
        <v>0</v>
      </c>
      <c r="LB64">
        <v>0</v>
      </c>
      <c r="LD64">
        <v>0</v>
      </c>
      <c r="LE64">
        <v>0</v>
      </c>
      <c r="LF64">
        <v>0</v>
      </c>
      <c r="LG64">
        <v>0</v>
      </c>
      <c r="LH64">
        <v>0</v>
      </c>
      <c r="LI64">
        <v>0</v>
      </c>
      <c r="LJ64">
        <v>257.03700000000003</v>
      </c>
      <c r="LK64">
        <v>1</v>
      </c>
      <c r="LL64">
        <v>15000</v>
      </c>
      <c r="LM64">
        <v>2570</v>
      </c>
      <c r="LN64">
        <v>0</v>
      </c>
      <c r="LO64">
        <v>0</v>
      </c>
      <c r="LP64">
        <v>0</v>
      </c>
      <c r="LQ64">
        <v>0</v>
      </c>
      <c r="LR64">
        <v>0</v>
      </c>
      <c r="LS64">
        <v>0</v>
      </c>
      <c r="LT64">
        <v>0</v>
      </c>
      <c r="LU64">
        <v>0</v>
      </c>
      <c r="LV64">
        <v>0</v>
      </c>
      <c r="LW64">
        <v>0</v>
      </c>
      <c r="LX64">
        <v>0</v>
      </c>
      <c r="LY64">
        <v>0</v>
      </c>
      <c r="LZ64">
        <v>0</v>
      </c>
      <c r="MA64">
        <v>0</v>
      </c>
      <c r="MB64">
        <v>0</v>
      </c>
      <c r="MC64">
        <v>0</v>
      </c>
      <c r="MD64">
        <v>0</v>
      </c>
      <c r="ME64">
        <v>0</v>
      </c>
      <c r="MF64">
        <v>0</v>
      </c>
      <c r="MG64">
        <v>2866114</v>
      </c>
      <c r="MH64">
        <v>0</v>
      </c>
      <c r="MI64">
        <v>0</v>
      </c>
      <c r="MJ64">
        <v>0</v>
      </c>
      <c r="MK64">
        <v>0</v>
      </c>
    </row>
    <row r="65" spans="1:349" x14ac:dyDescent="0.25">
      <c r="A65">
        <v>43696</v>
      </c>
      <c r="B65">
        <v>57841</v>
      </c>
      <c r="C65">
        <v>9</v>
      </c>
      <c r="D65">
        <v>2025</v>
      </c>
      <c r="E65">
        <v>6160</v>
      </c>
      <c r="F65">
        <v>0</v>
      </c>
      <c r="G65">
        <v>1029.567</v>
      </c>
      <c r="H65">
        <v>1008.5440000000001</v>
      </c>
      <c r="I65">
        <v>1008.5440000000001</v>
      </c>
      <c r="J65">
        <v>1029.567</v>
      </c>
      <c r="K65">
        <v>0</v>
      </c>
      <c r="L65">
        <v>6160</v>
      </c>
      <c r="M65">
        <v>0</v>
      </c>
      <c r="N65">
        <v>0</v>
      </c>
      <c r="P65">
        <v>1027.9170000000001</v>
      </c>
      <c r="Q65">
        <v>0</v>
      </c>
      <c r="R65">
        <v>639566</v>
      </c>
      <c r="S65">
        <v>622.19600000000003</v>
      </c>
      <c r="U65">
        <v>0</v>
      </c>
      <c r="V65">
        <v>388.05</v>
      </c>
      <c r="W65">
        <v>452894</v>
      </c>
      <c r="X65">
        <v>452894</v>
      </c>
      <c r="Z65">
        <v>0</v>
      </c>
      <c r="AC65">
        <v>0</v>
      </c>
      <c r="AD65" t="s">
        <v>305</v>
      </c>
      <c r="AE65">
        <v>0</v>
      </c>
      <c r="AH65">
        <v>0</v>
      </c>
      <c r="AI65">
        <v>0</v>
      </c>
      <c r="AJ65">
        <v>6160</v>
      </c>
      <c r="AK65" t="s">
        <v>529</v>
      </c>
      <c r="AL65" t="s">
        <v>319</v>
      </c>
      <c r="AM65">
        <v>0</v>
      </c>
      <c r="AN65">
        <v>0</v>
      </c>
      <c r="AO65">
        <v>0</v>
      </c>
      <c r="AP65">
        <v>0</v>
      </c>
      <c r="AQ65">
        <v>0</v>
      </c>
      <c r="AS65">
        <v>0</v>
      </c>
      <c r="AT65">
        <v>0</v>
      </c>
      <c r="AU65">
        <v>0</v>
      </c>
      <c r="AV65">
        <v>0</v>
      </c>
      <c r="AW65">
        <v>12256563</v>
      </c>
      <c r="AX65">
        <v>12093574</v>
      </c>
      <c r="AY65">
        <v>0</v>
      </c>
      <c r="AZ65">
        <v>639566</v>
      </c>
      <c r="BA65">
        <v>0</v>
      </c>
      <c r="BB65">
        <v>0</v>
      </c>
      <c r="BC65">
        <v>0</v>
      </c>
      <c r="BD65">
        <v>0</v>
      </c>
      <c r="BE65">
        <v>0</v>
      </c>
      <c r="BF65">
        <v>10864721</v>
      </c>
      <c r="BG65">
        <v>0</v>
      </c>
      <c r="BJ65">
        <v>12</v>
      </c>
      <c r="BK65">
        <v>0</v>
      </c>
      <c r="BL65">
        <v>0</v>
      </c>
      <c r="BM65">
        <v>0</v>
      </c>
      <c r="BN65">
        <v>0</v>
      </c>
      <c r="BO65">
        <v>0</v>
      </c>
      <c r="BP65">
        <v>0</v>
      </c>
      <c r="BQ65">
        <v>615</v>
      </c>
      <c r="BS65">
        <v>0</v>
      </c>
      <c r="BT65">
        <v>0</v>
      </c>
      <c r="BU65">
        <v>0</v>
      </c>
      <c r="BV65">
        <v>0</v>
      </c>
      <c r="BW65">
        <v>0</v>
      </c>
      <c r="BY65">
        <v>0</v>
      </c>
      <c r="CA65">
        <v>0</v>
      </c>
      <c r="CB65">
        <v>0</v>
      </c>
      <c r="CC65">
        <v>0</v>
      </c>
      <c r="CD65">
        <v>0</v>
      </c>
      <c r="CE65">
        <v>0</v>
      </c>
      <c r="CF65">
        <v>0</v>
      </c>
      <c r="CG65">
        <v>0</v>
      </c>
      <c r="CH65">
        <v>165292</v>
      </c>
      <c r="CI65">
        <v>0</v>
      </c>
      <c r="CJ65">
        <v>4</v>
      </c>
      <c r="CK65">
        <v>0</v>
      </c>
      <c r="CL65">
        <v>0</v>
      </c>
      <c r="CN65">
        <v>0</v>
      </c>
      <c r="CO65">
        <v>1</v>
      </c>
      <c r="CP65">
        <v>0</v>
      </c>
      <c r="CQ65">
        <v>0</v>
      </c>
      <c r="CR65">
        <v>1029.567</v>
      </c>
      <c r="CS65">
        <v>0</v>
      </c>
      <c r="CT65">
        <v>0</v>
      </c>
      <c r="CU65">
        <v>0</v>
      </c>
      <c r="CV65">
        <v>0</v>
      </c>
      <c r="CW65">
        <v>0</v>
      </c>
      <c r="CX65">
        <v>0</v>
      </c>
      <c r="CY65">
        <v>0</v>
      </c>
      <c r="CZ65">
        <v>0</v>
      </c>
      <c r="DB65">
        <v>6212631</v>
      </c>
      <c r="DC65">
        <v>0</v>
      </c>
      <c r="DD65">
        <v>0</v>
      </c>
      <c r="DE65">
        <v>1805804</v>
      </c>
      <c r="DF65">
        <v>1805804</v>
      </c>
      <c r="DG65">
        <v>293.15000000000003</v>
      </c>
      <c r="DH65">
        <v>0</v>
      </c>
      <c r="DI65">
        <v>0</v>
      </c>
      <c r="DK65">
        <v>1457</v>
      </c>
      <c r="DL65">
        <v>0</v>
      </c>
      <c r="DM65">
        <v>693338</v>
      </c>
      <c r="DN65">
        <v>2303</v>
      </c>
      <c r="DO65">
        <v>0</v>
      </c>
      <c r="DP65">
        <v>0</v>
      </c>
      <c r="DQ65">
        <v>0</v>
      </c>
      <c r="DR65">
        <v>0</v>
      </c>
      <c r="DS65">
        <v>0</v>
      </c>
      <c r="DT65">
        <v>0</v>
      </c>
      <c r="DU65">
        <v>0</v>
      </c>
      <c r="DV65">
        <v>0</v>
      </c>
      <c r="DW65">
        <v>0</v>
      </c>
      <c r="DX65">
        <v>0</v>
      </c>
      <c r="DY65">
        <v>0</v>
      </c>
      <c r="DZ65">
        <v>0</v>
      </c>
      <c r="EA65">
        <v>0</v>
      </c>
      <c r="EB65">
        <v>0</v>
      </c>
      <c r="EC65">
        <v>38.172000000000004</v>
      </c>
      <c r="ED65">
        <v>270410</v>
      </c>
      <c r="EE65">
        <v>0</v>
      </c>
      <c r="EF65">
        <v>0</v>
      </c>
      <c r="EG65">
        <v>0</v>
      </c>
      <c r="EH65">
        <v>425231</v>
      </c>
      <c r="EI65">
        <v>0</v>
      </c>
      <c r="EJ65">
        <v>0</v>
      </c>
      <c r="EK65">
        <v>18.042000000000002</v>
      </c>
      <c r="EL65">
        <v>0</v>
      </c>
      <c r="EM65">
        <v>0</v>
      </c>
      <c r="EN65">
        <v>2.9810000000000003</v>
      </c>
      <c r="EO65">
        <v>0</v>
      </c>
      <c r="EP65">
        <v>0</v>
      </c>
      <c r="EQ65">
        <v>21.023</v>
      </c>
      <c r="ER65">
        <v>0</v>
      </c>
      <c r="ES65">
        <v>69.031000000000006</v>
      </c>
      <c r="ET65">
        <v>0</v>
      </c>
      <c r="EV65">
        <v>0</v>
      </c>
      <c r="EW65">
        <v>0</v>
      </c>
      <c r="EX65">
        <v>0</v>
      </c>
      <c r="EZ65">
        <v>10225155</v>
      </c>
      <c r="FA65">
        <v>0</v>
      </c>
      <c r="FB65">
        <v>10862418</v>
      </c>
      <c r="FC65">
        <v>0</v>
      </c>
      <c r="FD65">
        <v>0</v>
      </c>
      <c r="FE65">
        <v>1604206</v>
      </c>
      <c r="FF65">
        <v>264213</v>
      </c>
      <c r="FG65">
        <v>7.0223999999999995E-2</v>
      </c>
      <c r="FH65">
        <v>3.0397999999999998E-2</v>
      </c>
      <c r="FI65">
        <v>0</v>
      </c>
      <c r="FJ65">
        <v>0</v>
      </c>
      <c r="FK65">
        <v>1763.7530000000002</v>
      </c>
      <c r="FL65">
        <v>12896129</v>
      </c>
      <c r="FM65">
        <v>0</v>
      </c>
      <c r="FN65">
        <v>0</v>
      </c>
      <c r="FO65">
        <v>0</v>
      </c>
      <c r="FP65">
        <v>0</v>
      </c>
      <c r="FQ65">
        <v>0</v>
      </c>
      <c r="FR65">
        <v>0</v>
      </c>
      <c r="FS65">
        <v>0</v>
      </c>
      <c r="FT65">
        <v>0</v>
      </c>
      <c r="FU65">
        <v>0</v>
      </c>
      <c r="FV65">
        <v>0</v>
      </c>
      <c r="FW65">
        <v>0</v>
      </c>
      <c r="FX65">
        <v>0</v>
      </c>
      <c r="FY65">
        <v>0</v>
      </c>
      <c r="GB65">
        <v>0</v>
      </c>
      <c r="GC65">
        <v>0</v>
      </c>
      <c r="GD65">
        <v>0</v>
      </c>
      <c r="GF65">
        <v>0</v>
      </c>
      <c r="GG65">
        <v>0</v>
      </c>
      <c r="GH65">
        <v>0</v>
      </c>
      <c r="GI65">
        <v>0</v>
      </c>
      <c r="GK65">
        <v>0</v>
      </c>
      <c r="GL65">
        <v>0</v>
      </c>
      <c r="GM65">
        <v>0</v>
      </c>
      <c r="GN65">
        <v>0</v>
      </c>
      <c r="GO65">
        <v>0</v>
      </c>
      <c r="GQ65">
        <v>0</v>
      </c>
      <c r="GR65">
        <v>0</v>
      </c>
      <c r="GS65">
        <v>0</v>
      </c>
      <c r="GT65">
        <v>0</v>
      </c>
      <c r="HB65">
        <v>360336637</v>
      </c>
      <c r="HC65">
        <v>4.0135999999999998E-2</v>
      </c>
      <c r="HD65">
        <v>165292</v>
      </c>
      <c r="HE65">
        <v>0</v>
      </c>
      <c r="HF65">
        <v>1110407</v>
      </c>
      <c r="HG65">
        <v>27720</v>
      </c>
      <c r="HH65">
        <v>439844</v>
      </c>
      <c r="HI65">
        <v>0</v>
      </c>
      <c r="HJ65">
        <v>40297</v>
      </c>
      <c r="HK65">
        <v>0</v>
      </c>
      <c r="HL65">
        <v>0</v>
      </c>
      <c r="HM65">
        <v>0</v>
      </c>
      <c r="HN65">
        <v>79483</v>
      </c>
      <c r="HO65">
        <v>0</v>
      </c>
      <c r="HP65">
        <v>0</v>
      </c>
      <c r="HQ65">
        <v>0</v>
      </c>
      <c r="HR65">
        <v>0</v>
      </c>
      <c r="HS65">
        <v>10222852</v>
      </c>
      <c r="HT65">
        <v>264213</v>
      </c>
      <c r="HW65">
        <v>0</v>
      </c>
      <c r="HX65">
        <v>73</v>
      </c>
      <c r="HY65">
        <v>94</v>
      </c>
      <c r="HZ65">
        <v>264</v>
      </c>
      <c r="IA65">
        <v>284</v>
      </c>
      <c r="IB65">
        <v>414</v>
      </c>
      <c r="IC65">
        <v>1129</v>
      </c>
      <c r="ID65">
        <v>0</v>
      </c>
      <c r="IE65">
        <v>208.11700000000002</v>
      </c>
      <c r="IF65">
        <v>69.983000000000004</v>
      </c>
      <c r="IG65">
        <v>45</v>
      </c>
      <c r="IH65">
        <v>714.03300000000002</v>
      </c>
      <c r="II65">
        <v>0</v>
      </c>
      <c r="IJ65">
        <v>666.15</v>
      </c>
      <c r="IK65">
        <v>0</v>
      </c>
      <c r="IL65">
        <v>0</v>
      </c>
      <c r="IM65">
        <v>0</v>
      </c>
      <c r="IN65">
        <v>0</v>
      </c>
      <c r="IO65">
        <v>0</v>
      </c>
      <c r="IP65">
        <v>0</v>
      </c>
      <c r="IQ65">
        <v>388.05</v>
      </c>
      <c r="IR65">
        <v>239039</v>
      </c>
      <c r="IS65">
        <v>0</v>
      </c>
      <c r="IT65">
        <v>0</v>
      </c>
      <c r="IU65">
        <v>0</v>
      </c>
      <c r="IV65">
        <v>0</v>
      </c>
      <c r="IW65">
        <v>6160</v>
      </c>
      <c r="IX65">
        <v>192300</v>
      </c>
      <c r="IY65">
        <v>21555</v>
      </c>
      <c r="IZ65">
        <v>0</v>
      </c>
      <c r="JA65">
        <v>0</v>
      </c>
      <c r="JB65">
        <v>0</v>
      </c>
      <c r="JC65">
        <v>0</v>
      </c>
      <c r="JD65">
        <v>2</v>
      </c>
      <c r="JE65">
        <v>27830</v>
      </c>
      <c r="JF65">
        <v>7</v>
      </c>
      <c r="JG65">
        <v>48153</v>
      </c>
      <c r="JH65">
        <v>3500</v>
      </c>
      <c r="JJ65">
        <v>0</v>
      </c>
      <c r="JK65">
        <v>0</v>
      </c>
      <c r="JL65">
        <v>0</v>
      </c>
      <c r="JM65">
        <v>0</v>
      </c>
      <c r="JO65">
        <v>0</v>
      </c>
      <c r="JP65">
        <v>0</v>
      </c>
      <c r="JQ65">
        <v>0</v>
      </c>
      <c r="JR65">
        <v>0</v>
      </c>
      <c r="JS65">
        <v>0</v>
      </c>
      <c r="JT65">
        <v>0</v>
      </c>
      <c r="JU65">
        <v>0</v>
      </c>
      <c r="JW65">
        <v>0</v>
      </c>
      <c r="JX65">
        <v>0</v>
      </c>
      <c r="JY65">
        <v>0</v>
      </c>
      <c r="JZ65">
        <v>0</v>
      </c>
      <c r="KD65">
        <v>0</v>
      </c>
      <c r="KE65">
        <v>7261</v>
      </c>
      <c r="KG65">
        <v>0</v>
      </c>
      <c r="KH65">
        <v>0</v>
      </c>
      <c r="KI65">
        <v>0</v>
      </c>
      <c r="KJ65">
        <v>38</v>
      </c>
      <c r="KK65">
        <v>7</v>
      </c>
      <c r="KL65">
        <v>23408</v>
      </c>
      <c r="KM65">
        <v>4312</v>
      </c>
      <c r="KN65">
        <v>0</v>
      </c>
      <c r="KO65">
        <v>0</v>
      </c>
      <c r="KP65">
        <v>0</v>
      </c>
      <c r="KQ65">
        <v>0</v>
      </c>
      <c r="KS65">
        <v>0</v>
      </c>
      <c r="KT65">
        <v>0</v>
      </c>
      <c r="KU65">
        <v>0</v>
      </c>
      <c r="KW65">
        <v>0</v>
      </c>
      <c r="KX65">
        <v>0</v>
      </c>
      <c r="KY65">
        <v>0</v>
      </c>
      <c r="KZ65">
        <v>0</v>
      </c>
      <c r="LA65">
        <v>0</v>
      </c>
      <c r="LB65">
        <v>0</v>
      </c>
      <c r="LD65">
        <v>0</v>
      </c>
      <c r="LE65">
        <v>0</v>
      </c>
      <c r="LF65">
        <v>0</v>
      </c>
      <c r="LG65">
        <v>0</v>
      </c>
      <c r="LH65">
        <v>0</v>
      </c>
      <c r="LI65">
        <v>0</v>
      </c>
      <c r="LJ65">
        <v>1029.7070000000001</v>
      </c>
      <c r="LK65">
        <v>2</v>
      </c>
      <c r="LL65">
        <v>30000</v>
      </c>
      <c r="LM65">
        <v>10297</v>
      </c>
      <c r="LN65">
        <v>0</v>
      </c>
      <c r="LO65">
        <v>0</v>
      </c>
      <c r="LP65">
        <v>0</v>
      </c>
      <c r="LQ65">
        <v>0</v>
      </c>
      <c r="LR65">
        <v>0</v>
      </c>
      <c r="LS65">
        <v>0</v>
      </c>
      <c r="LT65">
        <v>0</v>
      </c>
      <c r="LU65">
        <v>0</v>
      </c>
      <c r="LV65">
        <v>0</v>
      </c>
      <c r="LW65">
        <v>0</v>
      </c>
      <c r="LX65">
        <v>0</v>
      </c>
      <c r="LY65">
        <v>0</v>
      </c>
      <c r="LZ65">
        <v>0</v>
      </c>
      <c r="MA65">
        <v>0</v>
      </c>
      <c r="MB65">
        <v>0</v>
      </c>
      <c r="MC65">
        <v>0</v>
      </c>
      <c r="MD65">
        <v>0</v>
      </c>
      <c r="ME65">
        <v>0</v>
      </c>
      <c r="MF65">
        <v>0</v>
      </c>
      <c r="MG65">
        <v>12256563</v>
      </c>
      <c r="MH65">
        <v>0</v>
      </c>
      <c r="MI65">
        <v>0</v>
      </c>
      <c r="MJ65">
        <v>0</v>
      </c>
      <c r="MK65">
        <v>0</v>
      </c>
    </row>
    <row r="66" spans="1:349" x14ac:dyDescent="0.25">
      <c r="A66">
        <v>43696</v>
      </c>
      <c r="B66">
        <v>57844</v>
      </c>
      <c r="C66">
        <v>9</v>
      </c>
      <c r="D66">
        <v>2025</v>
      </c>
      <c r="E66">
        <v>6160</v>
      </c>
      <c r="F66">
        <v>0</v>
      </c>
      <c r="G66">
        <v>519.69500000000005</v>
      </c>
      <c r="H66">
        <v>481.88500000000005</v>
      </c>
      <c r="I66">
        <v>481.88500000000005</v>
      </c>
      <c r="J66">
        <v>519.69500000000005</v>
      </c>
      <c r="K66">
        <v>0</v>
      </c>
      <c r="L66">
        <v>6160</v>
      </c>
      <c r="M66">
        <v>0</v>
      </c>
      <c r="N66">
        <v>0</v>
      </c>
      <c r="P66">
        <v>519.69500000000005</v>
      </c>
      <c r="Q66">
        <v>0</v>
      </c>
      <c r="R66">
        <v>323352</v>
      </c>
      <c r="S66">
        <v>622.19600000000003</v>
      </c>
      <c r="U66">
        <v>0</v>
      </c>
      <c r="V66">
        <v>271.36700000000002</v>
      </c>
      <c r="W66">
        <v>167162</v>
      </c>
      <c r="X66">
        <v>167162</v>
      </c>
      <c r="Z66">
        <v>0</v>
      </c>
      <c r="AC66">
        <v>0</v>
      </c>
      <c r="AD66" t="s">
        <v>305</v>
      </c>
      <c r="AE66">
        <v>0</v>
      </c>
      <c r="AH66">
        <v>0</v>
      </c>
      <c r="AI66">
        <v>0</v>
      </c>
      <c r="AJ66">
        <v>6160</v>
      </c>
      <c r="AK66" t="s">
        <v>529</v>
      </c>
      <c r="AL66" t="s">
        <v>320</v>
      </c>
      <c r="AM66">
        <v>0</v>
      </c>
      <c r="AN66">
        <v>0</v>
      </c>
      <c r="AO66">
        <v>0</v>
      </c>
      <c r="AP66">
        <v>0</v>
      </c>
      <c r="AQ66">
        <v>0</v>
      </c>
      <c r="AS66">
        <v>0</v>
      </c>
      <c r="AT66">
        <v>0</v>
      </c>
      <c r="AU66">
        <v>0</v>
      </c>
      <c r="AV66">
        <v>0</v>
      </c>
      <c r="AW66">
        <v>5784903</v>
      </c>
      <c r="AX66">
        <v>5702825</v>
      </c>
      <c r="AY66">
        <v>0</v>
      </c>
      <c r="AZ66">
        <v>323352</v>
      </c>
      <c r="BA66">
        <v>0</v>
      </c>
      <c r="BB66">
        <v>2551</v>
      </c>
      <c r="BC66">
        <v>2535</v>
      </c>
      <c r="BD66">
        <v>6</v>
      </c>
      <c r="BE66">
        <v>16</v>
      </c>
      <c r="BF66">
        <v>5097831</v>
      </c>
      <c r="BG66">
        <v>0</v>
      </c>
      <c r="BJ66">
        <v>12</v>
      </c>
      <c r="BK66">
        <v>0</v>
      </c>
      <c r="BL66">
        <v>0</v>
      </c>
      <c r="BM66">
        <v>0</v>
      </c>
      <c r="BN66">
        <v>0</v>
      </c>
      <c r="BO66">
        <v>0</v>
      </c>
      <c r="BP66">
        <v>0</v>
      </c>
      <c r="BQ66">
        <v>696</v>
      </c>
      <c r="BS66">
        <v>0</v>
      </c>
      <c r="BT66">
        <v>0</v>
      </c>
      <c r="BU66">
        <v>0</v>
      </c>
      <c r="BV66">
        <v>0</v>
      </c>
      <c r="BW66">
        <v>0</v>
      </c>
      <c r="BY66">
        <v>0</v>
      </c>
      <c r="CA66">
        <v>0</v>
      </c>
      <c r="CB66">
        <v>0</v>
      </c>
      <c r="CC66">
        <v>0</v>
      </c>
      <c r="CD66">
        <v>0</v>
      </c>
      <c r="CE66">
        <v>0</v>
      </c>
      <c r="CF66">
        <v>0</v>
      </c>
      <c r="CG66">
        <v>0</v>
      </c>
      <c r="CH66">
        <v>83434</v>
      </c>
      <c r="CI66">
        <v>0</v>
      </c>
      <c r="CJ66">
        <v>4</v>
      </c>
      <c r="CK66">
        <v>0</v>
      </c>
      <c r="CL66">
        <v>0</v>
      </c>
      <c r="CN66">
        <v>0</v>
      </c>
      <c r="CO66">
        <v>1</v>
      </c>
      <c r="CP66">
        <v>0</v>
      </c>
      <c r="CQ66">
        <v>0</v>
      </c>
      <c r="CR66">
        <v>519.69500000000005</v>
      </c>
      <c r="CS66">
        <v>0</v>
      </c>
      <c r="CT66">
        <v>0</v>
      </c>
      <c r="CU66">
        <v>0</v>
      </c>
      <c r="CV66">
        <v>0</v>
      </c>
      <c r="CW66">
        <v>0</v>
      </c>
      <c r="CX66">
        <v>0</v>
      </c>
      <c r="CY66">
        <v>0</v>
      </c>
      <c r="CZ66">
        <v>0</v>
      </c>
      <c r="DB66">
        <v>2968412</v>
      </c>
      <c r="DC66">
        <v>0</v>
      </c>
      <c r="DD66">
        <v>0</v>
      </c>
      <c r="DE66">
        <v>649495</v>
      </c>
      <c r="DF66">
        <v>649495</v>
      </c>
      <c r="DG66">
        <v>105.438</v>
      </c>
      <c r="DH66">
        <v>0</v>
      </c>
      <c r="DI66">
        <v>0</v>
      </c>
      <c r="DK66">
        <v>2755</v>
      </c>
      <c r="DL66">
        <v>0</v>
      </c>
      <c r="DM66">
        <v>403495</v>
      </c>
      <c r="DN66">
        <v>1340</v>
      </c>
      <c r="DO66">
        <v>0</v>
      </c>
      <c r="DP66">
        <v>0</v>
      </c>
      <c r="DQ66">
        <v>0</v>
      </c>
      <c r="DR66">
        <v>0</v>
      </c>
      <c r="DS66">
        <v>0</v>
      </c>
      <c r="DT66">
        <v>0</v>
      </c>
      <c r="DU66">
        <v>0</v>
      </c>
      <c r="DV66">
        <v>0</v>
      </c>
      <c r="DW66">
        <v>0</v>
      </c>
      <c r="DX66">
        <v>0</v>
      </c>
      <c r="DY66">
        <v>0</v>
      </c>
      <c r="DZ66">
        <v>0</v>
      </c>
      <c r="EA66">
        <v>0</v>
      </c>
      <c r="EB66">
        <v>0</v>
      </c>
      <c r="EC66">
        <v>0.64</v>
      </c>
      <c r="ED66">
        <v>4534</v>
      </c>
      <c r="EE66">
        <v>0</v>
      </c>
      <c r="EF66">
        <v>0</v>
      </c>
      <c r="EG66">
        <v>0</v>
      </c>
      <c r="EH66">
        <v>400301</v>
      </c>
      <c r="EI66">
        <v>0</v>
      </c>
      <c r="EJ66">
        <v>0</v>
      </c>
      <c r="EK66">
        <v>13.978000000000002</v>
      </c>
      <c r="EL66">
        <v>0</v>
      </c>
      <c r="EM66">
        <v>6.47</v>
      </c>
      <c r="EN66">
        <v>0.72799999999999998</v>
      </c>
      <c r="EO66">
        <v>0</v>
      </c>
      <c r="EP66">
        <v>0</v>
      </c>
      <c r="EQ66">
        <v>21.176000000000002</v>
      </c>
      <c r="ER66">
        <v>0</v>
      </c>
      <c r="ES66">
        <v>64.984000000000009</v>
      </c>
      <c r="ET66">
        <v>0</v>
      </c>
      <c r="EV66">
        <v>0</v>
      </c>
      <c r="EW66">
        <v>0</v>
      </c>
      <c r="EX66">
        <v>0</v>
      </c>
      <c r="EZ66">
        <v>4826145</v>
      </c>
      <c r="FA66">
        <v>0</v>
      </c>
      <c r="FB66">
        <v>5148141</v>
      </c>
      <c r="FC66">
        <v>0</v>
      </c>
      <c r="FD66">
        <v>0</v>
      </c>
      <c r="FE66">
        <v>752709</v>
      </c>
      <c r="FF66">
        <v>123971</v>
      </c>
      <c r="FG66">
        <v>7.0223999999999995E-2</v>
      </c>
      <c r="FH66">
        <v>3.0397999999999998E-2</v>
      </c>
      <c r="FI66">
        <v>0</v>
      </c>
      <c r="FJ66">
        <v>0</v>
      </c>
      <c r="FK66">
        <v>827.57</v>
      </c>
      <c r="FL66">
        <v>6108255</v>
      </c>
      <c r="FM66">
        <v>0</v>
      </c>
      <c r="FN66">
        <v>0</v>
      </c>
      <c r="FO66">
        <v>50400</v>
      </c>
      <c r="FP66">
        <v>0</v>
      </c>
      <c r="FQ66">
        <v>50400</v>
      </c>
      <c r="FR66">
        <v>50400</v>
      </c>
      <c r="FS66">
        <v>0</v>
      </c>
      <c r="FT66">
        <v>0</v>
      </c>
      <c r="FU66">
        <v>0</v>
      </c>
      <c r="FV66">
        <v>0</v>
      </c>
      <c r="FW66">
        <v>0</v>
      </c>
      <c r="FX66">
        <v>0</v>
      </c>
      <c r="FY66">
        <v>0</v>
      </c>
      <c r="GB66">
        <v>142847</v>
      </c>
      <c r="GC66">
        <v>142847</v>
      </c>
      <c r="GD66">
        <v>16.634</v>
      </c>
      <c r="GF66">
        <v>0</v>
      </c>
      <c r="GG66">
        <v>0</v>
      </c>
      <c r="GH66">
        <v>0</v>
      </c>
      <c r="GI66">
        <v>0</v>
      </c>
      <c r="GK66">
        <v>0</v>
      </c>
      <c r="GL66">
        <v>0</v>
      </c>
      <c r="GM66">
        <v>0</v>
      </c>
      <c r="GN66">
        <v>0</v>
      </c>
      <c r="GO66">
        <v>0</v>
      </c>
      <c r="GQ66">
        <v>0</v>
      </c>
      <c r="GR66">
        <v>0</v>
      </c>
      <c r="GS66">
        <v>0</v>
      </c>
      <c r="GT66">
        <v>0</v>
      </c>
      <c r="HB66">
        <v>360336637</v>
      </c>
      <c r="HC66">
        <v>4.0135999999999998E-2</v>
      </c>
      <c r="HD66">
        <v>83434</v>
      </c>
      <c r="HE66">
        <v>0</v>
      </c>
      <c r="HF66">
        <v>530555</v>
      </c>
      <c r="HG66">
        <v>3696</v>
      </c>
      <c r="HH66">
        <v>155613</v>
      </c>
      <c r="HI66">
        <v>0</v>
      </c>
      <c r="HJ66">
        <v>49665</v>
      </c>
      <c r="HK66">
        <v>944</v>
      </c>
      <c r="HL66">
        <v>322</v>
      </c>
      <c r="HM66">
        <v>23000</v>
      </c>
      <c r="HN66">
        <v>0</v>
      </c>
      <c r="HO66">
        <v>0</v>
      </c>
      <c r="HP66">
        <v>0</v>
      </c>
      <c r="HQ66">
        <v>0</v>
      </c>
      <c r="HR66">
        <v>0</v>
      </c>
      <c r="HS66">
        <v>4824789</v>
      </c>
      <c r="HT66">
        <v>123971</v>
      </c>
      <c r="HW66">
        <v>0</v>
      </c>
      <c r="HX66">
        <v>93</v>
      </c>
      <c r="HY66">
        <v>145</v>
      </c>
      <c r="HZ66">
        <v>48</v>
      </c>
      <c r="IA66">
        <v>78</v>
      </c>
      <c r="IB66">
        <v>64</v>
      </c>
      <c r="IC66">
        <v>428</v>
      </c>
      <c r="ID66">
        <v>0</v>
      </c>
      <c r="IE66">
        <v>0</v>
      </c>
      <c r="IF66">
        <v>0</v>
      </c>
      <c r="IG66">
        <v>6</v>
      </c>
      <c r="IH66">
        <v>252.61800000000002</v>
      </c>
      <c r="II66">
        <v>0</v>
      </c>
      <c r="IJ66">
        <v>271.36700000000002</v>
      </c>
      <c r="IK66">
        <v>0</v>
      </c>
      <c r="IL66">
        <v>4</v>
      </c>
      <c r="IM66">
        <v>1</v>
      </c>
      <c r="IN66">
        <v>0</v>
      </c>
      <c r="IO66">
        <v>5</v>
      </c>
      <c r="IP66">
        <v>0</v>
      </c>
      <c r="IQ66">
        <v>271.36700000000002</v>
      </c>
      <c r="IR66">
        <v>167162</v>
      </c>
      <c r="IS66">
        <v>0</v>
      </c>
      <c r="IT66">
        <v>20000</v>
      </c>
      <c r="IU66">
        <v>3000</v>
      </c>
      <c r="IV66">
        <v>0</v>
      </c>
      <c r="IW66">
        <v>6160</v>
      </c>
      <c r="IX66">
        <v>0</v>
      </c>
      <c r="IY66">
        <v>0</v>
      </c>
      <c r="IZ66">
        <v>0</v>
      </c>
      <c r="JA66">
        <v>0</v>
      </c>
      <c r="JB66">
        <v>0</v>
      </c>
      <c r="JC66">
        <v>0</v>
      </c>
      <c r="JD66">
        <v>0</v>
      </c>
      <c r="JE66">
        <v>0</v>
      </c>
      <c r="JF66">
        <v>0</v>
      </c>
      <c r="JG66">
        <v>0</v>
      </c>
      <c r="JH66">
        <v>0</v>
      </c>
      <c r="JJ66">
        <v>0</v>
      </c>
      <c r="JK66">
        <v>0</v>
      </c>
      <c r="JL66">
        <v>0</v>
      </c>
      <c r="JM66">
        <v>0</v>
      </c>
      <c r="JO66">
        <v>11.068000000000001</v>
      </c>
      <c r="JP66">
        <v>3.5980000000000003</v>
      </c>
      <c r="JQ66">
        <v>1.9680000000000002</v>
      </c>
      <c r="JR66">
        <v>88401</v>
      </c>
      <c r="JS66">
        <v>33440</v>
      </c>
      <c r="JT66">
        <v>21006</v>
      </c>
      <c r="JU66">
        <v>2587</v>
      </c>
      <c r="JW66">
        <v>0</v>
      </c>
      <c r="JX66">
        <v>0</v>
      </c>
      <c r="JY66">
        <v>0</v>
      </c>
      <c r="JZ66">
        <v>0</v>
      </c>
      <c r="KD66">
        <v>2587</v>
      </c>
      <c r="KE66">
        <v>7261</v>
      </c>
      <c r="KG66">
        <v>0</v>
      </c>
      <c r="KH66">
        <v>0</v>
      </c>
      <c r="KI66">
        <v>0</v>
      </c>
      <c r="KJ66">
        <v>0</v>
      </c>
      <c r="KK66">
        <v>6</v>
      </c>
      <c r="KL66">
        <v>0</v>
      </c>
      <c r="KM66">
        <v>3696</v>
      </c>
      <c r="KN66">
        <v>0</v>
      </c>
      <c r="KO66">
        <v>0</v>
      </c>
      <c r="KP66">
        <v>0</v>
      </c>
      <c r="KQ66">
        <v>0</v>
      </c>
      <c r="KS66">
        <v>0</v>
      </c>
      <c r="KT66">
        <v>0</v>
      </c>
      <c r="KU66">
        <v>0</v>
      </c>
      <c r="KW66">
        <v>0</v>
      </c>
      <c r="KX66">
        <v>0</v>
      </c>
      <c r="KY66">
        <v>0</v>
      </c>
      <c r="KZ66">
        <v>0</v>
      </c>
      <c r="LA66">
        <v>0</v>
      </c>
      <c r="LB66">
        <v>0</v>
      </c>
      <c r="LD66">
        <v>0</v>
      </c>
      <c r="LE66">
        <v>0</v>
      </c>
      <c r="LF66">
        <v>0</v>
      </c>
      <c r="LG66">
        <v>0</v>
      </c>
      <c r="LH66">
        <v>0</v>
      </c>
      <c r="LI66">
        <v>0</v>
      </c>
      <c r="LJ66">
        <v>466.47700000000003</v>
      </c>
      <c r="LK66">
        <v>3</v>
      </c>
      <c r="LL66">
        <v>45000</v>
      </c>
      <c r="LM66">
        <v>4665</v>
      </c>
      <c r="LN66">
        <v>0</v>
      </c>
      <c r="LO66">
        <v>0</v>
      </c>
      <c r="LP66">
        <v>0</v>
      </c>
      <c r="LQ66">
        <v>0</v>
      </c>
      <c r="LR66">
        <v>0</v>
      </c>
      <c r="LS66">
        <v>0</v>
      </c>
      <c r="LT66">
        <v>0</v>
      </c>
      <c r="LU66">
        <v>0</v>
      </c>
      <c r="LV66">
        <v>0</v>
      </c>
      <c r="LW66">
        <v>0</v>
      </c>
      <c r="LX66">
        <v>0</v>
      </c>
      <c r="LY66">
        <v>0</v>
      </c>
      <c r="LZ66">
        <v>0</v>
      </c>
      <c r="MA66">
        <v>0</v>
      </c>
      <c r="MB66">
        <v>0</v>
      </c>
      <c r="MC66">
        <v>0</v>
      </c>
      <c r="MD66">
        <v>0</v>
      </c>
      <c r="ME66">
        <v>0</v>
      </c>
      <c r="MF66">
        <v>0</v>
      </c>
      <c r="MG66">
        <v>5784903</v>
      </c>
      <c r="MH66">
        <v>0</v>
      </c>
      <c r="MI66">
        <v>0</v>
      </c>
      <c r="MJ66">
        <v>0</v>
      </c>
      <c r="MK66">
        <v>0</v>
      </c>
    </row>
    <row r="67" spans="1:349" x14ac:dyDescent="0.25">
      <c r="A67">
        <v>43696</v>
      </c>
      <c r="B67">
        <v>57845</v>
      </c>
      <c r="C67">
        <v>9</v>
      </c>
      <c r="D67">
        <v>2025</v>
      </c>
      <c r="E67">
        <v>6160</v>
      </c>
      <c r="F67">
        <v>0</v>
      </c>
      <c r="G67">
        <v>1493.8</v>
      </c>
      <c r="H67">
        <v>1401.557</v>
      </c>
      <c r="I67">
        <v>1401.557</v>
      </c>
      <c r="J67">
        <v>1493.8</v>
      </c>
      <c r="K67">
        <v>0</v>
      </c>
      <c r="L67">
        <v>6160</v>
      </c>
      <c r="M67">
        <v>0</v>
      </c>
      <c r="N67">
        <v>0</v>
      </c>
      <c r="P67">
        <v>1497</v>
      </c>
      <c r="Q67">
        <v>0</v>
      </c>
      <c r="R67">
        <v>931427</v>
      </c>
      <c r="S67">
        <v>622.19600000000003</v>
      </c>
      <c r="U67">
        <v>0</v>
      </c>
      <c r="V67">
        <v>163.55000000000001</v>
      </c>
      <c r="W67">
        <v>251713</v>
      </c>
      <c r="X67">
        <v>251713</v>
      </c>
      <c r="Z67">
        <v>0</v>
      </c>
      <c r="AC67">
        <v>0</v>
      </c>
      <c r="AD67" t="s">
        <v>305</v>
      </c>
      <c r="AE67">
        <v>0</v>
      </c>
      <c r="AH67">
        <v>0</v>
      </c>
      <c r="AI67">
        <v>0</v>
      </c>
      <c r="AJ67">
        <v>6160</v>
      </c>
      <c r="AK67" t="s">
        <v>529</v>
      </c>
      <c r="AL67" t="s">
        <v>105</v>
      </c>
      <c r="AM67">
        <v>0</v>
      </c>
      <c r="AN67">
        <v>0</v>
      </c>
      <c r="AO67">
        <v>0</v>
      </c>
      <c r="AP67">
        <v>0</v>
      </c>
      <c r="AQ67">
        <v>0</v>
      </c>
      <c r="AS67">
        <v>0</v>
      </c>
      <c r="AT67">
        <v>0</v>
      </c>
      <c r="AU67">
        <v>0</v>
      </c>
      <c r="AV67">
        <v>0</v>
      </c>
      <c r="AW67">
        <v>14795341</v>
      </c>
      <c r="AX67">
        <v>14558673</v>
      </c>
      <c r="AY67">
        <v>0</v>
      </c>
      <c r="AZ67">
        <v>931427</v>
      </c>
      <c r="BA67">
        <v>0</v>
      </c>
      <c r="BB67">
        <v>0</v>
      </c>
      <c r="BC67">
        <v>0</v>
      </c>
      <c r="BD67">
        <v>0</v>
      </c>
      <c r="BE67">
        <v>0</v>
      </c>
      <c r="BF67">
        <v>13211643</v>
      </c>
      <c r="BG67">
        <v>0</v>
      </c>
      <c r="BJ67">
        <v>12</v>
      </c>
      <c r="BK67">
        <v>0</v>
      </c>
      <c r="BL67">
        <v>0</v>
      </c>
      <c r="BM67">
        <v>0</v>
      </c>
      <c r="BN67">
        <v>0</v>
      </c>
      <c r="BO67">
        <v>0</v>
      </c>
      <c r="BP67">
        <v>0</v>
      </c>
      <c r="BQ67">
        <v>554</v>
      </c>
      <c r="BS67">
        <v>0</v>
      </c>
      <c r="BT67">
        <v>0</v>
      </c>
      <c r="BU67">
        <v>0</v>
      </c>
      <c r="BV67">
        <v>0</v>
      </c>
      <c r="BW67">
        <v>0</v>
      </c>
      <c r="BY67">
        <v>0</v>
      </c>
      <c r="CA67">
        <v>0</v>
      </c>
      <c r="CB67">
        <v>0</v>
      </c>
      <c r="CC67">
        <v>0</v>
      </c>
      <c r="CD67">
        <v>0</v>
      </c>
      <c r="CE67">
        <v>0</v>
      </c>
      <c r="CF67">
        <v>0</v>
      </c>
      <c r="CG67">
        <v>0</v>
      </c>
      <c r="CH67">
        <v>239822</v>
      </c>
      <c r="CI67">
        <v>0</v>
      </c>
      <c r="CJ67">
        <v>4</v>
      </c>
      <c r="CK67">
        <v>0</v>
      </c>
      <c r="CL67">
        <v>0</v>
      </c>
      <c r="CN67">
        <v>0</v>
      </c>
      <c r="CO67">
        <v>1</v>
      </c>
      <c r="CP67">
        <v>0</v>
      </c>
      <c r="CQ67">
        <v>0</v>
      </c>
      <c r="CR67">
        <v>1493.8</v>
      </c>
      <c r="CS67">
        <v>0</v>
      </c>
      <c r="CT67">
        <v>0</v>
      </c>
      <c r="CU67">
        <v>0</v>
      </c>
      <c r="CV67">
        <v>0</v>
      </c>
      <c r="CW67">
        <v>0</v>
      </c>
      <c r="CX67">
        <v>0</v>
      </c>
      <c r="CY67">
        <v>0</v>
      </c>
      <c r="CZ67">
        <v>0</v>
      </c>
      <c r="DB67">
        <v>8633591</v>
      </c>
      <c r="DC67">
        <v>0</v>
      </c>
      <c r="DD67">
        <v>0</v>
      </c>
      <c r="DE67">
        <v>1070762</v>
      </c>
      <c r="DF67">
        <v>1070762</v>
      </c>
      <c r="DG67">
        <v>173.82500000000002</v>
      </c>
      <c r="DH67">
        <v>0</v>
      </c>
      <c r="DI67">
        <v>0</v>
      </c>
      <c r="DK67">
        <v>489</v>
      </c>
      <c r="DL67">
        <v>0</v>
      </c>
      <c r="DM67">
        <v>949672</v>
      </c>
      <c r="DN67">
        <v>3154</v>
      </c>
      <c r="DO67">
        <v>0</v>
      </c>
      <c r="DP67">
        <v>0</v>
      </c>
      <c r="DQ67">
        <v>0</v>
      </c>
      <c r="DR67">
        <v>0</v>
      </c>
      <c r="DS67">
        <v>0</v>
      </c>
      <c r="DT67">
        <v>0</v>
      </c>
      <c r="DU67">
        <v>0</v>
      </c>
      <c r="DV67">
        <v>0</v>
      </c>
      <c r="DW67">
        <v>0</v>
      </c>
      <c r="DX67">
        <v>0</v>
      </c>
      <c r="DY67">
        <v>0</v>
      </c>
      <c r="DZ67">
        <v>0</v>
      </c>
      <c r="EA67">
        <v>0</v>
      </c>
      <c r="EB67">
        <v>0</v>
      </c>
      <c r="EC67">
        <v>5.117</v>
      </c>
      <c r="ED67">
        <v>36249</v>
      </c>
      <c r="EE67">
        <v>0</v>
      </c>
      <c r="EF67">
        <v>0</v>
      </c>
      <c r="EG67">
        <v>0</v>
      </c>
      <c r="EH67">
        <v>916577</v>
      </c>
      <c r="EI67">
        <v>0</v>
      </c>
      <c r="EJ67">
        <v>0</v>
      </c>
      <c r="EK67">
        <v>45.435000000000002</v>
      </c>
      <c r="EL67">
        <v>0</v>
      </c>
      <c r="EM67">
        <v>0</v>
      </c>
      <c r="EN67">
        <v>2.4980000000000002</v>
      </c>
      <c r="EO67">
        <v>0</v>
      </c>
      <c r="EP67">
        <v>0</v>
      </c>
      <c r="EQ67">
        <v>47.933</v>
      </c>
      <c r="ER67">
        <v>0</v>
      </c>
      <c r="ES67">
        <v>148.79500000000002</v>
      </c>
      <c r="ET67">
        <v>0</v>
      </c>
      <c r="EV67">
        <v>0</v>
      </c>
      <c r="EW67">
        <v>0</v>
      </c>
      <c r="EX67">
        <v>0</v>
      </c>
      <c r="EZ67">
        <v>12286651</v>
      </c>
      <c r="FA67">
        <v>0</v>
      </c>
      <c r="FB67">
        <v>13214924</v>
      </c>
      <c r="FC67">
        <v>0</v>
      </c>
      <c r="FD67">
        <v>0</v>
      </c>
      <c r="FE67">
        <v>1950736</v>
      </c>
      <c r="FF67">
        <v>321286</v>
      </c>
      <c r="FG67">
        <v>7.0223999999999995E-2</v>
      </c>
      <c r="FH67">
        <v>3.0397999999999998E-2</v>
      </c>
      <c r="FI67">
        <v>0</v>
      </c>
      <c r="FJ67">
        <v>0</v>
      </c>
      <c r="FK67">
        <v>2144.7470000000003</v>
      </c>
      <c r="FL67">
        <v>15726768</v>
      </c>
      <c r="FM67">
        <v>0</v>
      </c>
      <c r="FN67">
        <v>0</v>
      </c>
      <c r="FO67">
        <v>0</v>
      </c>
      <c r="FP67">
        <v>0</v>
      </c>
      <c r="FQ67">
        <v>0</v>
      </c>
      <c r="FR67">
        <v>0</v>
      </c>
      <c r="FS67">
        <v>0</v>
      </c>
      <c r="FT67">
        <v>0</v>
      </c>
      <c r="FU67">
        <v>0</v>
      </c>
      <c r="FV67">
        <v>0</v>
      </c>
      <c r="FW67">
        <v>0</v>
      </c>
      <c r="FX67">
        <v>0</v>
      </c>
      <c r="FY67">
        <v>0</v>
      </c>
      <c r="GB67">
        <v>433672</v>
      </c>
      <c r="GC67">
        <v>433672</v>
      </c>
      <c r="GD67">
        <v>44.31</v>
      </c>
      <c r="GF67">
        <v>0</v>
      </c>
      <c r="GG67">
        <v>0</v>
      </c>
      <c r="GH67">
        <v>0</v>
      </c>
      <c r="GI67">
        <v>0</v>
      </c>
      <c r="GK67">
        <v>0</v>
      </c>
      <c r="GL67">
        <v>0</v>
      </c>
      <c r="GM67">
        <v>0</v>
      </c>
      <c r="GN67">
        <v>0</v>
      </c>
      <c r="GO67">
        <v>0</v>
      </c>
      <c r="GQ67">
        <v>0</v>
      </c>
      <c r="GR67">
        <v>0</v>
      </c>
      <c r="GS67">
        <v>0</v>
      </c>
      <c r="GT67">
        <v>0</v>
      </c>
      <c r="HB67">
        <v>360336637</v>
      </c>
      <c r="HC67">
        <v>4.0135999999999998E-2</v>
      </c>
      <c r="HD67">
        <v>239822</v>
      </c>
      <c r="HE67">
        <v>0</v>
      </c>
      <c r="HF67">
        <v>1543114</v>
      </c>
      <c r="HG67">
        <v>52360</v>
      </c>
      <c r="HH67">
        <v>184512</v>
      </c>
      <c r="HI67">
        <v>0</v>
      </c>
      <c r="HJ67">
        <v>74093</v>
      </c>
      <c r="HK67">
        <v>4126</v>
      </c>
      <c r="HL67">
        <v>2309</v>
      </c>
      <c r="HM67">
        <v>15000</v>
      </c>
      <c r="HN67">
        <v>0</v>
      </c>
      <c r="HO67">
        <v>0</v>
      </c>
      <c r="HP67">
        <v>0</v>
      </c>
      <c r="HQ67">
        <v>0</v>
      </c>
      <c r="HR67">
        <v>0</v>
      </c>
      <c r="HS67">
        <v>12283497</v>
      </c>
      <c r="HT67">
        <v>321286</v>
      </c>
      <c r="HW67">
        <v>0</v>
      </c>
      <c r="HX67">
        <v>123</v>
      </c>
      <c r="HY67">
        <v>163</v>
      </c>
      <c r="HZ67">
        <v>138</v>
      </c>
      <c r="IA67">
        <v>149</v>
      </c>
      <c r="IB67">
        <v>123</v>
      </c>
      <c r="IC67">
        <v>696</v>
      </c>
      <c r="ID67">
        <v>0</v>
      </c>
      <c r="IE67">
        <v>163.38300000000001</v>
      </c>
      <c r="IF67">
        <v>0</v>
      </c>
      <c r="IG67">
        <v>85</v>
      </c>
      <c r="IH67">
        <v>299.53300000000002</v>
      </c>
      <c r="II67">
        <v>0</v>
      </c>
      <c r="IJ67">
        <v>326.93299999999999</v>
      </c>
      <c r="IK67">
        <v>0</v>
      </c>
      <c r="IL67">
        <v>0</v>
      </c>
      <c r="IM67">
        <v>5</v>
      </c>
      <c r="IN67">
        <v>0</v>
      </c>
      <c r="IO67">
        <v>5</v>
      </c>
      <c r="IP67">
        <v>0</v>
      </c>
      <c r="IQ67">
        <v>163.55000000000001</v>
      </c>
      <c r="IR67">
        <v>100747</v>
      </c>
      <c r="IS67">
        <v>0</v>
      </c>
      <c r="IT67">
        <v>0</v>
      </c>
      <c r="IU67">
        <v>15000</v>
      </c>
      <c r="IV67">
        <v>0</v>
      </c>
      <c r="IW67">
        <v>6160</v>
      </c>
      <c r="IX67">
        <v>150966</v>
      </c>
      <c r="IY67">
        <v>0</v>
      </c>
      <c r="IZ67">
        <v>0</v>
      </c>
      <c r="JA67">
        <v>0</v>
      </c>
      <c r="JB67">
        <v>0</v>
      </c>
      <c r="JC67">
        <v>0</v>
      </c>
      <c r="JD67">
        <v>0</v>
      </c>
      <c r="JE67">
        <v>0</v>
      </c>
      <c r="JF67">
        <v>0</v>
      </c>
      <c r="JG67">
        <v>0</v>
      </c>
      <c r="JH67">
        <v>0</v>
      </c>
      <c r="JJ67">
        <v>0</v>
      </c>
      <c r="JK67">
        <v>0</v>
      </c>
      <c r="JL67">
        <v>0</v>
      </c>
      <c r="JM67">
        <v>0</v>
      </c>
      <c r="JO67">
        <v>0</v>
      </c>
      <c r="JP67">
        <v>28.471</v>
      </c>
      <c r="JQ67">
        <v>15.839</v>
      </c>
      <c r="JR67">
        <v>0</v>
      </c>
      <c r="JS67">
        <v>264612</v>
      </c>
      <c r="JT67">
        <v>169060</v>
      </c>
      <c r="JU67">
        <v>0</v>
      </c>
      <c r="JW67">
        <v>0</v>
      </c>
      <c r="JX67">
        <v>0</v>
      </c>
      <c r="JY67">
        <v>0</v>
      </c>
      <c r="JZ67">
        <v>0</v>
      </c>
      <c r="KD67">
        <v>0</v>
      </c>
      <c r="KE67">
        <v>7261</v>
      </c>
      <c r="KG67">
        <v>0</v>
      </c>
      <c r="KH67">
        <v>0</v>
      </c>
      <c r="KI67">
        <v>0</v>
      </c>
      <c r="KJ67">
        <v>29</v>
      </c>
      <c r="KK67">
        <v>56</v>
      </c>
      <c r="KL67">
        <v>17864</v>
      </c>
      <c r="KM67">
        <v>34496</v>
      </c>
      <c r="KN67">
        <v>0</v>
      </c>
      <c r="KO67">
        <v>0</v>
      </c>
      <c r="KP67">
        <v>0</v>
      </c>
      <c r="KQ67">
        <v>0</v>
      </c>
      <c r="KS67">
        <v>0</v>
      </c>
      <c r="KT67">
        <v>0</v>
      </c>
      <c r="KU67">
        <v>0</v>
      </c>
      <c r="KW67">
        <v>0</v>
      </c>
      <c r="KX67">
        <v>0</v>
      </c>
      <c r="KY67">
        <v>0</v>
      </c>
      <c r="KZ67">
        <v>0</v>
      </c>
      <c r="LA67">
        <v>0</v>
      </c>
      <c r="LB67">
        <v>0</v>
      </c>
      <c r="LD67">
        <v>0</v>
      </c>
      <c r="LE67">
        <v>0</v>
      </c>
      <c r="LF67">
        <v>0</v>
      </c>
      <c r="LG67">
        <v>0</v>
      </c>
      <c r="LH67">
        <v>0</v>
      </c>
      <c r="LI67">
        <v>0</v>
      </c>
      <c r="LJ67">
        <v>1409.3120000000001</v>
      </c>
      <c r="LK67">
        <v>4</v>
      </c>
      <c r="LL67">
        <v>60000</v>
      </c>
      <c r="LM67">
        <v>14093</v>
      </c>
      <c r="LN67">
        <v>0</v>
      </c>
      <c r="LO67">
        <v>0</v>
      </c>
      <c r="LP67">
        <v>0</v>
      </c>
      <c r="LQ67">
        <v>0</v>
      </c>
      <c r="LR67">
        <v>0</v>
      </c>
      <c r="LS67">
        <v>0</v>
      </c>
      <c r="LT67">
        <v>0</v>
      </c>
      <c r="LU67">
        <v>0</v>
      </c>
      <c r="LV67">
        <v>0</v>
      </c>
      <c r="LW67">
        <v>0</v>
      </c>
      <c r="LX67">
        <v>0</v>
      </c>
      <c r="LY67">
        <v>0</v>
      </c>
      <c r="LZ67">
        <v>0</v>
      </c>
      <c r="MA67">
        <v>0</v>
      </c>
      <c r="MB67">
        <v>0</v>
      </c>
      <c r="MC67">
        <v>0</v>
      </c>
      <c r="MD67">
        <v>0</v>
      </c>
      <c r="ME67">
        <v>0</v>
      </c>
      <c r="MF67">
        <v>0</v>
      </c>
      <c r="MG67">
        <v>14795341</v>
      </c>
      <c r="MH67">
        <v>0</v>
      </c>
      <c r="MI67">
        <v>0</v>
      </c>
      <c r="MJ67">
        <v>0</v>
      </c>
      <c r="MK67">
        <v>0</v>
      </c>
    </row>
    <row r="68" spans="1:349" x14ac:dyDescent="0.25">
      <c r="A68">
        <v>43696</v>
      </c>
      <c r="B68">
        <v>57846</v>
      </c>
      <c r="C68">
        <v>9</v>
      </c>
      <c r="D68">
        <v>2025</v>
      </c>
      <c r="E68">
        <v>6160</v>
      </c>
      <c r="F68">
        <v>0</v>
      </c>
      <c r="G68">
        <v>1164.0830000000001</v>
      </c>
      <c r="H68">
        <v>1030.617</v>
      </c>
      <c r="I68">
        <v>1030.617</v>
      </c>
      <c r="J68">
        <v>1164.0830000000001</v>
      </c>
      <c r="K68">
        <v>0</v>
      </c>
      <c r="L68">
        <v>6160</v>
      </c>
      <c r="M68">
        <v>0</v>
      </c>
      <c r="N68">
        <v>0</v>
      </c>
      <c r="P68">
        <v>1164.0830000000001</v>
      </c>
      <c r="Q68">
        <v>0</v>
      </c>
      <c r="R68">
        <v>724288</v>
      </c>
      <c r="S68">
        <v>622.19600000000003</v>
      </c>
      <c r="U68">
        <v>0</v>
      </c>
      <c r="V68">
        <v>488.233</v>
      </c>
      <c r="W68">
        <v>373291</v>
      </c>
      <c r="X68">
        <v>373291</v>
      </c>
      <c r="Z68">
        <v>0</v>
      </c>
      <c r="AC68">
        <v>0</v>
      </c>
      <c r="AD68" t="s">
        <v>305</v>
      </c>
      <c r="AE68">
        <v>0</v>
      </c>
      <c r="AH68">
        <v>0</v>
      </c>
      <c r="AI68">
        <v>0</v>
      </c>
      <c r="AJ68">
        <v>6160</v>
      </c>
      <c r="AK68" t="s">
        <v>529</v>
      </c>
      <c r="AL68" t="s">
        <v>106</v>
      </c>
      <c r="AM68">
        <v>0</v>
      </c>
      <c r="AN68">
        <v>0</v>
      </c>
      <c r="AO68">
        <v>0</v>
      </c>
      <c r="AP68">
        <v>0</v>
      </c>
      <c r="AQ68">
        <v>0</v>
      </c>
      <c r="AS68">
        <v>0</v>
      </c>
      <c r="AT68">
        <v>0</v>
      </c>
      <c r="AU68">
        <v>0</v>
      </c>
      <c r="AV68">
        <v>0</v>
      </c>
      <c r="AW68">
        <v>13229768</v>
      </c>
      <c r="AX68">
        <v>13045950</v>
      </c>
      <c r="AY68">
        <v>0</v>
      </c>
      <c r="AZ68">
        <v>724288</v>
      </c>
      <c r="BA68">
        <v>0</v>
      </c>
      <c r="BB68">
        <v>23815</v>
      </c>
      <c r="BC68">
        <v>23663</v>
      </c>
      <c r="BD68">
        <v>56</v>
      </c>
      <c r="BE68">
        <v>152</v>
      </c>
      <c r="BF68">
        <v>11742913</v>
      </c>
      <c r="BG68">
        <v>0</v>
      </c>
      <c r="BJ68">
        <v>12</v>
      </c>
      <c r="BK68">
        <v>0</v>
      </c>
      <c r="BL68">
        <v>0</v>
      </c>
      <c r="BM68">
        <v>0</v>
      </c>
      <c r="BN68">
        <v>0</v>
      </c>
      <c r="BO68">
        <v>0</v>
      </c>
      <c r="BP68">
        <v>0</v>
      </c>
      <c r="BQ68">
        <v>611</v>
      </c>
      <c r="BS68">
        <v>0</v>
      </c>
      <c r="BT68">
        <v>0</v>
      </c>
      <c r="BU68">
        <v>0</v>
      </c>
      <c r="BV68">
        <v>0</v>
      </c>
      <c r="BW68">
        <v>0</v>
      </c>
      <c r="BY68">
        <v>0</v>
      </c>
      <c r="CA68">
        <v>0</v>
      </c>
      <c r="CB68">
        <v>0</v>
      </c>
      <c r="CC68">
        <v>0</v>
      </c>
      <c r="CD68">
        <v>0</v>
      </c>
      <c r="CE68">
        <v>0</v>
      </c>
      <c r="CF68">
        <v>0</v>
      </c>
      <c r="CG68">
        <v>0</v>
      </c>
      <c r="CH68">
        <v>186888</v>
      </c>
      <c r="CI68">
        <v>0</v>
      </c>
      <c r="CJ68">
        <v>4</v>
      </c>
      <c r="CK68">
        <v>0</v>
      </c>
      <c r="CL68">
        <v>0</v>
      </c>
      <c r="CN68">
        <v>0</v>
      </c>
      <c r="CO68">
        <v>1</v>
      </c>
      <c r="CP68">
        <v>0.13700000000000001</v>
      </c>
      <c r="CQ68">
        <v>0</v>
      </c>
      <c r="CR68">
        <v>1164.0830000000001</v>
      </c>
      <c r="CS68">
        <v>0</v>
      </c>
      <c r="CT68">
        <v>0</v>
      </c>
      <c r="CU68">
        <v>0</v>
      </c>
      <c r="CV68">
        <v>0</v>
      </c>
      <c r="CW68">
        <v>0</v>
      </c>
      <c r="CX68">
        <v>0</v>
      </c>
      <c r="CY68">
        <v>0</v>
      </c>
      <c r="CZ68">
        <v>0</v>
      </c>
      <c r="DB68">
        <v>6348601</v>
      </c>
      <c r="DC68">
        <v>0</v>
      </c>
      <c r="DD68">
        <v>0</v>
      </c>
      <c r="DE68">
        <v>1634402</v>
      </c>
      <c r="DF68">
        <v>1636436</v>
      </c>
      <c r="DG68">
        <v>265.32499999999999</v>
      </c>
      <c r="DH68">
        <v>0</v>
      </c>
      <c r="DI68">
        <v>2034</v>
      </c>
      <c r="DK68">
        <v>1403</v>
      </c>
      <c r="DL68">
        <v>0</v>
      </c>
      <c r="DM68">
        <v>878461</v>
      </c>
      <c r="DN68">
        <v>2918</v>
      </c>
      <c r="DO68">
        <v>0</v>
      </c>
      <c r="DP68">
        <v>0</v>
      </c>
      <c r="DQ68">
        <v>0</v>
      </c>
      <c r="DR68">
        <v>0</v>
      </c>
      <c r="DS68">
        <v>0</v>
      </c>
      <c r="DT68">
        <v>0</v>
      </c>
      <c r="DU68">
        <v>0</v>
      </c>
      <c r="DV68">
        <v>0</v>
      </c>
      <c r="DW68">
        <v>0</v>
      </c>
      <c r="DX68">
        <v>0</v>
      </c>
      <c r="DY68">
        <v>0</v>
      </c>
      <c r="DZ68">
        <v>0</v>
      </c>
      <c r="EA68">
        <v>0</v>
      </c>
      <c r="EB68">
        <v>0</v>
      </c>
      <c r="EC68">
        <v>41.767000000000003</v>
      </c>
      <c r="ED68">
        <v>295877</v>
      </c>
      <c r="EE68">
        <v>0</v>
      </c>
      <c r="EF68">
        <v>0</v>
      </c>
      <c r="EG68">
        <v>0</v>
      </c>
      <c r="EH68">
        <v>585502</v>
      </c>
      <c r="EI68">
        <v>0</v>
      </c>
      <c r="EJ68">
        <v>0</v>
      </c>
      <c r="EK68">
        <v>28.641000000000002</v>
      </c>
      <c r="EL68">
        <v>0</v>
      </c>
      <c r="EM68">
        <v>0.217</v>
      </c>
      <c r="EN68">
        <v>1.6950000000000001</v>
      </c>
      <c r="EO68">
        <v>0</v>
      </c>
      <c r="EP68">
        <v>0</v>
      </c>
      <c r="EQ68">
        <v>30.553000000000001</v>
      </c>
      <c r="ER68">
        <v>0</v>
      </c>
      <c r="ES68">
        <v>95.049000000000007</v>
      </c>
      <c r="ET68">
        <v>0</v>
      </c>
      <c r="EV68">
        <v>0</v>
      </c>
      <c r="EW68">
        <v>0</v>
      </c>
      <c r="EX68">
        <v>0</v>
      </c>
      <c r="EZ68">
        <v>11026507</v>
      </c>
      <c r="FA68">
        <v>0</v>
      </c>
      <c r="FB68">
        <v>11747725</v>
      </c>
      <c r="FC68">
        <v>0</v>
      </c>
      <c r="FD68">
        <v>0</v>
      </c>
      <c r="FE68">
        <v>1733874</v>
      </c>
      <c r="FF68">
        <v>285569</v>
      </c>
      <c r="FG68">
        <v>7.0223999999999995E-2</v>
      </c>
      <c r="FH68">
        <v>3.0397999999999998E-2</v>
      </c>
      <c r="FI68">
        <v>0</v>
      </c>
      <c r="FJ68">
        <v>0</v>
      </c>
      <c r="FK68">
        <v>1906.317</v>
      </c>
      <c r="FL68">
        <v>13954056</v>
      </c>
      <c r="FM68">
        <v>0</v>
      </c>
      <c r="FN68">
        <v>0</v>
      </c>
      <c r="FO68">
        <v>0</v>
      </c>
      <c r="FP68">
        <v>0</v>
      </c>
      <c r="FQ68">
        <v>0</v>
      </c>
      <c r="FR68">
        <v>0</v>
      </c>
      <c r="FS68">
        <v>0</v>
      </c>
      <c r="FT68">
        <v>0</v>
      </c>
      <c r="FU68">
        <v>0</v>
      </c>
      <c r="FV68">
        <v>0</v>
      </c>
      <c r="FW68">
        <v>0</v>
      </c>
      <c r="FX68">
        <v>0</v>
      </c>
      <c r="FY68">
        <v>0</v>
      </c>
      <c r="GB68">
        <v>1035568</v>
      </c>
      <c r="GC68">
        <v>1035568</v>
      </c>
      <c r="GD68">
        <v>102.91300000000001</v>
      </c>
      <c r="GF68">
        <v>0</v>
      </c>
      <c r="GG68">
        <v>0</v>
      </c>
      <c r="GH68">
        <v>0</v>
      </c>
      <c r="GI68">
        <v>0</v>
      </c>
      <c r="GK68">
        <v>0</v>
      </c>
      <c r="GL68">
        <v>0</v>
      </c>
      <c r="GM68">
        <v>0</v>
      </c>
      <c r="GN68">
        <v>0</v>
      </c>
      <c r="GO68">
        <v>0</v>
      </c>
      <c r="GQ68">
        <v>0</v>
      </c>
      <c r="GR68">
        <v>0</v>
      </c>
      <c r="GS68">
        <v>0</v>
      </c>
      <c r="GT68">
        <v>0</v>
      </c>
      <c r="HB68">
        <v>360336637</v>
      </c>
      <c r="HC68">
        <v>4.0135999999999998E-2</v>
      </c>
      <c r="HD68">
        <v>186888</v>
      </c>
      <c r="HE68">
        <v>0</v>
      </c>
      <c r="HF68">
        <v>1134709</v>
      </c>
      <c r="HG68">
        <v>27720</v>
      </c>
      <c r="HH68">
        <v>227684</v>
      </c>
      <c r="HI68">
        <v>0</v>
      </c>
      <c r="HJ68">
        <v>42856</v>
      </c>
      <c r="HK68">
        <v>4579</v>
      </c>
      <c r="HL68">
        <v>3303</v>
      </c>
      <c r="HM68">
        <v>0</v>
      </c>
      <c r="HN68">
        <v>10854</v>
      </c>
      <c r="HO68">
        <v>0</v>
      </c>
      <c r="HP68">
        <v>0</v>
      </c>
      <c r="HQ68">
        <v>0</v>
      </c>
      <c r="HR68">
        <v>0</v>
      </c>
      <c r="HS68">
        <v>11023437</v>
      </c>
      <c r="HT68">
        <v>285569</v>
      </c>
      <c r="HW68">
        <v>0</v>
      </c>
      <c r="HX68">
        <v>56</v>
      </c>
      <c r="HY68">
        <v>112</v>
      </c>
      <c r="HZ68">
        <v>303</v>
      </c>
      <c r="IA68">
        <v>290</v>
      </c>
      <c r="IB68">
        <v>270</v>
      </c>
      <c r="IC68">
        <v>1031</v>
      </c>
      <c r="ID68">
        <v>0</v>
      </c>
      <c r="IE68">
        <v>73.55</v>
      </c>
      <c r="IF68">
        <v>14.867000000000001</v>
      </c>
      <c r="IG68">
        <v>45</v>
      </c>
      <c r="IH68">
        <v>369.61700000000002</v>
      </c>
      <c r="II68">
        <v>0</v>
      </c>
      <c r="IJ68">
        <v>576.65</v>
      </c>
      <c r="IK68">
        <v>0</v>
      </c>
      <c r="IL68">
        <v>0</v>
      </c>
      <c r="IM68">
        <v>0</v>
      </c>
      <c r="IN68">
        <v>0</v>
      </c>
      <c r="IO68">
        <v>0</v>
      </c>
      <c r="IP68">
        <v>0</v>
      </c>
      <c r="IQ68">
        <v>488.233</v>
      </c>
      <c r="IR68">
        <v>300752</v>
      </c>
      <c r="IS68">
        <v>0</v>
      </c>
      <c r="IT68">
        <v>0</v>
      </c>
      <c r="IU68">
        <v>0</v>
      </c>
      <c r="IV68">
        <v>0</v>
      </c>
      <c r="IW68">
        <v>6160</v>
      </c>
      <c r="IX68">
        <v>67960</v>
      </c>
      <c r="IY68">
        <v>4579</v>
      </c>
      <c r="IZ68">
        <v>0</v>
      </c>
      <c r="JA68">
        <v>0</v>
      </c>
      <c r="JB68">
        <v>0</v>
      </c>
      <c r="JC68">
        <v>0</v>
      </c>
      <c r="JD68">
        <v>0</v>
      </c>
      <c r="JE68">
        <v>0</v>
      </c>
      <c r="JF68">
        <v>2</v>
      </c>
      <c r="JG68">
        <v>10854</v>
      </c>
      <c r="JH68">
        <v>0</v>
      </c>
      <c r="JJ68">
        <v>0</v>
      </c>
      <c r="JK68">
        <v>0</v>
      </c>
      <c r="JL68">
        <v>0</v>
      </c>
      <c r="JM68">
        <v>0</v>
      </c>
      <c r="JO68">
        <v>0</v>
      </c>
      <c r="JP68">
        <v>45.587000000000003</v>
      </c>
      <c r="JQ68">
        <v>57.326000000000001</v>
      </c>
      <c r="JR68">
        <v>0</v>
      </c>
      <c r="JS68">
        <v>423689</v>
      </c>
      <c r="JT68">
        <v>611879</v>
      </c>
      <c r="JU68">
        <v>24147</v>
      </c>
      <c r="JW68">
        <v>0</v>
      </c>
      <c r="JX68">
        <v>0</v>
      </c>
      <c r="JY68">
        <v>0</v>
      </c>
      <c r="JZ68">
        <v>0</v>
      </c>
      <c r="KD68">
        <v>24147</v>
      </c>
      <c r="KE68">
        <v>7261</v>
      </c>
      <c r="KG68">
        <v>0</v>
      </c>
      <c r="KH68">
        <v>0</v>
      </c>
      <c r="KI68">
        <v>0</v>
      </c>
      <c r="KJ68">
        <v>25</v>
      </c>
      <c r="KK68">
        <v>20</v>
      </c>
      <c r="KL68">
        <v>15400</v>
      </c>
      <c r="KM68">
        <v>12320</v>
      </c>
      <c r="KN68">
        <v>0</v>
      </c>
      <c r="KO68">
        <v>0</v>
      </c>
      <c r="KP68">
        <v>0</v>
      </c>
      <c r="KQ68">
        <v>0</v>
      </c>
      <c r="KS68">
        <v>0</v>
      </c>
      <c r="KT68">
        <v>0</v>
      </c>
      <c r="KU68">
        <v>0</v>
      </c>
      <c r="KW68">
        <v>0</v>
      </c>
      <c r="KX68">
        <v>0</v>
      </c>
      <c r="KY68">
        <v>0</v>
      </c>
      <c r="KZ68">
        <v>0</v>
      </c>
      <c r="LA68">
        <v>0</v>
      </c>
      <c r="LB68">
        <v>0</v>
      </c>
      <c r="LD68">
        <v>0</v>
      </c>
      <c r="LE68">
        <v>0</v>
      </c>
      <c r="LF68">
        <v>0</v>
      </c>
      <c r="LG68">
        <v>0</v>
      </c>
      <c r="LH68">
        <v>0</v>
      </c>
      <c r="LI68">
        <v>0</v>
      </c>
      <c r="LJ68">
        <v>1285.6300000000001</v>
      </c>
      <c r="LK68">
        <v>2</v>
      </c>
      <c r="LL68">
        <v>30000</v>
      </c>
      <c r="LM68">
        <v>12856</v>
      </c>
      <c r="LN68">
        <v>0</v>
      </c>
      <c r="LO68">
        <v>0</v>
      </c>
      <c r="LP68">
        <v>0</v>
      </c>
      <c r="LQ68">
        <v>0</v>
      </c>
      <c r="LR68">
        <v>0</v>
      </c>
      <c r="LS68">
        <v>0</v>
      </c>
      <c r="LT68">
        <v>0</v>
      </c>
      <c r="LU68">
        <v>0</v>
      </c>
      <c r="LV68">
        <v>0</v>
      </c>
      <c r="LW68">
        <v>0</v>
      </c>
      <c r="LX68">
        <v>0</v>
      </c>
      <c r="LY68">
        <v>0</v>
      </c>
      <c r="LZ68">
        <v>0</v>
      </c>
      <c r="MA68">
        <v>0</v>
      </c>
      <c r="MB68">
        <v>0</v>
      </c>
      <c r="MC68">
        <v>0</v>
      </c>
      <c r="MD68">
        <v>0</v>
      </c>
      <c r="ME68">
        <v>0</v>
      </c>
      <c r="MF68">
        <v>0</v>
      </c>
      <c r="MG68">
        <v>13229768</v>
      </c>
      <c r="MH68">
        <v>0</v>
      </c>
      <c r="MI68">
        <v>0</v>
      </c>
      <c r="MJ68">
        <v>0</v>
      </c>
      <c r="MK68">
        <v>0</v>
      </c>
    </row>
    <row r="69" spans="1:349" x14ac:dyDescent="0.25">
      <c r="A69">
        <v>43696</v>
      </c>
      <c r="B69">
        <v>57847</v>
      </c>
      <c r="C69">
        <v>9</v>
      </c>
      <c r="D69">
        <v>2025</v>
      </c>
      <c r="E69">
        <v>6160</v>
      </c>
      <c r="F69">
        <v>0</v>
      </c>
      <c r="G69">
        <v>1218.5330000000001</v>
      </c>
      <c r="H69">
        <v>967.98800000000006</v>
      </c>
      <c r="I69">
        <v>967.98800000000006</v>
      </c>
      <c r="J69">
        <v>1218.5330000000001</v>
      </c>
      <c r="K69">
        <v>0</v>
      </c>
      <c r="L69">
        <v>6160</v>
      </c>
      <c r="M69">
        <v>0</v>
      </c>
      <c r="N69">
        <v>0</v>
      </c>
      <c r="P69">
        <v>1220.45</v>
      </c>
      <c r="Q69">
        <v>0</v>
      </c>
      <c r="R69">
        <v>759359</v>
      </c>
      <c r="S69">
        <v>622.19600000000003</v>
      </c>
      <c r="U69">
        <v>0</v>
      </c>
      <c r="V69">
        <v>37.883000000000003</v>
      </c>
      <c r="W69">
        <v>23336</v>
      </c>
      <c r="X69">
        <v>23336</v>
      </c>
      <c r="Z69">
        <v>0</v>
      </c>
      <c r="AC69">
        <v>0</v>
      </c>
      <c r="AD69" t="s">
        <v>305</v>
      </c>
      <c r="AE69">
        <v>0</v>
      </c>
      <c r="AH69">
        <v>0</v>
      </c>
      <c r="AI69">
        <v>0</v>
      </c>
      <c r="AJ69">
        <v>6160</v>
      </c>
      <c r="AK69" t="s">
        <v>529</v>
      </c>
      <c r="AL69" t="s">
        <v>321</v>
      </c>
      <c r="AM69">
        <v>0</v>
      </c>
      <c r="AN69">
        <v>0</v>
      </c>
      <c r="AO69">
        <v>0</v>
      </c>
      <c r="AP69">
        <v>0</v>
      </c>
      <c r="AQ69">
        <v>0</v>
      </c>
      <c r="AS69">
        <v>0</v>
      </c>
      <c r="AT69">
        <v>0</v>
      </c>
      <c r="AU69">
        <v>0</v>
      </c>
      <c r="AV69">
        <v>0</v>
      </c>
      <c r="AW69">
        <v>12902052</v>
      </c>
      <c r="AX69">
        <v>12709409</v>
      </c>
      <c r="AY69">
        <v>0</v>
      </c>
      <c r="AZ69">
        <v>759359</v>
      </c>
      <c r="BA69">
        <v>0</v>
      </c>
      <c r="BB69">
        <v>0</v>
      </c>
      <c r="BC69">
        <v>0</v>
      </c>
      <c r="BD69">
        <v>0</v>
      </c>
      <c r="BE69">
        <v>0</v>
      </c>
      <c r="BF69">
        <v>11488514</v>
      </c>
      <c r="BG69">
        <v>0</v>
      </c>
      <c r="BJ69">
        <v>12</v>
      </c>
      <c r="BK69">
        <v>0</v>
      </c>
      <c r="BL69">
        <v>0</v>
      </c>
      <c r="BM69">
        <v>0</v>
      </c>
      <c r="BN69">
        <v>0</v>
      </c>
      <c r="BO69">
        <v>0</v>
      </c>
      <c r="BP69">
        <v>0</v>
      </c>
      <c r="BQ69">
        <v>621</v>
      </c>
      <c r="BS69">
        <v>0</v>
      </c>
      <c r="BT69">
        <v>0</v>
      </c>
      <c r="BU69">
        <v>0</v>
      </c>
      <c r="BV69">
        <v>0</v>
      </c>
      <c r="BW69">
        <v>0</v>
      </c>
      <c r="BY69">
        <v>0</v>
      </c>
      <c r="CA69">
        <v>0</v>
      </c>
      <c r="CB69">
        <v>0</v>
      </c>
      <c r="CC69">
        <v>0</v>
      </c>
      <c r="CD69">
        <v>0</v>
      </c>
      <c r="CE69">
        <v>0</v>
      </c>
      <c r="CF69">
        <v>0</v>
      </c>
      <c r="CG69">
        <v>0</v>
      </c>
      <c r="CH69">
        <v>195629</v>
      </c>
      <c r="CI69">
        <v>0</v>
      </c>
      <c r="CJ69">
        <v>4</v>
      </c>
      <c r="CK69">
        <v>0</v>
      </c>
      <c r="CL69">
        <v>0</v>
      </c>
      <c r="CN69">
        <v>0</v>
      </c>
      <c r="CO69">
        <v>1</v>
      </c>
      <c r="CP69">
        <v>0</v>
      </c>
      <c r="CQ69">
        <v>0</v>
      </c>
      <c r="CR69">
        <v>1218.5330000000001</v>
      </c>
      <c r="CS69">
        <v>0</v>
      </c>
      <c r="CT69">
        <v>0</v>
      </c>
      <c r="CU69">
        <v>0</v>
      </c>
      <c r="CV69">
        <v>0</v>
      </c>
      <c r="CW69">
        <v>0</v>
      </c>
      <c r="CX69">
        <v>0</v>
      </c>
      <c r="CY69">
        <v>0</v>
      </c>
      <c r="CZ69">
        <v>0</v>
      </c>
      <c r="DB69">
        <v>5962806</v>
      </c>
      <c r="DC69">
        <v>0</v>
      </c>
      <c r="DD69">
        <v>0</v>
      </c>
      <c r="DE69">
        <v>1002078</v>
      </c>
      <c r="DF69">
        <v>1002078</v>
      </c>
      <c r="DG69">
        <v>162.67500000000001</v>
      </c>
      <c r="DH69">
        <v>0</v>
      </c>
      <c r="DI69">
        <v>0</v>
      </c>
      <c r="DK69">
        <v>1557</v>
      </c>
      <c r="DL69">
        <v>0</v>
      </c>
      <c r="DM69">
        <v>899008</v>
      </c>
      <c r="DN69">
        <v>2986</v>
      </c>
      <c r="DO69">
        <v>0</v>
      </c>
      <c r="DP69">
        <v>0</v>
      </c>
      <c r="DQ69">
        <v>0</v>
      </c>
      <c r="DR69">
        <v>0</v>
      </c>
      <c r="DS69">
        <v>0</v>
      </c>
      <c r="DT69">
        <v>0</v>
      </c>
      <c r="DU69">
        <v>0</v>
      </c>
      <c r="DV69">
        <v>0</v>
      </c>
      <c r="DW69">
        <v>0</v>
      </c>
      <c r="DX69">
        <v>0</v>
      </c>
      <c r="DY69">
        <v>0</v>
      </c>
      <c r="DZ69">
        <v>0</v>
      </c>
      <c r="EA69">
        <v>0</v>
      </c>
      <c r="EB69">
        <v>0</v>
      </c>
      <c r="EC69">
        <v>65.150000000000006</v>
      </c>
      <c r="ED69">
        <v>461523</v>
      </c>
      <c r="EE69">
        <v>0</v>
      </c>
      <c r="EF69">
        <v>0</v>
      </c>
      <c r="EG69">
        <v>0</v>
      </c>
      <c r="EH69">
        <v>440471</v>
      </c>
      <c r="EI69">
        <v>0</v>
      </c>
      <c r="EJ69">
        <v>0</v>
      </c>
      <c r="EK69">
        <v>14.456000000000001</v>
      </c>
      <c r="EL69">
        <v>0</v>
      </c>
      <c r="EM69">
        <v>3.274</v>
      </c>
      <c r="EN69">
        <v>3.6630000000000003</v>
      </c>
      <c r="EO69">
        <v>0</v>
      </c>
      <c r="EP69">
        <v>0</v>
      </c>
      <c r="EQ69">
        <v>21.393000000000001</v>
      </c>
      <c r="ER69">
        <v>0</v>
      </c>
      <c r="ES69">
        <v>71.50500000000001</v>
      </c>
      <c r="ET69">
        <v>0</v>
      </c>
      <c r="EV69">
        <v>0</v>
      </c>
      <c r="EW69">
        <v>0</v>
      </c>
      <c r="EX69">
        <v>0</v>
      </c>
      <c r="EZ69">
        <v>10733715</v>
      </c>
      <c r="FA69">
        <v>0</v>
      </c>
      <c r="FB69">
        <v>11490088</v>
      </c>
      <c r="FC69">
        <v>0</v>
      </c>
      <c r="FD69">
        <v>0</v>
      </c>
      <c r="FE69">
        <v>1696312</v>
      </c>
      <c r="FF69">
        <v>279382</v>
      </c>
      <c r="FG69">
        <v>7.0223999999999995E-2</v>
      </c>
      <c r="FH69">
        <v>3.0397999999999998E-2</v>
      </c>
      <c r="FI69">
        <v>0</v>
      </c>
      <c r="FJ69">
        <v>0</v>
      </c>
      <c r="FK69">
        <v>1865.019</v>
      </c>
      <c r="FL69">
        <v>13661411</v>
      </c>
      <c r="FM69">
        <v>0</v>
      </c>
      <c r="FN69">
        <v>0</v>
      </c>
      <c r="FO69">
        <v>0</v>
      </c>
      <c r="FP69">
        <v>0</v>
      </c>
      <c r="FQ69">
        <v>0</v>
      </c>
      <c r="FR69">
        <v>0</v>
      </c>
      <c r="FS69">
        <v>0</v>
      </c>
      <c r="FT69">
        <v>0</v>
      </c>
      <c r="FU69">
        <v>0</v>
      </c>
      <c r="FV69">
        <v>0</v>
      </c>
      <c r="FW69">
        <v>0</v>
      </c>
      <c r="FX69">
        <v>0</v>
      </c>
      <c r="FY69">
        <v>0</v>
      </c>
      <c r="GB69">
        <v>2314190</v>
      </c>
      <c r="GC69">
        <v>2314190</v>
      </c>
      <c r="GD69">
        <v>229.15200000000002</v>
      </c>
      <c r="GF69">
        <v>0</v>
      </c>
      <c r="GG69">
        <v>0</v>
      </c>
      <c r="GH69">
        <v>0</v>
      </c>
      <c r="GI69">
        <v>0</v>
      </c>
      <c r="GK69">
        <v>0</v>
      </c>
      <c r="GL69">
        <v>0</v>
      </c>
      <c r="GM69">
        <v>0</v>
      </c>
      <c r="GN69">
        <v>0</v>
      </c>
      <c r="GO69">
        <v>0</v>
      </c>
      <c r="GQ69">
        <v>0</v>
      </c>
      <c r="GR69">
        <v>0</v>
      </c>
      <c r="GS69">
        <v>0</v>
      </c>
      <c r="GT69">
        <v>0</v>
      </c>
      <c r="HB69">
        <v>360336637</v>
      </c>
      <c r="HC69">
        <v>4.0135999999999998E-2</v>
      </c>
      <c r="HD69">
        <v>195629</v>
      </c>
      <c r="HE69">
        <v>0</v>
      </c>
      <c r="HF69">
        <v>1065755</v>
      </c>
      <c r="HG69">
        <v>36344</v>
      </c>
      <c r="HH69">
        <v>137204</v>
      </c>
      <c r="HI69">
        <v>0</v>
      </c>
      <c r="HJ69">
        <v>26807</v>
      </c>
      <c r="HK69">
        <v>2766</v>
      </c>
      <c r="HL69">
        <v>1794</v>
      </c>
      <c r="HM69">
        <v>18000</v>
      </c>
      <c r="HN69">
        <v>0</v>
      </c>
      <c r="HO69">
        <v>0</v>
      </c>
      <c r="HP69">
        <v>0</v>
      </c>
      <c r="HQ69">
        <v>0</v>
      </c>
      <c r="HR69">
        <v>0</v>
      </c>
      <c r="HS69">
        <v>10730729</v>
      </c>
      <c r="HT69">
        <v>279382</v>
      </c>
      <c r="HW69">
        <v>0</v>
      </c>
      <c r="HX69">
        <v>172</v>
      </c>
      <c r="HY69">
        <v>192</v>
      </c>
      <c r="HZ69">
        <v>129</v>
      </c>
      <c r="IA69">
        <v>116</v>
      </c>
      <c r="IB69">
        <v>57</v>
      </c>
      <c r="IC69">
        <v>666</v>
      </c>
      <c r="ID69">
        <v>0</v>
      </c>
      <c r="IE69">
        <v>0</v>
      </c>
      <c r="IF69">
        <v>0</v>
      </c>
      <c r="IG69">
        <v>59</v>
      </c>
      <c r="IH69">
        <v>222.733</v>
      </c>
      <c r="II69">
        <v>0</v>
      </c>
      <c r="IJ69">
        <v>37.883000000000003</v>
      </c>
      <c r="IK69">
        <v>0</v>
      </c>
      <c r="IL69">
        <v>0</v>
      </c>
      <c r="IM69">
        <v>6</v>
      </c>
      <c r="IN69">
        <v>0</v>
      </c>
      <c r="IO69">
        <v>6</v>
      </c>
      <c r="IP69">
        <v>0</v>
      </c>
      <c r="IQ69">
        <v>37.883000000000003</v>
      </c>
      <c r="IR69">
        <v>23336</v>
      </c>
      <c r="IS69">
        <v>0</v>
      </c>
      <c r="IT69">
        <v>0</v>
      </c>
      <c r="IU69">
        <v>18000</v>
      </c>
      <c r="IV69">
        <v>0</v>
      </c>
      <c r="IW69">
        <v>6160</v>
      </c>
      <c r="IX69">
        <v>0</v>
      </c>
      <c r="IY69">
        <v>0</v>
      </c>
      <c r="IZ69">
        <v>0</v>
      </c>
      <c r="JA69">
        <v>0</v>
      </c>
      <c r="JB69">
        <v>0</v>
      </c>
      <c r="JC69">
        <v>0</v>
      </c>
      <c r="JD69">
        <v>0</v>
      </c>
      <c r="JE69">
        <v>0</v>
      </c>
      <c r="JF69">
        <v>0</v>
      </c>
      <c r="JG69">
        <v>0</v>
      </c>
      <c r="JH69">
        <v>0</v>
      </c>
      <c r="JJ69">
        <v>0</v>
      </c>
      <c r="JK69">
        <v>0</v>
      </c>
      <c r="JL69">
        <v>0</v>
      </c>
      <c r="JM69">
        <v>0</v>
      </c>
      <c r="JO69">
        <v>0</v>
      </c>
      <c r="JP69">
        <v>95.465000000000003</v>
      </c>
      <c r="JQ69">
        <v>133.68700000000001</v>
      </c>
      <c r="JR69">
        <v>0</v>
      </c>
      <c r="JS69">
        <v>887259</v>
      </c>
      <c r="JT69">
        <v>1426931</v>
      </c>
      <c r="JU69">
        <v>0</v>
      </c>
      <c r="JW69">
        <v>0</v>
      </c>
      <c r="JX69">
        <v>0</v>
      </c>
      <c r="JY69">
        <v>0</v>
      </c>
      <c r="JZ69">
        <v>0</v>
      </c>
      <c r="KD69">
        <v>0</v>
      </c>
      <c r="KE69">
        <v>7261</v>
      </c>
      <c r="KG69">
        <v>0</v>
      </c>
      <c r="KH69">
        <v>0</v>
      </c>
      <c r="KI69">
        <v>0</v>
      </c>
      <c r="KJ69">
        <v>22</v>
      </c>
      <c r="KK69">
        <v>37</v>
      </c>
      <c r="KL69">
        <v>13552</v>
      </c>
      <c r="KM69">
        <v>22792</v>
      </c>
      <c r="KN69">
        <v>0</v>
      </c>
      <c r="KO69">
        <v>0</v>
      </c>
      <c r="KP69">
        <v>0</v>
      </c>
      <c r="KQ69">
        <v>0</v>
      </c>
      <c r="KS69">
        <v>0</v>
      </c>
      <c r="KT69">
        <v>0</v>
      </c>
      <c r="KU69">
        <v>0</v>
      </c>
      <c r="KW69">
        <v>0</v>
      </c>
      <c r="KX69">
        <v>0</v>
      </c>
      <c r="KY69">
        <v>0</v>
      </c>
      <c r="KZ69">
        <v>0</v>
      </c>
      <c r="LA69">
        <v>0</v>
      </c>
      <c r="LB69">
        <v>0</v>
      </c>
      <c r="LD69">
        <v>0</v>
      </c>
      <c r="LE69">
        <v>0</v>
      </c>
      <c r="LF69">
        <v>0</v>
      </c>
      <c r="LG69">
        <v>0</v>
      </c>
      <c r="LH69">
        <v>0</v>
      </c>
      <c r="LI69">
        <v>0</v>
      </c>
      <c r="LJ69">
        <v>1180.739</v>
      </c>
      <c r="LK69">
        <v>1</v>
      </c>
      <c r="LL69">
        <v>15000</v>
      </c>
      <c r="LM69">
        <v>11807</v>
      </c>
      <c r="LN69">
        <v>0</v>
      </c>
      <c r="LO69">
        <v>0</v>
      </c>
      <c r="LP69">
        <v>0</v>
      </c>
      <c r="LQ69">
        <v>0</v>
      </c>
      <c r="LR69">
        <v>0</v>
      </c>
      <c r="LS69">
        <v>0</v>
      </c>
      <c r="LT69">
        <v>0</v>
      </c>
      <c r="LU69">
        <v>0</v>
      </c>
      <c r="LV69">
        <v>0</v>
      </c>
      <c r="LW69">
        <v>0</v>
      </c>
      <c r="LX69">
        <v>0</v>
      </c>
      <c r="LY69">
        <v>0</v>
      </c>
      <c r="LZ69">
        <v>0</v>
      </c>
      <c r="MA69">
        <v>0</v>
      </c>
      <c r="MB69">
        <v>0</v>
      </c>
      <c r="MC69">
        <v>0</v>
      </c>
      <c r="MD69">
        <v>0</v>
      </c>
      <c r="ME69">
        <v>0</v>
      </c>
      <c r="MF69">
        <v>0</v>
      </c>
      <c r="MG69">
        <v>12902052</v>
      </c>
      <c r="MH69">
        <v>0</v>
      </c>
      <c r="MI69">
        <v>0</v>
      </c>
      <c r="MJ69">
        <v>0</v>
      </c>
      <c r="MK69">
        <v>0</v>
      </c>
    </row>
    <row r="70" spans="1:349" x14ac:dyDescent="0.25">
      <c r="A70">
        <v>43696</v>
      </c>
      <c r="B70">
        <v>57848</v>
      </c>
      <c r="C70">
        <v>9</v>
      </c>
      <c r="D70">
        <v>2025</v>
      </c>
      <c r="E70">
        <v>6160</v>
      </c>
      <c r="F70">
        <v>0</v>
      </c>
      <c r="G70">
        <v>21166.183000000001</v>
      </c>
      <c r="H70">
        <v>19258.955000000002</v>
      </c>
      <c r="I70">
        <v>19258.955000000002</v>
      </c>
      <c r="J70">
        <v>21166.183000000001</v>
      </c>
      <c r="K70">
        <v>0</v>
      </c>
      <c r="L70">
        <v>6160</v>
      </c>
      <c r="M70">
        <v>0</v>
      </c>
      <c r="N70">
        <v>0</v>
      </c>
      <c r="P70">
        <v>21200.95</v>
      </c>
      <c r="Q70">
        <v>0</v>
      </c>
      <c r="R70">
        <v>13191146</v>
      </c>
      <c r="S70">
        <v>622.19600000000003</v>
      </c>
      <c r="U70">
        <v>0</v>
      </c>
      <c r="V70">
        <v>9088.15</v>
      </c>
      <c r="W70">
        <v>5665886</v>
      </c>
      <c r="X70">
        <v>5665886</v>
      </c>
      <c r="Z70">
        <v>0</v>
      </c>
      <c r="AC70">
        <v>0</v>
      </c>
      <c r="AD70" t="s">
        <v>305</v>
      </c>
      <c r="AE70">
        <v>0</v>
      </c>
      <c r="AH70">
        <v>0</v>
      </c>
      <c r="AI70">
        <v>0</v>
      </c>
      <c r="AJ70">
        <v>6160</v>
      </c>
      <c r="AK70" t="s">
        <v>529</v>
      </c>
      <c r="AL70" t="s">
        <v>437</v>
      </c>
      <c r="AM70">
        <v>0</v>
      </c>
      <c r="AN70">
        <v>0</v>
      </c>
      <c r="AO70">
        <v>0</v>
      </c>
      <c r="AP70">
        <v>0</v>
      </c>
      <c r="AQ70">
        <v>0</v>
      </c>
      <c r="AS70">
        <v>0</v>
      </c>
      <c r="AT70">
        <v>0</v>
      </c>
      <c r="AU70">
        <v>0</v>
      </c>
      <c r="AV70">
        <v>0</v>
      </c>
      <c r="AW70">
        <v>233216215</v>
      </c>
      <c r="AX70">
        <v>229867581</v>
      </c>
      <c r="AY70">
        <v>0</v>
      </c>
      <c r="AZ70">
        <v>13191146</v>
      </c>
      <c r="BA70">
        <v>0</v>
      </c>
      <c r="BB70">
        <v>449941</v>
      </c>
      <c r="BC70">
        <v>447072</v>
      </c>
      <c r="BD70">
        <v>1058</v>
      </c>
      <c r="BE70">
        <v>2868</v>
      </c>
      <c r="BF70">
        <v>207316937</v>
      </c>
      <c r="BG70">
        <v>0</v>
      </c>
      <c r="BJ70">
        <v>12</v>
      </c>
      <c r="BK70">
        <v>0</v>
      </c>
      <c r="BL70">
        <v>0</v>
      </c>
      <c r="BM70">
        <v>0</v>
      </c>
      <c r="BN70">
        <v>0</v>
      </c>
      <c r="BO70">
        <v>0</v>
      </c>
      <c r="BP70">
        <v>0</v>
      </c>
      <c r="BQ70">
        <v>0</v>
      </c>
      <c r="BS70">
        <v>0</v>
      </c>
      <c r="BT70">
        <v>0</v>
      </c>
      <c r="BU70">
        <v>0</v>
      </c>
      <c r="BV70">
        <v>0</v>
      </c>
      <c r="BW70">
        <v>0</v>
      </c>
      <c r="BY70">
        <v>0</v>
      </c>
      <c r="CA70">
        <v>0</v>
      </c>
      <c r="CB70">
        <v>0</v>
      </c>
      <c r="CC70">
        <v>0</v>
      </c>
      <c r="CD70">
        <v>0</v>
      </c>
      <c r="CE70">
        <v>0</v>
      </c>
      <c r="CF70">
        <v>0</v>
      </c>
      <c r="CG70">
        <v>0</v>
      </c>
      <c r="CH70">
        <v>3398121</v>
      </c>
      <c r="CI70">
        <v>0</v>
      </c>
      <c r="CJ70">
        <v>4</v>
      </c>
      <c r="CK70">
        <v>0</v>
      </c>
      <c r="CL70">
        <v>0</v>
      </c>
      <c r="CN70">
        <v>0</v>
      </c>
      <c r="CO70">
        <v>1</v>
      </c>
      <c r="CP70">
        <v>6.9000000000000006E-2</v>
      </c>
      <c r="CQ70">
        <v>0</v>
      </c>
      <c r="CR70">
        <v>21166.183000000001</v>
      </c>
      <c r="CS70">
        <v>0</v>
      </c>
      <c r="CT70">
        <v>0</v>
      </c>
      <c r="CU70">
        <v>0</v>
      </c>
      <c r="CV70">
        <v>0</v>
      </c>
      <c r="CW70">
        <v>0</v>
      </c>
      <c r="CX70">
        <v>0</v>
      </c>
      <c r="CY70">
        <v>0</v>
      </c>
      <c r="CZ70">
        <v>0</v>
      </c>
      <c r="DB70">
        <v>118635163</v>
      </c>
      <c r="DC70">
        <v>0</v>
      </c>
      <c r="DD70">
        <v>0</v>
      </c>
      <c r="DE70">
        <v>26040399</v>
      </c>
      <c r="DF70">
        <v>26041423</v>
      </c>
      <c r="DG70">
        <v>4227.3380000000006</v>
      </c>
      <c r="DH70">
        <v>0</v>
      </c>
      <c r="DI70">
        <v>1024</v>
      </c>
      <c r="DK70">
        <v>0</v>
      </c>
      <c r="DL70">
        <v>0</v>
      </c>
      <c r="DM70">
        <v>14035145</v>
      </c>
      <c r="DN70">
        <v>46618</v>
      </c>
      <c r="DO70">
        <v>0</v>
      </c>
      <c r="DP70">
        <v>0</v>
      </c>
      <c r="DQ70">
        <v>0</v>
      </c>
      <c r="DR70">
        <v>0</v>
      </c>
      <c r="DS70">
        <v>0</v>
      </c>
      <c r="DT70">
        <v>0</v>
      </c>
      <c r="DU70">
        <v>0</v>
      </c>
      <c r="DV70">
        <v>0</v>
      </c>
      <c r="DW70">
        <v>0</v>
      </c>
      <c r="DX70">
        <v>0</v>
      </c>
      <c r="DY70">
        <v>0</v>
      </c>
      <c r="DZ70">
        <v>0</v>
      </c>
      <c r="EA70">
        <v>0.14400000000000002</v>
      </c>
      <c r="EB70">
        <v>0</v>
      </c>
      <c r="EC70">
        <v>438.08300000000003</v>
      </c>
      <c r="ED70">
        <v>3103380</v>
      </c>
      <c r="EE70">
        <v>0</v>
      </c>
      <c r="EF70">
        <v>0</v>
      </c>
      <c r="EG70">
        <v>0</v>
      </c>
      <c r="EH70">
        <v>10978383</v>
      </c>
      <c r="EI70">
        <v>0</v>
      </c>
      <c r="EJ70">
        <v>0</v>
      </c>
      <c r="EK70">
        <v>459.78000000000003</v>
      </c>
      <c r="EL70">
        <v>2.5000000000000001E-2</v>
      </c>
      <c r="EM70">
        <v>67.055000000000007</v>
      </c>
      <c r="EN70">
        <v>40.196000000000005</v>
      </c>
      <c r="EO70">
        <v>0</v>
      </c>
      <c r="EP70">
        <v>0</v>
      </c>
      <c r="EQ70">
        <v>567.17500000000007</v>
      </c>
      <c r="ER70">
        <v>0</v>
      </c>
      <c r="ES70">
        <v>1782.2050000000002</v>
      </c>
      <c r="ET70">
        <v>0</v>
      </c>
      <c r="EV70">
        <v>0</v>
      </c>
      <c r="EW70">
        <v>0</v>
      </c>
      <c r="EX70">
        <v>0</v>
      </c>
      <c r="EZ70">
        <v>194215039</v>
      </c>
      <c r="FA70">
        <v>0</v>
      </c>
      <c r="FB70">
        <v>207356698</v>
      </c>
      <c r="FC70">
        <v>0</v>
      </c>
      <c r="FD70">
        <v>0</v>
      </c>
      <c r="FE70">
        <v>30610926</v>
      </c>
      <c r="FF70">
        <v>5041616</v>
      </c>
      <c r="FG70">
        <v>7.0223999999999995E-2</v>
      </c>
      <c r="FH70">
        <v>3.0397999999999998E-2</v>
      </c>
      <c r="FI70">
        <v>0</v>
      </c>
      <c r="FJ70">
        <v>0</v>
      </c>
      <c r="FK70">
        <v>33655.347000000002</v>
      </c>
      <c r="FL70">
        <v>246407361</v>
      </c>
      <c r="FM70">
        <v>0</v>
      </c>
      <c r="FN70">
        <v>0</v>
      </c>
      <c r="FO70">
        <v>11688</v>
      </c>
      <c r="FP70">
        <v>0</v>
      </c>
      <c r="FQ70">
        <v>11688</v>
      </c>
      <c r="FR70">
        <v>11688</v>
      </c>
      <c r="FS70">
        <v>0</v>
      </c>
      <c r="FT70">
        <v>0</v>
      </c>
      <c r="FU70">
        <v>0</v>
      </c>
      <c r="FV70">
        <v>0</v>
      </c>
      <c r="FW70">
        <v>0</v>
      </c>
      <c r="FX70">
        <v>0</v>
      </c>
      <c r="FY70">
        <v>0</v>
      </c>
      <c r="GB70">
        <v>12701891</v>
      </c>
      <c r="GC70">
        <v>12701891</v>
      </c>
      <c r="GD70">
        <v>1340.0530000000001</v>
      </c>
      <c r="GF70">
        <v>0</v>
      </c>
      <c r="GG70">
        <v>0</v>
      </c>
      <c r="GH70">
        <v>0</v>
      </c>
      <c r="GI70">
        <v>0</v>
      </c>
      <c r="GK70">
        <v>0</v>
      </c>
      <c r="GL70">
        <v>0</v>
      </c>
      <c r="GM70">
        <v>0</v>
      </c>
      <c r="GN70">
        <v>0</v>
      </c>
      <c r="GO70">
        <v>0</v>
      </c>
      <c r="GQ70">
        <v>0</v>
      </c>
      <c r="GR70">
        <v>0</v>
      </c>
      <c r="GS70">
        <v>0</v>
      </c>
      <c r="GT70">
        <v>0</v>
      </c>
      <c r="HB70">
        <v>360336637</v>
      </c>
      <c r="HC70">
        <v>4.0135999999999998E-2</v>
      </c>
      <c r="HD70">
        <v>3398121</v>
      </c>
      <c r="HE70">
        <v>0</v>
      </c>
      <c r="HF70">
        <v>21204109</v>
      </c>
      <c r="HG70">
        <v>333256</v>
      </c>
      <c r="HH70">
        <v>5149791</v>
      </c>
      <c r="HI70">
        <v>0</v>
      </c>
      <c r="HJ70">
        <v>730537</v>
      </c>
      <c r="HK70">
        <v>45066</v>
      </c>
      <c r="HL70">
        <v>32494</v>
      </c>
      <c r="HM70">
        <v>252000</v>
      </c>
      <c r="HN70">
        <v>2071177</v>
      </c>
      <c r="HO70">
        <v>0</v>
      </c>
      <c r="HP70">
        <v>0</v>
      </c>
      <c r="HQ70">
        <v>0</v>
      </c>
      <c r="HR70">
        <v>0</v>
      </c>
      <c r="HS70">
        <v>194165552</v>
      </c>
      <c r="HT70">
        <v>5041616</v>
      </c>
      <c r="HW70">
        <v>0</v>
      </c>
      <c r="HX70">
        <v>3811</v>
      </c>
      <c r="HY70">
        <v>2818</v>
      </c>
      <c r="HZ70">
        <v>4679</v>
      </c>
      <c r="IA70">
        <v>3065</v>
      </c>
      <c r="IB70">
        <v>2641</v>
      </c>
      <c r="IC70">
        <v>17014</v>
      </c>
      <c r="ID70">
        <v>0</v>
      </c>
      <c r="IE70">
        <v>36.9</v>
      </c>
      <c r="IF70">
        <v>108.733</v>
      </c>
      <c r="IG70">
        <v>541</v>
      </c>
      <c r="IH70">
        <v>8360.0499999999993</v>
      </c>
      <c r="II70">
        <v>0</v>
      </c>
      <c r="IJ70">
        <v>9233.7830000000013</v>
      </c>
      <c r="IK70">
        <v>0</v>
      </c>
      <c r="IL70">
        <v>25</v>
      </c>
      <c r="IM70">
        <v>41</v>
      </c>
      <c r="IN70">
        <v>2</v>
      </c>
      <c r="IO70">
        <v>68</v>
      </c>
      <c r="IP70">
        <v>0</v>
      </c>
      <c r="IQ70">
        <v>9088.15</v>
      </c>
      <c r="IR70">
        <v>5598300</v>
      </c>
      <c r="IS70">
        <v>0</v>
      </c>
      <c r="IT70">
        <v>125000</v>
      </c>
      <c r="IU70">
        <v>123000</v>
      </c>
      <c r="IV70">
        <v>4000</v>
      </c>
      <c r="IW70">
        <v>6160</v>
      </c>
      <c r="IX70">
        <v>34096</v>
      </c>
      <c r="IY70">
        <v>33490</v>
      </c>
      <c r="IZ70">
        <v>0</v>
      </c>
      <c r="JA70">
        <v>0</v>
      </c>
      <c r="JB70">
        <v>39</v>
      </c>
      <c r="JC70">
        <v>757307</v>
      </c>
      <c r="JD70">
        <v>92</v>
      </c>
      <c r="JE70">
        <v>897030</v>
      </c>
      <c r="JF70">
        <v>65</v>
      </c>
      <c r="JG70">
        <v>319340</v>
      </c>
      <c r="JH70">
        <v>97500</v>
      </c>
      <c r="JJ70">
        <v>0</v>
      </c>
      <c r="JK70">
        <v>0</v>
      </c>
      <c r="JL70">
        <v>0</v>
      </c>
      <c r="JM70">
        <v>0</v>
      </c>
      <c r="JO70">
        <v>180.78300000000002</v>
      </c>
      <c r="JP70">
        <v>808.72300000000007</v>
      </c>
      <c r="JQ70">
        <v>350.54700000000003</v>
      </c>
      <c r="JR70">
        <v>1443932</v>
      </c>
      <c r="JS70">
        <v>7516336</v>
      </c>
      <c r="JT70">
        <v>3741623</v>
      </c>
      <c r="JU70">
        <v>456210</v>
      </c>
      <c r="JW70">
        <v>0</v>
      </c>
      <c r="JX70">
        <v>0</v>
      </c>
      <c r="JY70">
        <v>0</v>
      </c>
      <c r="JZ70">
        <v>0</v>
      </c>
      <c r="KD70">
        <v>456210</v>
      </c>
      <c r="KE70">
        <v>7261</v>
      </c>
      <c r="KG70">
        <v>0</v>
      </c>
      <c r="KH70">
        <v>0</v>
      </c>
      <c r="KI70">
        <v>0</v>
      </c>
      <c r="KJ70">
        <v>325</v>
      </c>
      <c r="KK70">
        <v>216</v>
      </c>
      <c r="KL70">
        <v>200200</v>
      </c>
      <c r="KM70">
        <v>133056</v>
      </c>
      <c r="KN70">
        <v>0</v>
      </c>
      <c r="KO70">
        <v>0</v>
      </c>
      <c r="KP70">
        <v>0</v>
      </c>
      <c r="KQ70">
        <v>0</v>
      </c>
      <c r="KS70">
        <v>0</v>
      </c>
      <c r="KT70">
        <v>0</v>
      </c>
      <c r="KU70">
        <v>0</v>
      </c>
      <c r="KW70">
        <v>0</v>
      </c>
      <c r="KX70">
        <v>0</v>
      </c>
      <c r="KY70">
        <v>0</v>
      </c>
      <c r="KZ70">
        <v>0</v>
      </c>
      <c r="LA70">
        <v>0</v>
      </c>
      <c r="LB70">
        <v>0</v>
      </c>
      <c r="LD70">
        <v>0</v>
      </c>
      <c r="LE70">
        <v>0</v>
      </c>
      <c r="LF70">
        <v>0</v>
      </c>
      <c r="LG70">
        <v>0</v>
      </c>
      <c r="LH70">
        <v>0</v>
      </c>
      <c r="LI70">
        <v>0</v>
      </c>
      <c r="LJ70">
        <v>20553.717000000001</v>
      </c>
      <c r="LK70">
        <v>35</v>
      </c>
      <c r="LL70">
        <v>525000</v>
      </c>
      <c r="LM70">
        <v>205537</v>
      </c>
      <c r="LN70">
        <v>0</v>
      </c>
      <c r="LO70">
        <v>0</v>
      </c>
      <c r="LP70">
        <v>0</v>
      </c>
      <c r="LQ70">
        <v>0</v>
      </c>
      <c r="LR70">
        <v>0</v>
      </c>
      <c r="LS70">
        <v>0</v>
      </c>
      <c r="LT70">
        <v>0</v>
      </c>
      <c r="LU70">
        <v>0</v>
      </c>
      <c r="LV70">
        <v>0</v>
      </c>
      <c r="LW70">
        <v>0</v>
      </c>
      <c r="LX70">
        <v>0</v>
      </c>
      <c r="LY70">
        <v>0</v>
      </c>
      <c r="LZ70">
        <v>0</v>
      </c>
      <c r="MA70">
        <v>0</v>
      </c>
      <c r="MB70">
        <v>0</v>
      </c>
      <c r="MC70">
        <v>0</v>
      </c>
      <c r="MD70">
        <v>0</v>
      </c>
      <c r="ME70">
        <v>0</v>
      </c>
      <c r="MF70">
        <v>0</v>
      </c>
      <c r="MG70">
        <v>233216215</v>
      </c>
      <c r="MH70">
        <v>0</v>
      </c>
      <c r="MI70">
        <v>0</v>
      </c>
      <c r="MJ70">
        <v>0</v>
      </c>
      <c r="MK70">
        <v>0</v>
      </c>
    </row>
    <row r="71" spans="1:349" x14ac:dyDescent="0.25">
      <c r="A71">
        <v>43696</v>
      </c>
      <c r="B71">
        <v>57850</v>
      </c>
      <c r="C71">
        <v>9</v>
      </c>
      <c r="D71">
        <v>2025</v>
      </c>
      <c r="E71">
        <v>6160</v>
      </c>
      <c r="F71">
        <v>0</v>
      </c>
      <c r="G71">
        <v>2393.8000000000002</v>
      </c>
      <c r="H71">
        <v>2272.174</v>
      </c>
      <c r="I71">
        <v>2272.174</v>
      </c>
      <c r="J71">
        <v>2393.8000000000002</v>
      </c>
      <c r="K71">
        <v>0</v>
      </c>
      <c r="L71">
        <v>6160</v>
      </c>
      <c r="M71">
        <v>0</v>
      </c>
      <c r="N71">
        <v>0</v>
      </c>
      <c r="P71">
        <v>2393.8000000000002</v>
      </c>
      <c r="Q71">
        <v>0</v>
      </c>
      <c r="R71">
        <v>1489413</v>
      </c>
      <c r="S71">
        <v>622.19600000000003</v>
      </c>
      <c r="U71">
        <v>0</v>
      </c>
      <c r="V71">
        <v>316.7</v>
      </c>
      <c r="W71">
        <v>195087</v>
      </c>
      <c r="X71">
        <v>195087</v>
      </c>
      <c r="Z71">
        <v>0</v>
      </c>
      <c r="AC71">
        <v>0</v>
      </c>
      <c r="AD71" t="s">
        <v>305</v>
      </c>
      <c r="AE71">
        <v>0</v>
      </c>
      <c r="AH71">
        <v>0</v>
      </c>
      <c r="AI71">
        <v>0</v>
      </c>
      <c r="AJ71">
        <v>6160</v>
      </c>
      <c r="AK71" t="s">
        <v>529</v>
      </c>
      <c r="AL71" t="s">
        <v>370</v>
      </c>
      <c r="AM71">
        <v>0</v>
      </c>
      <c r="AN71">
        <v>0</v>
      </c>
      <c r="AO71">
        <v>0</v>
      </c>
      <c r="AP71">
        <v>0</v>
      </c>
      <c r="AQ71">
        <v>0</v>
      </c>
      <c r="AS71">
        <v>0</v>
      </c>
      <c r="AT71">
        <v>0</v>
      </c>
      <c r="AU71">
        <v>0</v>
      </c>
      <c r="AV71">
        <v>0</v>
      </c>
      <c r="AW71">
        <v>23568420</v>
      </c>
      <c r="AX71">
        <v>23189113</v>
      </c>
      <c r="AY71">
        <v>0</v>
      </c>
      <c r="AZ71">
        <v>1489413</v>
      </c>
      <c r="BA71">
        <v>0</v>
      </c>
      <c r="BB71">
        <v>50608</v>
      </c>
      <c r="BC71">
        <v>50285</v>
      </c>
      <c r="BD71">
        <v>119</v>
      </c>
      <c r="BE71">
        <v>323</v>
      </c>
      <c r="BF71">
        <v>21048783</v>
      </c>
      <c r="BG71">
        <v>0</v>
      </c>
      <c r="BJ71">
        <v>12</v>
      </c>
      <c r="BK71">
        <v>0</v>
      </c>
      <c r="BL71">
        <v>0</v>
      </c>
      <c r="BM71">
        <v>0</v>
      </c>
      <c r="BN71">
        <v>0</v>
      </c>
      <c r="BO71">
        <v>0</v>
      </c>
      <c r="BP71">
        <v>0</v>
      </c>
      <c r="BQ71">
        <v>420</v>
      </c>
      <c r="BS71">
        <v>0</v>
      </c>
      <c r="BT71">
        <v>0</v>
      </c>
      <c r="BU71">
        <v>0</v>
      </c>
      <c r="BV71">
        <v>0</v>
      </c>
      <c r="BW71">
        <v>0</v>
      </c>
      <c r="BY71">
        <v>0</v>
      </c>
      <c r="CA71">
        <v>0</v>
      </c>
      <c r="CB71">
        <v>0</v>
      </c>
      <c r="CC71">
        <v>0</v>
      </c>
      <c r="CD71">
        <v>0</v>
      </c>
      <c r="CE71">
        <v>0</v>
      </c>
      <c r="CF71">
        <v>0</v>
      </c>
      <c r="CG71">
        <v>0</v>
      </c>
      <c r="CH71">
        <v>384312</v>
      </c>
      <c r="CI71">
        <v>0</v>
      </c>
      <c r="CJ71">
        <v>4</v>
      </c>
      <c r="CK71">
        <v>0</v>
      </c>
      <c r="CL71">
        <v>0</v>
      </c>
      <c r="CN71">
        <v>0</v>
      </c>
      <c r="CO71">
        <v>1</v>
      </c>
      <c r="CP71">
        <v>0</v>
      </c>
      <c r="CQ71">
        <v>0</v>
      </c>
      <c r="CR71">
        <v>2393.8000000000002</v>
      </c>
      <c r="CS71">
        <v>0</v>
      </c>
      <c r="CT71">
        <v>0</v>
      </c>
      <c r="CU71">
        <v>0</v>
      </c>
      <c r="CV71">
        <v>0</v>
      </c>
      <c r="CW71">
        <v>0</v>
      </c>
      <c r="CX71">
        <v>0</v>
      </c>
      <c r="CY71">
        <v>0</v>
      </c>
      <c r="CZ71">
        <v>0</v>
      </c>
      <c r="DB71">
        <v>13996592</v>
      </c>
      <c r="DC71">
        <v>0</v>
      </c>
      <c r="DD71">
        <v>0</v>
      </c>
      <c r="DE71">
        <v>1723799</v>
      </c>
      <c r="DF71">
        <v>1723799</v>
      </c>
      <c r="DG71">
        <v>279.83800000000002</v>
      </c>
      <c r="DH71">
        <v>0</v>
      </c>
      <c r="DI71">
        <v>0</v>
      </c>
      <c r="DK71">
        <v>0</v>
      </c>
      <c r="DL71">
        <v>0</v>
      </c>
      <c r="DM71">
        <v>1409611</v>
      </c>
      <c r="DN71">
        <v>4682</v>
      </c>
      <c r="DO71">
        <v>0</v>
      </c>
      <c r="DP71">
        <v>0</v>
      </c>
      <c r="DQ71">
        <v>0</v>
      </c>
      <c r="DR71">
        <v>0</v>
      </c>
      <c r="DS71">
        <v>0</v>
      </c>
      <c r="DT71">
        <v>0</v>
      </c>
      <c r="DU71">
        <v>0</v>
      </c>
      <c r="DV71">
        <v>0</v>
      </c>
      <c r="DW71">
        <v>0</v>
      </c>
      <c r="DX71">
        <v>0</v>
      </c>
      <c r="DY71">
        <v>0</v>
      </c>
      <c r="DZ71">
        <v>0</v>
      </c>
      <c r="EA71">
        <v>0</v>
      </c>
      <c r="EB71">
        <v>0</v>
      </c>
      <c r="EC71">
        <v>126.46700000000001</v>
      </c>
      <c r="ED71">
        <v>895892</v>
      </c>
      <c r="EE71">
        <v>0</v>
      </c>
      <c r="EF71">
        <v>0</v>
      </c>
      <c r="EG71">
        <v>0</v>
      </c>
      <c r="EH71">
        <v>518401</v>
      </c>
      <c r="EI71">
        <v>0</v>
      </c>
      <c r="EJ71">
        <v>0</v>
      </c>
      <c r="EK71">
        <v>20.646000000000001</v>
      </c>
      <c r="EL71">
        <v>0</v>
      </c>
      <c r="EM71">
        <v>0.34100000000000003</v>
      </c>
      <c r="EN71">
        <v>4.2389999999999999</v>
      </c>
      <c r="EO71">
        <v>0</v>
      </c>
      <c r="EP71">
        <v>0</v>
      </c>
      <c r="EQ71">
        <v>25.226000000000003</v>
      </c>
      <c r="ER71">
        <v>0</v>
      </c>
      <c r="ES71">
        <v>84.156000000000006</v>
      </c>
      <c r="ET71">
        <v>0</v>
      </c>
      <c r="EV71">
        <v>0</v>
      </c>
      <c r="EW71">
        <v>0</v>
      </c>
      <c r="EX71">
        <v>0</v>
      </c>
      <c r="EZ71">
        <v>19569328</v>
      </c>
      <c r="FA71">
        <v>0</v>
      </c>
      <c r="FB71">
        <v>21053736</v>
      </c>
      <c r="FC71">
        <v>0</v>
      </c>
      <c r="FD71">
        <v>0</v>
      </c>
      <c r="FE71">
        <v>3107912</v>
      </c>
      <c r="FF71">
        <v>511873</v>
      </c>
      <c r="FG71">
        <v>7.0223999999999995E-2</v>
      </c>
      <c r="FH71">
        <v>3.0397999999999998E-2</v>
      </c>
      <c r="FI71">
        <v>0</v>
      </c>
      <c r="FJ71">
        <v>0</v>
      </c>
      <c r="FK71">
        <v>3417.01</v>
      </c>
      <c r="FL71">
        <v>25057833</v>
      </c>
      <c r="FM71">
        <v>0</v>
      </c>
      <c r="FN71">
        <v>0</v>
      </c>
      <c r="FO71">
        <v>0</v>
      </c>
      <c r="FP71">
        <v>0</v>
      </c>
      <c r="FQ71">
        <v>0</v>
      </c>
      <c r="FR71">
        <v>0</v>
      </c>
      <c r="FS71">
        <v>0</v>
      </c>
      <c r="FT71">
        <v>0</v>
      </c>
      <c r="FU71">
        <v>0</v>
      </c>
      <c r="FV71">
        <v>0</v>
      </c>
      <c r="FW71">
        <v>0</v>
      </c>
      <c r="FX71">
        <v>0</v>
      </c>
      <c r="FY71">
        <v>0</v>
      </c>
      <c r="GB71">
        <v>781023</v>
      </c>
      <c r="GC71">
        <v>781023</v>
      </c>
      <c r="GD71">
        <v>96.4</v>
      </c>
      <c r="GF71">
        <v>0</v>
      </c>
      <c r="GG71">
        <v>0</v>
      </c>
      <c r="GH71">
        <v>0</v>
      </c>
      <c r="GI71">
        <v>0</v>
      </c>
      <c r="GK71">
        <v>0</v>
      </c>
      <c r="GL71">
        <v>0</v>
      </c>
      <c r="GM71">
        <v>0</v>
      </c>
      <c r="GN71">
        <v>0</v>
      </c>
      <c r="GO71">
        <v>0</v>
      </c>
      <c r="GQ71">
        <v>0</v>
      </c>
      <c r="GR71">
        <v>0</v>
      </c>
      <c r="GS71">
        <v>0</v>
      </c>
      <c r="GT71">
        <v>0</v>
      </c>
      <c r="HB71">
        <v>360336637</v>
      </c>
      <c r="HC71">
        <v>4.0135999999999998E-2</v>
      </c>
      <c r="HD71">
        <v>384312</v>
      </c>
      <c r="HE71">
        <v>0</v>
      </c>
      <c r="HF71">
        <v>2501664</v>
      </c>
      <c r="HG71">
        <v>52360</v>
      </c>
      <c r="HH71">
        <v>176279</v>
      </c>
      <c r="HI71">
        <v>0</v>
      </c>
      <c r="HJ71">
        <v>113078</v>
      </c>
      <c r="HK71">
        <v>5754</v>
      </c>
      <c r="HL71">
        <v>4204</v>
      </c>
      <c r="HM71">
        <v>44000</v>
      </c>
      <c r="HN71">
        <v>0</v>
      </c>
      <c r="HO71">
        <v>0</v>
      </c>
      <c r="HP71">
        <v>0</v>
      </c>
      <c r="HQ71">
        <v>0</v>
      </c>
      <c r="HR71">
        <v>0</v>
      </c>
      <c r="HS71">
        <v>19564323</v>
      </c>
      <c r="HT71">
        <v>511873</v>
      </c>
      <c r="HW71">
        <v>0</v>
      </c>
      <c r="HX71">
        <v>275</v>
      </c>
      <c r="HY71">
        <v>248</v>
      </c>
      <c r="HZ71">
        <v>207</v>
      </c>
      <c r="IA71">
        <v>193</v>
      </c>
      <c r="IB71">
        <v>206</v>
      </c>
      <c r="IC71">
        <v>1129</v>
      </c>
      <c r="ID71">
        <v>0</v>
      </c>
      <c r="IE71">
        <v>0</v>
      </c>
      <c r="IF71">
        <v>0</v>
      </c>
      <c r="IG71">
        <v>85</v>
      </c>
      <c r="IH71">
        <v>286.16700000000003</v>
      </c>
      <c r="II71">
        <v>0</v>
      </c>
      <c r="IJ71">
        <v>316.7</v>
      </c>
      <c r="IK71">
        <v>0</v>
      </c>
      <c r="IL71">
        <v>7</v>
      </c>
      <c r="IM71">
        <v>3</v>
      </c>
      <c r="IN71">
        <v>0</v>
      </c>
      <c r="IO71">
        <v>10</v>
      </c>
      <c r="IP71">
        <v>0</v>
      </c>
      <c r="IQ71">
        <v>316.7</v>
      </c>
      <c r="IR71">
        <v>195087</v>
      </c>
      <c r="IS71">
        <v>0</v>
      </c>
      <c r="IT71">
        <v>35000</v>
      </c>
      <c r="IU71">
        <v>9000</v>
      </c>
      <c r="IV71">
        <v>0</v>
      </c>
      <c r="IW71">
        <v>6160</v>
      </c>
      <c r="IX71">
        <v>0</v>
      </c>
      <c r="IY71">
        <v>0</v>
      </c>
      <c r="IZ71">
        <v>0</v>
      </c>
      <c r="JA71">
        <v>0</v>
      </c>
      <c r="JB71">
        <v>0</v>
      </c>
      <c r="JC71">
        <v>0</v>
      </c>
      <c r="JD71">
        <v>0</v>
      </c>
      <c r="JE71">
        <v>0</v>
      </c>
      <c r="JF71">
        <v>0</v>
      </c>
      <c r="JG71">
        <v>0</v>
      </c>
      <c r="JH71">
        <v>0</v>
      </c>
      <c r="JJ71">
        <v>0</v>
      </c>
      <c r="JK71">
        <v>0</v>
      </c>
      <c r="JL71">
        <v>0</v>
      </c>
      <c r="JM71">
        <v>0</v>
      </c>
      <c r="JO71">
        <v>87.933000000000007</v>
      </c>
      <c r="JP71">
        <v>8.4670000000000005</v>
      </c>
      <c r="JQ71">
        <v>0</v>
      </c>
      <c r="JR71">
        <v>702330</v>
      </c>
      <c r="JS71">
        <v>78693</v>
      </c>
      <c r="JT71">
        <v>0</v>
      </c>
      <c r="JU71">
        <v>51313</v>
      </c>
      <c r="JW71">
        <v>0</v>
      </c>
      <c r="JX71">
        <v>0</v>
      </c>
      <c r="JY71">
        <v>0</v>
      </c>
      <c r="JZ71">
        <v>0</v>
      </c>
      <c r="KD71">
        <v>51313</v>
      </c>
      <c r="KE71">
        <v>7261</v>
      </c>
      <c r="KG71">
        <v>0</v>
      </c>
      <c r="KH71">
        <v>0</v>
      </c>
      <c r="KI71">
        <v>0</v>
      </c>
      <c r="KJ71">
        <v>32</v>
      </c>
      <c r="KK71">
        <v>53</v>
      </c>
      <c r="KL71">
        <v>19712</v>
      </c>
      <c r="KM71">
        <v>32648</v>
      </c>
      <c r="KN71">
        <v>0</v>
      </c>
      <c r="KO71">
        <v>0</v>
      </c>
      <c r="KP71">
        <v>0</v>
      </c>
      <c r="KQ71">
        <v>0</v>
      </c>
      <c r="KS71">
        <v>0</v>
      </c>
      <c r="KT71">
        <v>0</v>
      </c>
      <c r="KU71">
        <v>0</v>
      </c>
      <c r="KW71">
        <v>0</v>
      </c>
      <c r="KX71">
        <v>0</v>
      </c>
      <c r="KY71">
        <v>0</v>
      </c>
      <c r="KZ71">
        <v>0</v>
      </c>
      <c r="LA71">
        <v>0</v>
      </c>
      <c r="LB71">
        <v>0</v>
      </c>
      <c r="LD71">
        <v>0</v>
      </c>
      <c r="LE71">
        <v>0</v>
      </c>
      <c r="LF71">
        <v>0</v>
      </c>
      <c r="LG71">
        <v>0</v>
      </c>
      <c r="LH71">
        <v>0</v>
      </c>
      <c r="LI71">
        <v>0</v>
      </c>
      <c r="LJ71">
        <v>2307.7870000000003</v>
      </c>
      <c r="LK71">
        <v>6</v>
      </c>
      <c r="LL71">
        <v>90000</v>
      </c>
      <c r="LM71">
        <v>23078</v>
      </c>
      <c r="LN71">
        <v>0</v>
      </c>
      <c r="LO71">
        <v>0</v>
      </c>
      <c r="LP71">
        <v>0</v>
      </c>
      <c r="LQ71">
        <v>0</v>
      </c>
      <c r="LR71">
        <v>0</v>
      </c>
      <c r="LS71">
        <v>0</v>
      </c>
      <c r="LT71">
        <v>0</v>
      </c>
      <c r="LU71">
        <v>0</v>
      </c>
      <c r="LV71">
        <v>0</v>
      </c>
      <c r="LW71">
        <v>0</v>
      </c>
      <c r="LX71">
        <v>0</v>
      </c>
      <c r="LY71">
        <v>0</v>
      </c>
      <c r="LZ71">
        <v>0</v>
      </c>
      <c r="MA71">
        <v>0</v>
      </c>
      <c r="MB71">
        <v>0</v>
      </c>
      <c r="MC71">
        <v>0</v>
      </c>
      <c r="MD71">
        <v>0</v>
      </c>
      <c r="ME71">
        <v>0</v>
      </c>
      <c r="MF71">
        <v>0</v>
      </c>
      <c r="MG71">
        <v>23568420</v>
      </c>
      <c r="MH71">
        <v>0</v>
      </c>
      <c r="MI71">
        <v>0</v>
      </c>
      <c r="MJ71">
        <v>0</v>
      </c>
      <c r="MK71">
        <v>0</v>
      </c>
    </row>
    <row r="72" spans="1:349" x14ac:dyDescent="0.25">
      <c r="A72">
        <v>43696</v>
      </c>
      <c r="B72">
        <v>57851</v>
      </c>
      <c r="C72">
        <v>9</v>
      </c>
      <c r="D72">
        <v>2025</v>
      </c>
      <c r="E72">
        <v>6160</v>
      </c>
      <c r="F72">
        <v>0</v>
      </c>
      <c r="G72">
        <v>86.113</v>
      </c>
      <c r="H72">
        <v>79.445000000000007</v>
      </c>
      <c r="I72">
        <v>79.445000000000007</v>
      </c>
      <c r="J72">
        <v>86.113</v>
      </c>
      <c r="K72">
        <v>0</v>
      </c>
      <c r="L72">
        <v>6160</v>
      </c>
      <c r="M72">
        <v>0</v>
      </c>
      <c r="N72">
        <v>0</v>
      </c>
      <c r="P72">
        <v>86.113</v>
      </c>
      <c r="Q72">
        <v>0</v>
      </c>
      <c r="R72">
        <v>53579</v>
      </c>
      <c r="S72">
        <v>622.19600000000003</v>
      </c>
      <c r="U72">
        <v>0</v>
      </c>
      <c r="V72">
        <v>23.798000000000002</v>
      </c>
      <c r="W72">
        <v>14660</v>
      </c>
      <c r="X72">
        <v>14660</v>
      </c>
      <c r="Z72">
        <v>0</v>
      </c>
      <c r="AC72">
        <v>0</v>
      </c>
      <c r="AD72" t="s">
        <v>305</v>
      </c>
      <c r="AE72">
        <v>0</v>
      </c>
      <c r="AH72">
        <v>0</v>
      </c>
      <c r="AI72">
        <v>0</v>
      </c>
      <c r="AJ72">
        <v>6160</v>
      </c>
      <c r="AK72" t="s">
        <v>529</v>
      </c>
      <c r="AL72" t="s">
        <v>421</v>
      </c>
      <c r="AM72">
        <v>0</v>
      </c>
      <c r="AN72">
        <v>0</v>
      </c>
      <c r="AO72">
        <v>0</v>
      </c>
      <c r="AP72">
        <v>0</v>
      </c>
      <c r="AQ72">
        <v>0</v>
      </c>
      <c r="AS72">
        <v>0</v>
      </c>
      <c r="AT72">
        <v>0</v>
      </c>
      <c r="AU72">
        <v>0</v>
      </c>
      <c r="AV72">
        <v>0</v>
      </c>
      <c r="AW72">
        <v>1012267</v>
      </c>
      <c r="AX72">
        <v>998859</v>
      </c>
      <c r="AY72">
        <v>0</v>
      </c>
      <c r="AZ72">
        <v>53579</v>
      </c>
      <c r="BA72">
        <v>0</v>
      </c>
      <c r="BB72">
        <v>0</v>
      </c>
      <c r="BC72">
        <v>0</v>
      </c>
      <c r="BD72">
        <v>0</v>
      </c>
      <c r="BE72">
        <v>0</v>
      </c>
      <c r="BF72">
        <v>898007</v>
      </c>
      <c r="BG72">
        <v>0</v>
      </c>
      <c r="BJ72">
        <v>12</v>
      </c>
      <c r="BK72">
        <v>0</v>
      </c>
      <c r="BL72">
        <v>0</v>
      </c>
      <c r="BM72">
        <v>0</v>
      </c>
      <c r="BN72">
        <v>0</v>
      </c>
      <c r="BO72">
        <v>0</v>
      </c>
      <c r="BP72">
        <v>0</v>
      </c>
      <c r="BQ72">
        <v>758</v>
      </c>
      <c r="BS72">
        <v>0</v>
      </c>
      <c r="BT72">
        <v>0</v>
      </c>
      <c r="BU72">
        <v>0</v>
      </c>
      <c r="BV72">
        <v>0</v>
      </c>
      <c r="BW72">
        <v>0</v>
      </c>
      <c r="BY72">
        <v>0</v>
      </c>
      <c r="CA72">
        <v>0</v>
      </c>
      <c r="CB72">
        <v>0</v>
      </c>
      <c r="CC72">
        <v>0</v>
      </c>
      <c r="CD72">
        <v>0</v>
      </c>
      <c r="CE72">
        <v>0</v>
      </c>
      <c r="CF72">
        <v>0</v>
      </c>
      <c r="CG72">
        <v>0</v>
      </c>
      <c r="CH72">
        <v>13825</v>
      </c>
      <c r="CI72">
        <v>0</v>
      </c>
      <c r="CJ72">
        <v>4</v>
      </c>
      <c r="CK72">
        <v>0</v>
      </c>
      <c r="CL72">
        <v>0</v>
      </c>
      <c r="CN72">
        <v>0</v>
      </c>
      <c r="CO72">
        <v>1</v>
      </c>
      <c r="CP72">
        <v>0</v>
      </c>
      <c r="CQ72">
        <v>0</v>
      </c>
      <c r="CR72">
        <v>86.113</v>
      </c>
      <c r="CS72">
        <v>0</v>
      </c>
      <c r="CT72">
        <v>0</v>
      </c>
      <c r="CU72">
        <v>0</v>
      </c>
      <c r="CV72">
        <v>0</v>
      </c>
      <c r="CW72">
        <v>0</v>
      </c>
      <c r="CX72">
        <v>0</v>
      </c>
      <c r="CY72">
        <v>0</v>
      </c>
      <c r="CZ72">
        <v>0</v>
      </c>
      <c r="DB72">
        <v>489381</v>
      </c>
      <c r="DC72">
        <v>0</v>
      </c>
      <c r="DD72">
        <v>0</v>
      </c>
      <c r="DE72">
        <v>130669</v>
      </c>
      <c r="DF72">
        <v>130669</v>
      </c>
      <c r="DG72">
        <v>21.213000000000001</v>
      </c>
      <c r="DH72">
        <v>0</v>
      </c>
      <c r="DI72">
        <v>0</v>
      </c>
      <c r="DK72">
        <v>3747</v>
      </c>
      <c r="DL72">
        <v>0</v>
      </c>
      <c r="DM72">
        <v>125555</v>
      </c>
      <c r="DN72">
        <v>417</v>
      </c>
      <c r="DO72">
        <v>0</v>
      </c>
      <c r="DP72">
        <v>0</v>
      </c>
      <c r="DQ72">
        <v>0</v>
      </c>
      <c r="DR72">
        <v>0</v>
      </c>
      <c r="DS72">
        <v>0</v>
      </c>
      <c r="DT72">
        <v>0</v>
      </c>
      <c r="DU72">
        <v>0</v>
      </c>
      <c r="DV72">
        <v>0</v>
      </c>
      <c r="DW72">
        <v>0</v>
      </c>
      <c r="DX72">
        <v>0</v>
      </c>
      <c r="DY72">
        <v>0</v>
      </c>
      <c r="DZ72">
        <v>0</v>
      </c>
      <c r="EA72">
        <v>0</v>
      </c>
      <c r="EB72">
        <v>0</v>
      </c>
      <c r="EC72">
        <v>0</v>
      </c>
      <c r="ED72">
        <v>0</v>
      </c>
      <c r="EE72">
        <v>0</v>
      </c>
      <c r="EF72">
        <v>0</v>
      </c>
      <c r="EG72">
        <v>0</v>
      </c>
      <c r="EH72">
        <v>125972</v>
      </c>
      <c r="EI72">
        <v>0</v>
      </c>
      <c r="EJ72">
        <v>0</v>
      </c>
      <c r="EK72">
        <v>6.4450000000000003</v>
      </c>
      <c r="EL72">
        <v>0</v>
      </c>
      <c r="EM72">
        <v>0</v>
      </c>
      <c r="EN72">
        <v>0.223</v>
      </c>
      <c r="EO72">
        <v>0</v>
      </c>
      <c r="EP72">
        <v>0</v>
      </c>
      <c r="EQ72">
        <v>6.6680000000000001</v>
      </c>
      <c r="ER72">
        <v>0</v>
      </c>
      <c r="ES72">
        <v>20.45</v>
      </c>
      <c r="ET72">
        <v>0</v>
      </c>
      <c r="EV72">
        <v>0</v>
      </c>
      <c r="EW72">
        <v>0</v>
      </c>
      <c r="EX72">
        <v>0</v>
      </c>
      <c r="EZ72">
        <v>844428</v>
      </c>
      <c r="FA72">
        <v>0</v>
      </c>
      <c r="FB72">
        <v>897590</v>
      </c>
      <c r="FC72">
        <v>0</v>
      </c>
      <c r="FD72">
        <v>0</v>
      </c>
      <c r="FE72">
        <v>132593</v>
      </c>
      <c r="FF72">
        <v>21838</v>
      </c>
      <c r="FG72">
        <v>7.0223999999999995E-2</v>
      </c>
      <c r="FH72">
        <v>3.0397999999999998E-2</v>
      </c>
      <c r="FI72">
        <v>0</v>
      </c>
      <c r="FJ72">
        <v>0</v>
      </c>
      <c r="FK72">
        <v>145.78</v>
      </c>
      <c r="FL72">
        <v>1065846</v>
      </c>
      <c r="FM72">
        <v>0</v>
      </c>
      <c r="FN72">
        <v>0</v>
      </c>
      <c r="FO72">
        <v>0</v>
      </c>
      <c r="FP72">
        <v>0</v>
      </c>
      <c r="FQ72">
        <v>0</v>
      </c>
      <c r="FR72">
        <v>0</v>
      </c>
      <c r="FS72">
        <v>0</v>
      </c>
      <c r="FT72">
        <v>0</v>
      </c>
      <c r="FU72">
        <v>0</v>
      </c>
      <c r="FV72">
        <v>0</v>
      </c>
      <c r="FW72">
        <v>0</v>
      </c>
      <c r="FX72">
        <v>0</v>
      </c>
      <c r="FY72">
        <v>0</v>
      </c>
      <c r="GB72">
        <v>0</v>
      </c>
      <c r="GC72">
        <v>0</v>
      </c>
      <c r="GD72">
        <v>0</v>
      </c>
      <c r="GF72">
        <v>0</v>
      </c>
      <c r="GG72">
        <v>0</v>
      </c>
      <c r="GH72">
        <v>0</v>
      </c>
      <c r="GI72">
        <v>0</v>
      </c>
      <c r="GK72">
        <v>0</v>
      </c>
      <c r="GL72">
        <v>0</v>
      </c>
      <c r="GM72">
        <v>0</v>
      </c>
      <c r="GN72">
        <v>0</v>
      </c>
      <c r="GO72">
        <v>0</v>
      </c>
      <c r="GQ72">
        <v>0</v>
      </c>
      <c r="GR72">
        <v>0</v>
      </c>
      <c r="GS72">
        <v>0</v>
      </c>
      <c r="GT72">
        <v>0</v>
      </c>
      <c r="HB72">
        <v>360336637</v>
      </c>
      <c r="HC72">
        <v>4.0135999999999998E-2</v>
      </c>
      <c r="HD72">
        <v>13825</v>
      </c>
      <c r="HE72">
        <v>0</v>
      </c>
      <c r="HF72">
        <v>87469</v>
      </c>
      <c r="HG72">
        <v>3080</v>
      </c>
      <c r="HH72">
        <v>30952</v>
      </c>
      <c r="HI72">
        <v>0</v>
      </c>
      <c r="HJ72">
        <v>15824</v>
      </c>
      <c r="HK72">
        <v>0</v>
      </c>
      <c r="HL72">
        <v>0</v>
      </c>
      <c r="HM72">
        <v>0</v>
      </c>
      <c r="HN72">
        <v>0</v>
      </c>
      <c r="HO72">
        <v>0</v>
      </c>
      <c r="HP72">
        <v>0</v>
      </c>
      <c r="HQ72">
        <v>0</v>
      </c>
      <c r="HR72">
        <v>0</v>
      </c>
      <c r="HS72">
        <v>844011</v>
      </c>
      <c r="HT72">
        <v>21838</v>
      </c>
      <c r="HW72">
        <v>0</v>
      </c>
      <c r="HX72">
        <v>29</v>
      </c>
      <c r="HY72">
        <v>15</v>
      </c>
      <c r="HZ72">
        <v>10</v>
      </c>
      <c r="IA72">
        <v>14</v>
      </c>
      <c r="IB72">
        <v>18</v>
      </c>
      <c r="IC72">
        <v>86</v>
      </c>
      <c r="ID72">
        <v>0</v>
      </c>
      <c r="IE72">
        <v>0</v>
      </c>
      <c r="IF72">
        <v>0</v>
      </c>
      <c r="IG72">
        <v>5</v>
      </c>
      <c r="IH72">
        <v>50.247</v>
      </c>
      <c r="II72">
        <v>0</v>
      </c>
      <c r="IJ72">
        <v>23.798000000000002</v>
      </c>
      <c r="IK72">
        <v>0</v>
      </c>
      <c r="IL72">
        <v>0</v>
      </c>
      <c r="IM72">
        <v>0</v>
      </c>
      <c r="IN72">
        <v>0</v>
      </c>
      <c r="IO72">
        <v>0</v>
      </c>
      <c r="IP72">
        <v>0</v>
      </c>
      <c r="IQ72">
        <v>23.798000000000002</v>
      </c>
      <c r="IR72">
        <v>14660</v>
      </c>
      <c r="IS72">
        <v>0</v>
      </c>
      <c r="IT72">
        <v>0</v>
      </c>
      <c r="IU72">
        <v>0</v>
      </c>
      <c r="IV72">
        <v>0</v>
      </c>
      <c r="IW72">
        <v>6160</v>
      </c>
      <c r="IX72">
        <v>0</v>
      </c>
      <c r="IY72">
        <v>0</v>
      </c>
      <c r="IZ72">
        <v>0</v>
      </c>
      <c r="JA72">
        <v>0</v>
      </c>
      <c r="JB72">
        <v>0</v>
      </c>
      <c r="JC72">
        <v>0</v>
      </c>
      <c r="JD72">
        <v>0</v>
      </c>
      <c r="JE72">
        <v>0</v>
      </c>
      <c r="JF72">
        <v>0</v>
      </c>
      <c r="JG72">
        <v>0</v>
      </c>
      <c r="JH72">
        <v>0</v>
      </c>
      <c r="JJ72">
        <v>0</v>
      </c>
      <c r="JK72">
        <v>0</v>
      </c>
      <c r="JL72">
        <v>0</v>
      </c>
      <c r="JM72">
        <v>0</v>
      </c>
      <c r="JO72">
        <v>0</v>
      </c>
      <c r="JP72">
        <v>0</v>
      </c>
      <c r="JQ72">
        <v>0</v>
      </c>
      <c r="JR72">
        <v>0</v>
      </c>
      <c r="JS72">
        <v>0</v>
      </c>
      <c r="JT72">
        <v>0</v>
      </c>
      <c r="JU72">
        <v>0</v>
      </c>
      <c r="JW72">
        <v>0</v>
      </c>
      <c r="JX72">
        <v>0</v>
      </c>
      <c r="JY72">
        <v>0</v>
      </c>
      <c r="JZ72">
        <v>0</v>
      </c>
      <c r="KD72">
        <v>0</v>
      </c>
      <c r="KE72">
        <v>7261</v>
      </c>
      <c r="KG72">
        <v>0</v>
      </c>
      <c r="KH72">
        <v>0</v>
      </c>
      <c r="KI72">
        <v>0</v>
      </c>
      <c r="KJ72">
        <v>3</v>
      </c>
      <c r="KK72">
        <v>2</v>
      </c>
      <c r="KL72">
        <v>1848</v>
      </c>
      <c r="KM72">
        <v>1232</v>
      </c>
      <c r="KN72">
        <v>0</v>
      </c>
      <c r="KO72">
        <v>0</v>
      </c>
      <c r="KP72">
        <v>0</v>
      </c>
      <c r="KQ72">
        <v>0</v>
      </c>
      <c r="KS72">
        <v>0</v>
      </c>
      <c r="KT72">
        <v>0</v>
      </c>
      <c r="KU72">
        <v>0</v>
      </c>
      <c r="KW72">
        <v>0</v>
      </c>
      <c r="KX72">
        <v>0</v>
      </c>
      <c r="KY72">
        <v>0</v>
      </c>
      <c r="KZ72">
        <v>0</v>
      </c>
      <c r="LA72">
        <v>0</v>
      </c>
      <c r="LB72">
        <v>0</v>
      </c>
      <c r="LD72">
        <v>0</v>
      </c>
      <c r="LE72">
        <v>0</v>
      </c>
      <c r="LF72">
        <v>0</v>
      </c>
      <c r="LG72">
        <v>0</v>
      </c>
      <c r="LH72">
        <v>0</v>
      </c>
      <c r="LI72">
        <v>0</v>
      </c>
      <c r="LJ72">
        <v>82.445999999999998</v>
      </c>
      <c r="LK72">
        <v>1</v>
      </c>
      <c r="LL72">
        <v>15000</v>
      </c>
      <c r="LM72">
        <v>824</v>
      </c>
      <c r="LN72">
        <v>0</v>
      </c>
      <c r="LO72">
        <v>0</v>
      </c>
      <c r="LP72">
        <v>0</v>
      </c>
      <c r="LQ72">
        <v>0</v>
      </c>
      <c r="LR72">
        <v>0</v>
      </c>
      <c r="LS72">
        <v>0</v>
      </c>
      <c r="LT72">
        <v>0</v>
      </c>
      <c r="LU72">
        <v>0</v>
      </c>
      <c r="LV72">
        <v>0</v>
      </c>
      <c r="LW72">
        <v>0</v>
      </c>
      <c r="LX72">
        <v>0</v>
      </c>
      <c r="LY72">
        <v>0</v>
      </c>
      <c r="LZ72">
        <v>0</v>
      </c>
      <c r="MA72">
        <v>0</v>
      </c>
      <c r="MB72">
        <v>0</v>
      </c>
      <c r="MC72">
        <v>0</v>
      </c>
      <c r="MD72">
        <v>0</v>
      </c>
      <c r="ME72">
        <v>0</v>
      </c>
      <c r="MF72">
        <v>0</v>
      </c>
      <c r="MG72">
        <v>1012267</v>
      </c>
      <c r="MH72">
        <v>0</v>
      </c>
      <c r="MI72">
        <v>0</v>
      </c>
      <c r="MJ72">
        <v>0</v>
      </c>
      <c r="MK72">
        <v>0</v>
      </c>
    </row>
    <row r="73" spans="1:349" x14ac:dyDescent="0.25">
      <c r="A73">
        <v>43696</v>
      </c>
      <c r="B73">
        <v>61802</v>
      </c>
      <c r="C73">
        <v>9</v>
      </c>
      <c r="D73">
        <v>2025</v>
      </c>
      <c r="E73">
        <v>6160</v>
      </c>
      <c r="F73">
        <v>0</v>
      </c>
      <c r="G73">
        <v>667.02300000000002</v>
      </c>
      <c r="H73">
        <v>649.10800000000006</v>
      </c>
      <c r="I73">
        <v>649.10800000000006</v>
      </c>
      <c r="J73">
        <v>667.02300000000002</v>
      </c>
      <c r="K73">
        <v>0</v>
      </c>
      <c r="L73">
        <v>6160</v>
      </c>
      <c r="M73">
        <v>0</v>
      </c>
      <c r="N73">
        <v>0</v>
      </c>
      <c r="P73">
        <v>667.02300000000002</v>
      </c>
      <c r="Q73">
        <v>0</v>
      </c>
      <c r="R73">
        <v>415019</v>
      </c>
      <c r="S73">
        <v>622.19600000000003</v>
      </c>
      <c r="U73">
        <v>0</v>
      </c>
      <c r="V73">
        <v>253.09300000000002</v>
      </c>
      <c r="W73">
        <v>155905</v>
      </c>
      <c r="X73">
        <v>155905</v>
      </c>
      <c r="Z73">
        <v>0</v>
      </c>
      <c r="AC73">
        <v>0</v>
      </c>
      <c r="AD73" t="s">
        <v>305</v>
      </c>
      <c r="AE73">
        <v>0</v>
      </c>
      <c r="AH73">
        <v>0</v>
      </c>
      <c r="AI73">
        <v>0</v>
      </c>
      <c r="AJ73">
        <v>6160</v>
      </c>
      <c r="AK73" t="s">
        <v>529</v>
      </c>
      <c r="AL73" t="s">
        <v>323</v>
      </c>
      <c r="AM73">
        <v>0</v>
      </c>
      <c r="AN73">
        <v>0</v>
      </c>
      <c r="AO73">
        <v>0</v>
      </c>
      <c r="AP73">
        <v>0</v>
      </c>
      <c r="AQ73">
        <v>0</v>
      </c>
      <c r="AS73">
        <v>0</v>
      </c>
      <c r="AT73">
        <v>0</v>
      </c>
      <c r="AU73">
        <v>0</v>
      </c>
      <c r="AV73">
        <v>0</v>
      </c>
      <c r="AW73">
        <v>7734462</v>
      </c>
      <c r="AX73">
        <v>7628456</v>
      </c>
      <c r="AY73">
        <v>0</v>
      </c>
      <c r="AZ73">
        <v>415019</v>
      </c>
      <c r="BA73">
        <v>11.333</v>
      </c>
      <c r="BB73">
        <v>0</v>
      </c>
      <c r="BC73">
        <v>0</v>
      </c>
      <c r="BD73">
        <v>0</v>
      </c>
      <c r="BE73">
        <v>0</v>
      </c>
      <c r="BF73">
        <v>6799234</v>
      </c>
      <c r="BG73">
        <v>0</v>
      </c>
      <c r="BJ73">
        <v>12</v>
      </c>
      <c r="BK73">
        <v>0</v>
      </c>
      <c r="BL73">
        <v>0</v>
      </c>
      <c r="BM73">
        <v>0</v>
      </c>
      <c r="BN73">
        <v>0</v>
      </c>
      <c r="BO73">
        <v>0</v>
      </c>
      <c r="BP73">
        <v>0</v>
      </c>
      <c r="BQ73">
        <v>670</v>
      </c>
      <c r="BS73">
        <v>0</v>
      </c>
      <c r="BT73">
        <v>0</v>
      </c>
      <c r="BU73">
        <v>0</v>
      </c>
      <c r="BV73">
        <v>0</v>
      </c>
      <c r="BW73">
        <v>0</v>
      </c>
      <c r="BY73">
        <v>0</v>
      </c>
      <c r="CA73">
        <v>0</v>
      </c>
      <c r="CB73">
        <v>0</v>
      </c>
      <c r="CC73">
        <v>0</v>
      </c>
      <c r="CD73">
        <v>0</v>
      </c>
      <c r="CE73">
        <v>0</v>
      </c>
      <c r="CF73">
        <v>0</v>
      </c>
      <c r="CG73">
        <v>0</v>
      </c>
      <c r="CH73">
        <v>107087</v>
      </c>
      <c r="CI73">
        <v>0</v>
      </c>
      <c r="CJ73">
        <v>4</v>
      </c>
      <c r="CK73">
        <v>0</v>
      </c>
      <c r="CL73">
        <v>0</v>
      </c>
      <c r="CN73">
        <v>0</v>
      </c>
      <c r="CO73">
        <v>1</v>
      </c>
      <c r="CP73">
        <v>0</v>
      </c>
      <c r="CQ73">
        <v>1.5</v>
      </c>
      <c r="CR73">
        <v>667.02300000000002</v>
      </c>
      <c r="CS73">
        <v>0</v>
      </c>
      <c r="CT73">
        <v>0</v>
      </c>
      <c r="CU73">
        <v>0</v>
      </c>
      <c r="CV73">
        <v>0</v>
      </c>
      <c r="CW73">
        <v>0</v>
      </c>
      <c r="CX73">
        <v>0</v>
      </c>
      <c r="CY73">
        <v>0</v>
      </c>
      <c r="CZ73">
        <v>0</v>
      </c>
      <c r="DB73">
        <v>3998505</v>
      </c>
      <c r="DC73">
        <v>0</v>
      </c>
      <c r="DD73">
        <v>0</v>
      </c>
      <c r="DE73">
        <v>1102178</v>
      </c>
      <c r="DF73">
        <v>1102178</v>
      </c>
      <c r="DG73">
        <v>178.92500000000001</v>
      </c>
      <c r="DH73">
        <v>0</v>
      </c>
      <c r="DI73">
        <v>0</v>
      </c>
      <c r="DK73">
        <v>2343</v>
      </c>
      <c r="DL73">
        <v>0</v>
      </c>
      <c r="DM73">
        <v>325448</v>
      </c>
      <c r="DN73">
        <v>1081</v>
      </c>
      <c r="DO73">
        <v>0</v>
      </c>
      <c r="DP73">
        <v>0</v>
      </c>
      <c r="DQ73">
        <v>0</v>
      </c>
      <c r="DR73">
        <v>0</v>
      </c>
      <c r="DS73">
        <v>0</v>
      </c>
      <c r="DT73">
        <v>0</v>
      </c>
      <c r="DU73">
        <v>0</v>
      </c>
      <c r="DV73">
        <v>0</v>
      </c>
      <c r="DW73">
        <v>0</v>
      </c>
      <c r="DX73">
        <v>0</v>
      </c>
      <c r="DY73">
        <v>0</v>
      </c>
      <c r="DZ73">
        <v>0</v>
      </c>
      <c r="EA73">
        <v>0</v>
      </c>
      <c r="EB73">
        <v>0</v>
      </c>
      <c r="EC73">
        <v>4.9930000000000003</v>
      </c>
      <c r="ED73">
        <v>35370</v>
      </c>
      <c r="EE73">
        <v>0</v>
      </c>
      <c r="EF73">
        <v>0</v>
      </c>
      <c r="EG73">
        <v>0</v>
      </c>
      <c r="EH73">
        <v>291159</v>
      </c>
      <c r="EI73">
        <v>0</v>
      </c>
      <c r="EJ73">
        <v>0</v>
      </c>
      <c r="EK73">
        <v>13.367000000000001</v>
      </c>
      <c r="EL73">
        <v>0</v>
      </c>
      <c r="EM73">
        <v>0</v>
      </c>
      <c r="EN73">
        <v>1.4330000000000001</v>
      </c>
      <c r="EO73">
        <v>0</v>
      </c>
      <c r="EP73">
        <v>0</v>
      </c>
      <c r="EQ73">
        <v>14.8</v>
      </c>
      <c r="ER73">
        <v>0</v>
      </c>
      <c r="ES73">
        <v>47.266000000000005</v>
      </c>
      <c r="ET73">
        <v>0</v>
      </c>
      <c r="EV73">
        <v>0</v>
      </c>
      <c r="EW73">
        <v>0</v>
      </c>
      <c r="EX73">
        <v>0</v>
      </c>
      <c r="EZ73">
        <v>6459183</v>
      </c>
      <c r="FA73">
        <v>0</v>
      </c>
      <c r="FB73">
        <v>6873121</v>
      </c>
      <c r="FC73">
        <v>0</v>
      </c>
      <c r="FD73">
        <v>0</v>
      </c>
      <c r="FE73">
        <v>1003926</v>
      </c>
      <c r="FF73">
        <v>165347</v>
      </c>
      <c r="FG73">
        <v>7.0223999999999995E-2</v>
      </c>
      <c r="FH73">
        <v>3.0397999999999998E-2</v>
      </c>
      <c r="FI73">
        <v>0</v>
      </c>
      <c r="FJ73">
        <v>0</v>
      </c>
      <c r="FK73">
        <v>1103.7720000000002</v>
      </c>
      <c r="FL73">
        <v>8149481</v>
      </c>
      <c r="FM73">
        <v>0</v>
      </c>
      <c r="FN73">
        <v>0</v>
      </c>
      <c r="FO73">
        <v>74968</v>
      </c>
      <c r="FP73">
        <v>0</v>
      </c>
      <c r="FQ73">
        <v>74968</v>
      </c>
      <c r="FR73">
        <v>74968</v>
      </c>
      <c r="FS73">
        <v>0</v>
      </c>
      <c r="FT73">
        <v>0</v>
      </c>
      <c r="FU73">
        <v>0</v>
      </c>
      <c r="FV73">
        <v>0</v>
      </c>
      <c r="FW73">
        <v>0</v>
      </c>
      <c r="FX73">
        <v>0</v>
      </c>
      <c r="FY73">
        <v>0</v>
      </c>
      <c r="GB73">
        <v>29131</v>
      </c>
      <c r="GC73">
        <v>29131</v>
      </c>
      <c r="GD73">
        <v>3.1150000000000002</v>
      </c>
      <c r="GF73">
        <v>0</v>
      </c>
      <c r="GG73">
        <v>0</v>
      </c>
      <c r="GH73">
        <v>0</v>
      </c>
      <c r="GI73">
        <v>0</v>
      </c>
      <c r="GK73">
        <v>0</v>
      </c>
      <c r="GL73">
        <v>0</v>
      </c>
      <c r="GM73">
        <v>0</v>
      </c>
      <c r="GN73">
        <v>0</v>
      </c>
      <c r="GO73">
        <v>0</v>
      </c>
      <c r="GQ73">
        <v>0</v>
      </c>
      <c r="GR73">
        <v>0</v>
      </c>
      <c r="GS73">
        <v>0</v>
      </c>
      <c r="GT73">
        <v>0</v>
      </c>
      <c r="HB73">
        <v>360336637</v>
      </c>
      <c r="HC73">
        <v>4.0135999999999998E-2</v>
      </c>
      <c r="HD73">
        <v>107087</v>
      </c>
      <c r="HE73">
        <v>0</v>
      </c>
      <c r="HF73">
        <v>714668</v>
      </c>
      <c r="HG73">
        <v>0</v>
      </c>
      <c r="HH73">
        <v>197053</v>
      </c>
      <c r="HI73">
        <v>0</v>
      </c>
      <c r="HJ73">
        <v>51482</v>
      </c>
      <c r="HK73">
        <v>0</v>
      </c>
      <c r="HL73">
        <v>0</v>
      </c>
      <c r="HM73">
        <v>0</v>
      </c>
      <c r="HN73">
        <v>223783</v>
      </c>
      <c r="HO73">
        <v>0</v>
      </c>
      <c r="HP73">
        <v>0</v>
      </c>
      <c r="HQ73">
        <v>0</v>
      </c>
      <c r="HR73">
        <v>0</v>
      </c>
      <c r="HS73">
        <v>6458102</v>
      </c>
      <c r="HT73">
        <v>165347</v>
      </c>
      <c r="HW73">
        <v>0</v>
      </c>
      <c r="HX73">
        <v>160</v>
      </c>
      <c r="HY73">
        <v>110</v>
      </c>
      <c r="HZ73">
        <v>92</v>
      </c>
      <c r="IA73">
        <v>130</v>
      </c>
      <c r="IB73">
        <v>217</v>
      </c>
      <c r="IC73">
        <v>709</v>
      </c>
      <c r="ID73">
        <v>0</v>
      </c>
      <c r="IE73">
        <v>0</v>
      </c>
      <c r="IF73">
        <v>0</v>
      </c>
      <c r="IG73">
        <v>0</v>
      </c>
      <c r="IH73">
        <v>319.89100000000002</v>
      </c>
      <c r="II73">
        <v>0</v>
      </c>
      <c r="IJ73">
        <v>253.09300000000002</v>
      </c>
      <c r="IK73">
        <v>0</v>
      </c>
      <c r="IL73">
        <v>0</v>
      </c>
      <c r="IM73">
        <v>0</v>
      </c>
      <c r="IN73">
        <v>0</v>
      </c>
      <c r="IO73">
        <v>0</v>
      </c>
      <c r="IP73">
        <v>0</v>
      </c>
      <c r="IQ73">
        <v>253.09300000000002</v>
      </c>
      <c r="IR73">
        <v>155905</v>
      </c>
      <c r="IS73">
        <v>0</v>
      </c>
      <c r="IT73">
        <v>0</v>
      </c>
      <c r="IU73">
        <v>0</v>
      </c>
      <c r="IV73">
        <v>0</v>
      </c>
      <c r="IW73">
        <v>6160</v>
      </c>
      <c r="IX73">
        <v>0</v>
      </c>
      <c r="IY73">
        <v>0</v>
      </c>
      <c r="IZ73">
        <v>0</v>
      </c>
      <c r="JA73">
        <v>0</v>
      </c>
      <c r="JB73">
        <v>8</v>
      </c>
      <c r="JC73">
        <v>196062</v>
      </c>
      <c r="JD73">
        <v>1</v>
      </c>
      <c r="JE73">
        <v>16481</v>
      </c>
      <c r="JF73">
        <v>1</v>
      </c>
      <c r="JG73">
        <v>8240</v>
      </c>
      <c r="JH73">
        <v>3000</v>
      </c>
      <c r="JJ73">
        <v>0</v>
      </c>
      <c r="JK73">
        <v>0</v>
      </c>
      <c r="JL73">
        <v>0</v>
      </c>
      <c r="JM73">
        <v>0</v>
      </c>
      <c r="JO73">
        <v>0.315</v>
      </c>
      <c r="JP73">
        <v>2.371</v>
      </c>
      <c r="JQ73">
        <v>0.42900000000000005</v>
      </c>
      <c r="JR73">
        <v>2516</v>
      </c>
      <c r="JS73">
        <v>22036</v>
      </c>
      <c r="JT73">
        <v>4579</v>
      </c>
      <c r="JU73">
        <v>0</v>
      </c>
      <c r="JW73">
        <v>0</v>
      </c>
      <c r="JX73">
        <v>0</v>
      </c>
      <c r="JY73">
        <v>0</v>
      </c>
      <c r="JZ73">
        <v>0</v>
      </c>
      <c r="KD73">
        <v>0</v>
      </c>
      <c r="KE73">
        <v>7261</v>
      </c>
      <c r="KG73">
        <v>0</v>
      </c>
      <c r="KH73">
        <v>0</v>
      </c>
      <c r="KI73">
        <v>0</v>
      </c>
      <c r="KJ73">
        <v>0</v>
      </c>
      <c r="KK73">
        <v>0</v>
      </c>
      <c r="KL73">
        <v>0</v>
      </c>
      <c r="KM73">
        <v>0</v>
      </c>
      <c r="KN73">
        <v>0</v>
      </c>
      <c r="KO73">
        <v>0</v>
      </c>
      <c r="KP73">
        <v>0</v>
      </c>
      <c r="KQ73">
        <v>0</v>
      </c>
      <c r="KS73">
        <v>0</v>
      </c>
      <c r="KT73">
        <v>0</v>
      </c>
      <c r="KU73">
        <v>0</v>
      </c>
      <c r="KW73">
        <v>0</v>
      </c>
      <c r="KX73">
        <v>0</v>
      </c>
      <c r="KY73">
        <v>0</v>
      </c>
      <c r="KZ73">
        <v>0</v>
      </c>
      <c r="LA73">
        <v>0</v>
      </c>
      <c r="LB73">
        <v>0</v>
      </c>
      <c r="LD73">
        <v>0</v>
      </c>
      <c r="LE73">
        <v>0</v>
      </c>
      <c r="LF73">
        <v>0</v>
      </c>
      <c r="LG73">
        <v>0</v>
      </c>
      <c r="LH73">
        <v>0</v>
      </c>
      <c r="LI73">
        <v>0</v>
      </c>
      <c r="LJ73">
        <v>648.20800000000008</v>
      </c>
      <c r="LK73">
        <v>3</v>
      </c>
      <c r="LL73">
        <v>45000</v>
      </c>
      <c r="LM73">
        <v>6482</v>
      </c>
      <c r="LN73">
        <v>0</v>
      </c>
      <c r="LO73">
        <v>0</v>
      </c>
      <c r="LP73">
        <v>0</v>
      </c>
      <c r="LQ73">
        <v>0</v>
      </c>
      <c r="LR73">
        <v>0</v>
      </c>
      <c r="LS73">
        <v>0</v>
      </c>
      <c r="LT73">
        <v>0</v>
      </c>
      <c r="LU73">
        <v>0</v>
      </c>
      <c r="LV73">
        <v>0</v>
      </c>
      <c r="LW73">
        <v>0</v>
      </c>
      <c r="LX73">
        <v>0</v>
      </c>
      <c r="LY73">
        <v>0</v>
      </c>
      <c r="LZ73">
        <v>0</v>
      </c>
      <c r="MA73">
        <v>0</v>
      </c>
      <c r="MB73">
        <v>0</v>
      </c>
      <c r="MC73">
        <v>0</v>
      </c>
      <c r="MD73">
        <v>0</v>
      </c>
      <c r="ME73">
        <v>0</v>
      </c>
      <c r="MF73">
        <v>0</v>
      </c>
      <c r="MG73">
        <v>7734462</v>
      </c>
      <c r="MH73">
        <v>0</v>
      </c>
      <c r="MI73">
        <v>0</v>
      </c>
      <c r="MJ73">
        <v>0</v>
      </c>
      <c r="MK73">
        <v>0</v>
      </c>
    </row>
    <row r="74" spans="1:349" x14ac:dyDescent="0.25">
      <c r="A74">
        <v>43696</v>
      </c>
      <c r="B74">
        <v>61804</v>
      </c>
      <c r="C74">
        <v>9</v>
      </c>
      <c r="D74">
        <v>2025</v>
      </c>
      <c r="E74">
        <v>6160</v>
      </c>
      <c r="F74">
        <v>0</v>
      </c>
      <c r="G74">
        <v>1291.49</v>
      </c>
      <c r="H74">
        <v>1187.7329999999999</v>
      </c>
      <c r="I74">
        <v>1187.7329999999999</v>
      </c>
      <c r="J74">
        <v>1291.49</v>
      </c>
      <c r="K74">
        <v>0</v>
      </c>
      <c r="L74">
        <v>6160</v>
      </c>
      <c r="M74">
        <v>0</v>
      </c>
      <c r="N74">
        <v>0</v>
      </c>
      <c r="P74">
        <v>1291.9970000000001</v>
      </c>
      <c r="Q74">
        <v>0</v>
      </c>
      <c r="R74">
        <v>803875</v>
      </c>
      <c r="S74">
        <v>622.19600000000003</v>
      </c>
      <c r="U74">
        <v>0</v>
      </c>
      <c r="V74">
        <v>145.27000000000001</v>
      </c>
      <c r="W74">
        <v>89486</v>
      </c>
      <c r="X74">
        <v>89486</v>
      </c>
      <c r="Z74">
        <v>0</v>
      </c>
      <c r="AC74">
        <v>0</v>
      </c>
      <c r="AD74" t="s">
        <v>305</v>
      </c>
      <c r="AE74">
        <v>0</v>
      </c>
      <c r="AH74">
        <v>0</v>
      </c>
      <c r="AI74">
        <v>0</v>
      </c>
      <c r="AJ74">
        <v>6160</v>
      </c>
      <c r="AK74" t="s">
        <v>529</v>
      </c>
      <c r="AL74" t="s">
        <v>324</v>
      </c>
      <c r="AM74">
        <v>0</v>
      </c>
      <c r="AN74">
        <v>0</v>
      </c>
      <c r="AO74">
        <v>0</v>
      </c>
      <c r="AP74">
        <v>0</v>
      </c>
      <c r="AQ74">
        <v>0</v>
      </c>
      <c r="AS74">
        <v>0</v>
      </c>
      <c r="AT74">
        <v>0</v>
      </c>
      <c r="AU74">
        <v>0</v>
      </c>
      <c r="AV74">
        <v>0</v>
      </c>
      <c r="AW74">
        <v>11951671</v>
      </c>
      <c r="AX74">
        <v>11747657</v>
      </c>
      <c r="AY74">
        <v>0</v>
      </c>
      <c r="AZ74">
        <v>803875</v>
      </c>
      <c r="BA74">
        <v>0</v>
      </c>
      <c r="BB74">
        <v>27462</v>
      </c>
      <c r="BC74">
        <v>27287</v>
      </c>
      <c r="BD74">
        <v>64.575000000000003</v>
      </c>
      <c r="BE74">
        <v>175</v>
      </c>
      <c r="BF74">
        <v>10703699</v>
      </c>
      <c r="BG74">
        <v>0</v>
      </c>
      <c r="BJ74">
        <v>12</v>
      </c>
      <c r="BK74">
        <v>0</v>
      </c>
      <c r="BL74">
        <v>0</v>
      </c>
      <c r="BM74">
        <v>0</v>
      </c>
      <c r="BN74">
        <v>0</v>
      </c>
      <c r="BO74">
        <v>0</v>
      </c>
      <c r="BP74">
        <v>0</v>
      </c>
      <c r="BQ74">
        <v>587</v>
      </c>
      <c r="BS74">
        <v>0</v>
      </c>
      <c r="BT74">
        <v>0</v>
      </c>
      <c r="BU74">
        <v>0</v>
      </c>
      <c r="BV74">
        <v>0</v>
      </c>
      <c r="BW74">
        <v>0</v>
      </c>
      <c r="BY74">
        <v>0</v>
      </c>
      <c r="CA74">
        <v>0</v>
      </c>
      <c r="CB74">
        <v>0</v>
      </c>
      <c r="CC74">
        <v>0</v>
      </c>
      <c r="CD74">
        <v>0</v>
      </c>
      <c r="CE74">
        <v>0</v>
      </c>
      <c r="CF74">
        <v>0</v>
      </c>
      <c r="CG74">
        <v>0</v>
      </c>
      <c r="CH74">
        <v>207342</v>
      </c>
      <c r="CI74">
        <v>0</v>
      </c>
      <c r="CJ74">
        <v>4</v>
      </c>
      <c r="CK74">
        <v>0</v>
      </c>
      <c r="CL74">
        <v>0</v>
      </c>
      <c r="CN74">
        <v>0</v>
      </c>
      <c r="CO74">
        <v>1</v>
      </c>
      <c r="CP74">
        <v>0</v>
      </c>
      <c r="CQ74">
        <v>0</v>
      </c>
      <c r="CR74">
        <v>1291.49</v>
      </c>
      <c r="CS74">
        <v>0</v>
      </c>
      <c r="CT74">
        <v>0</v>
      </c>
      <c r="CU74">
        <v>0</v>
      </c>
      <c r="CV74">
        <v>0</v>
      </c>
      <c r="CW74">
        <v>0</v>
      </c>
      <c r="CX74">
        <v>0</v>
      </c>
      <c r="CY74">
        <v>0</v>
      </c>
      <c r="CZ74">
        <v>0</v>
      </c>
      <c r="DB74">
        <v>7316435</v>
      </c>
      <c r="DC74">
        <v>0</v>
      </c>
      <c r="DD74">
        <v>0</v>
      </c>
      <c r="DE74">
        <v>21252</v>
      </c>
      <c r="DF74">
        <v>21252</v>
      </c>
      <c r="DG74">
        <v>3.45</v>
      </c>
      <c r="DH74">
        <v>0</v>
      </c>
      <c r="DI74">
        <v>0</v>
      </c>
      <c r="DK74">
        <v>1016</v>
      </c>
      <c r="DL74">
        <v>0</v>
      </c>
      <c r="DM74">
        <v>949406</v>
      </c>
      <c r="DN74">
        <v>3153</v>
      </c>
      <c r="DO74">
        <v>0</v>
      </c>
      <c r="DP74">
        <v>0</v>
      </c>
      <c r="DQ74">
        <v>0</v>
      </c>
      <c r="DR74">
        <v>0</v>
      </c>
      <c r="DS74">
        <v>0</v>
      </c>
      <c r="DT74">
        <v>0</v>
      </c>
      <c r="DU74">
        <v>0</v>
      </c>
      <c r="DV74">
        <v>0</v>
      </c>
      <c r="DW74">
        <v>0</v>
      </c>
      <c r="DX74">
        <v>0</v>
      </c>
      <c r="DY74">
        <v>0</v>
      </c>
      <c r="DZ74">
        <v>0</v>
      </c>
      <c r="EA74">
        <v>0</v>
      </c>
      <c r="EB74">
        <v>0</v>
      </c>
      <c r="EC74">
        <v>62.715000000000003</v>
      </c>
      <c r="ED74">
        <v>444273</v>
      </c>
      <c r="EE74">
        <v>0</v>
      </c>
      <c r="EF74">
        <v>0</v>
      </c>
      <c r="EG74">
        <v>0</v>
      </c>
      <c r="EH74">
        <v>508286</v>
      </c>
      <c r="EI74">
        <v>0</v>
      </c>
      <c r="EJ74">
        <v>0</v>
      </c>
      <c r="EK74">
        <v>17.887</v>
      </c>
      <c r="EL74">
        <v>0</v>
      </c>
      <c r="EM74">
        <v>5.0110000000000001</v>
      </c>
      <c r="EN74">
        <v>2.7640000000000002</v>
      </c>
      <c r="EO74">
        <v>0</v>
      </c>
      <c r="EP74">
        <v>0</v>
      </c>
      <c r="EQ74">
        <v>25.662000000000003</v>
      </c>
      <c r="ER74">
        <v>0</v>
      </c>
      <c r="ES74">
        <v>82.51400000000001</v>
      </c>
      <c r="ET74">
        <v>0</v>
      </c>
      <c r="EV74">
        <v>0</v>
      </c>
      <c r="EW74">
        <v>0</v>
      </c>
      <c r="EX74">
        <v>0</v>
      </c>
      <c r="EZ74">
        <v>9906928</v>
      </c>
      <c r="FA74">
        <v>0</v>
      </c>
      <c r="FB74">
        <v>10707475</v>
      </c>
      <c r="FC74">
        <v>0</v>
      </c>
      <c r="FD74">
        <v>0</v>
      </c>
      <c r="FE74">
        <v>1580432</v>
      </c>
      <c r="FF74">
        <v>260297</v>
      </c>
      <c r="FG74">
        <v>7.0223999999999995E-2</v>
      </c>
      <c r="FH74">
        <v>3.0397999999999998E-2</v>
      </c>
      <c r="FI74">
        <v>0</v>
      </c>
      <c r="FJ74">
        <v>0</v>
      </c>
      <c r="FK74">
        <v>1737.614</v>
      </c>
      <c r="FL74">
        <v>12755546</v>
      </c>
      <c r="FM74">
        <v>0</v>
      </c>
      <c r="FN74">
        <v>0</v>
      </c>
      <c r="FO74">
        <v>0</v>
      </c>
      <c r="FP74">
        <v>0</v>
      </c>
      <c r="FQ74">
        <v>0</v>
      </c>
      <c r="FR74">
        <v>0</v>
      </c>
      <c r="FS74">
        <v>0</v>
      </c>
      <c r="FT74">
        <v>0</v>
      </c>
      <c r="FU74">
        <v>0</v>
      </c>
      <c r="FV74">
        <v>0</v>
      </c>
      <c r="FW74">
        <v>0</v>
      </c>
      <c r="FX74">
        <v>0</v>
      </c>
      <c r="FY74">
        <v>0</v>
      </c>
      <c r="GB74">
        <v>728568</v>
      </c>
      <c r="GC74">
        <v>728568</v>
      </c>
      <c r="GD74">
        <v>78.094999999999999</v>
      </c>
      <c r="GF74">
        <v>0</v>
      </c>
      <c r="GG74">
        <v>0</v>
      </c>
      <c r="GH74">
        <v>0</v>
      </c>
      <c r="GI74">
        <v>0</v>
      </c>
      <c r="GK74">
        <v>0</v>
      </c>
      <c r="GL74">
        <v>0</v>
      </c>
      <c r="GM74">
        <v>0</v>
      </c>
      <c r="GN74">
        <v>0</v>
      </c>
      <c r="GO74">
        <v>0</v>
      </c>
      <c r="GQ74">
        <v>0</v>
      </c>
      <c r="GR74">
        <v>0</v>
      </c>
      <c r="GS74">
        <v>0</v>
      </c>
      <c r="GT74">
        <v>0</v>
      </c>
      <c r="HB74">
        <v>360336637</v>
      </c>
      <c r="HC74">
        <v>4.0135999999999998E-2</v>
      </c>
      <c r="HD74">
        <v>207342</v>
      </c>
      <c r="HE74">
        <v>0</v>
      </c>
      <c r="HF74">
        <v>1307694</v>
      </c>
      <c r="HG74">
        <v>3696</v>
      </c>
      <c r="HH74">
        <v>51277</v>
      </c>
      <c r="HI74">
        <v>0</v>
      </c>
      <c r="HJ74">
        <v>42716</v>
      </c>
      <c r="HK74">
        <v>3774</v>
      </c>
      <c r="HL74">
        <v>3330</v>
      </c>
      <c r="HM74">
        <v>60000</v>
      </c>
      <c r="HN74">
        <v>102554</v>
      </c>
      <c r="HO74">
        <v>0</v>
      </c>
      <c r="HP74">
        <v>0</v>
      </c>
      <c r="HQ74">
        <v>0</v>
      </c>
      <c r="HR74">
        <v>0</v>
      </c>
      <c r="HS74">
        <v>9903600</v>
      </c>
      <c r="HT74">
        <v>260297</v>
      </c>
      <c r="HW74">
        <v>0</v>
      </c>
      <c r="HX74">
        <v>11</v>
      </c>
      <c r="HY74">
        <v>3</v>
      </c>
      <c r="HZ74">
        <v>0</v>
      </c>
      <c r="IA74">
        <v>1</v>
      </c>
      <c r="IB74">
        <v>0</v>
      </c>
      <c r="IC74">
        <v>15</v>
      </c>
      <c r="ID74">
        <v>0</v>
      </c>
      <c r="IE74">
        <v>0</v>
      </c>
      <c r="IF74">
        <v>0</v>
      </c>
      <c r="IG74">
        <v>6</v>
      </c>
      <c r="IH74">
        <v>83.242000000000004</v>
      </c>
      <c r="II74">
        <v>0</v>
      </c>
      <c r="IJ74">
        <v>145.27000000000001</v>
      </c>
      <c r="IK74">
        <v>0</v>
      </c>
      <c r="IL74">
        <v>3</v>
      </c>
      <c r="IM74">
        <v>15</v>
      </c>
      <c r="IN74">
        <v>0</v>
      </c>
      <c r="IO74">
        <v>18</v>
      </c>
      <c r="IP74">
        <v>0</v>
      </c>
      <c r="IQ74">
        <v>145.27000000000001</v>
      </c>
      <c r="IR74">
        <v>89486</v>
      </c>
      <c r="IS74">
        <v>0</v>
      </c>
      <c r="IT74">
        <v>15000</v>
      </c>
      <c r="IU74">
        <v>45000</v>
      </c>
      <c r="IV74">
        <v>0</v>
      </c>
      <c r="IW74">
        <v>6160</v>
      </c>
      <c r="IX74">
        <v>0</v>
      </c>
      <c r="IY74">
        <v>0</v>
      </c>
      <c r="IZ74">
        <v>0</v>
      </c>
      <c r="JA74">
        <v>0</v>
      </c>
      <c r="JB74">
        <v>2</v>
      </c>
      <c r="JC74">
        <v>24446</v>
      </c>
      <c r="JD74">
        <v>11</v>
      </c>
      <c r="JE74">
        <v>67012</v>
      </c>
      <c r="JF74">
        <v>2</v>
      </c>
      <c r="JG74">
        <v>6096</v>
      </c>
      <c r="JH74">
        <v>5000</v>
      </c>
      <c r="JJ74">
        <v>0</v>
      </c>
      <c r="JK74">
        <v>0</v>
      </c>
      <c r="JL74">
        <v>0</v>
      </c>
      <c r="JM74">
        <v>0</v>
      </c>
      <c r="JO74">
        <v>16.455000000000002</v>
      </c>
      <c r="JP74">
        <v>44.06</v>
      </c>
      <c r="JQ74">
        <v>17.580000000000002</v>
      </c>
      <c r="JR74">
        <v>131428</v>
      </c>
      <c r="JS74">
        <v>409497</v>
      </c>
      <c r="JT74">
        <v>187643</v>
      </c>
      <c r="JU74">
        <v>27845</v>
      </c>
      <c r="JW74">
        <v>0</v>
      </c>
      <c r="JX74">
        <v>0</v>
      </c>
      <c r="JY74">
        <v>0</v>
      </c>
      <c r="JZ74">
        <v>0</v>
      </c>
      <c r="KD74">
        <v>28028</v>
      </c>
      <c r="KE74">
        <v>7261</v>
      </c>
      <c r="KG74">
        <v>0</v>
      </c>
      <c r="KH74">
        <v>0</v>
      </c>
      <c r="KI74">
        <v>0</v>
      </c>
      <c r="KJ74">
        <v>2</v>
      </c>
      <c r="KK74">
        <v>4</v>
      </c>
      <c r="KL74">
        <v>1232</v>
      </c>
      <c r="KM74">
        <v>2464</v>
      </c>
      <c r="KN74">
        <v>0</v>
      </c>
      <c r="KO74">
        <v>0</v>
      </c>
      <c r="KP74">
        <v>0</v>
      </c>
      <c r="KQ74">
        <v>0</v>
      </c>
      <c r="KS74">
        <v>0</v>
      </c>
      <c r="KT74">
        <v>0</v>
      </c>
      <c r="KU74">
        <v>0</v>
      </c>
      <c r="KW74">
        <v>0</v>
      </c>
      <c r="KX74">
        <v>0</v>
      </c>
      <c r="KY74">
        <v>0</v>
      </c>
      <c r="KZ74">
        <v>0</v>
      </c>
      <c r="LA74">
        <v>0</v>
      </c>
      <c r="LB74">
        <v>0</v>
      </c>
      <c r="LD74">
        <v>0</v>
      </c>
      <c r="LE74">
        <v>0</v>
      </c>
      <c r="LF74">
        <v>0</v>
      </c>
      <c r="LG74">
        <v>0</v>
      </c>
      <c r="LH74">
        <v>0</v>
      </c>
      <c r="LI74">
        <v>0</v>
      </c>
      <c r="LJ74">
        <v>1271.5530000000001</v>
      </c>
      <c r="LK74">
        <v>2</v>
      </c>
      <c r="LL74">
        <v>30000</v>
      </c>
      <c r="LM74">
        <v>12716</v>
      </c>
      <c r="LN74">
        <v>0</v>
      </c>
      <c r="LO74">
        <v>0</v>
      </c>
      <c r="LP74">
        <v>0</v>
      </c>
      <c r="LQ74">
        <v>0</v>
      </c>
      <c r="LR74">
        <v>0</v>
      </c>
      <c r="LS74">
        <v>0</v>
      </c>
      <c r="LT74">
        <v>0</v>
      </c>
      <c r="LU74">
        <v>0</v>
      </c>
      <c r="LV74">
        <v>0</v>
      </c>
      <c r="LW74">
        <v>0</v>
      </c>
      <c r="LX74">
        <v>0</v>
      </c>
      <c r="LY74">
        <v>0</v>
      </c>
      <c r="LZ74">
        <v>0</v>
      </c>
      <c r="MA74">
        <v>0</v>
      </c>
      <c r="MB74">
        <v>0</v>
      </c>
      <c r="MC74">
        <v>0</v>
      </c>
      <c r="MD74">
        <v>0</v>
      </c>
      <c r="ME74">
        <v>0</v>
      </c>
      <c r="MF74">
        <v>0</v>
      </c>
      <c r="MG74">
        <v>11951671</v>
      </c>
      <c r="MH74">
        <v>0</v>
      </c>
      <c r="MI74">
        <v>0</v>
      </c>
      <c r="MJ74">
        <v>0</v>
      </c>
      <c r="MK74">
        <v>0</v>
      </c>
    </row>
    <row r="75" spans="1:349" x14ac:dyDescent="0.25">
      <c r="A75">
        <v>43696</v>
      </c>
      <c r="B75">
        <v>61805</v>
      </c>
      <c r="C75">
        <v>9</v>
      </c>
      <c r="D75">
        <v>2025</v>
      </c>
      <c r="E75">
        <v>6160</v>
      </c>
      <c r="F75">
        <v>0</v>
      </c>
      <c r="G75">
        <v>625.255</v>
      </c>
      <c r="H75">
        <v>606.91300000000001</v>
      </c>
      <c r="I75">
        <v>606.91300000000001</v>
      </c>
      <c r="J75">
        <v>625.255</v>
      </c>
      <c r="K75">
        <v>0</v>
      </c>
      <c r="L75">
        <v>6160</v>
      </c>
      <c r="M75">
        <v>0</v>
      </c>
      <c r="N75">
        <v>0</v>
      </c>
      <c r="P75">
        <v>624.96699999999998</v>
      </c>
      <c r="Q75">
        <v>0</v>
      </c>
      <c r="R75">
        <v>388852</v>
      </c>
      <c r="S75">
        <v>622.19600000000003</v>
      </c>
      <c r="U75">
        <v>0</v>
      </c>
      <c r="V75">
        <v>55.58</v>
      </c>
      <c r="W75">
        <v>34237</v>
      </c>
      <c r="X75">
        <v>34237</v>
      </c>
      <c r="Z75">
        <v>0</v>
      </c>
      <c r="AC75">
        <v>0</v>
      </c>
      <c r="AD75" t="s">
        <v>305</v>
      </c>
      <c r="AE75">
        <v>0</v>
      </c>
      <c r="AH75">
        <v>0</v>
      </c>
      <c r="AI75">
        <v>0</v>
      </c>
      <c r="AJ75">
        <v>6160</v>
      </c>
      <c r="AK75" t="s">
        <v>529</v>
      </c>
      <c r="AL75" t="s">
        <v>371</v>
      </c>
      <c r="AM75">
        <v>0</v>
      </c>
      <c r="AN75">
        <v>0</v>
      </c>
      <c r="AO75">
        <v>0</v>
      </c>
      <c r="AP75">
        <v>0</v>
      </c>
      <c r="AQ75">
        <v>0</v>
      </c>
      <c r="AS75">
        <v>0</v>
      </c>
      <c r="AT75">
        <v>0</v>
      </c>
      <c r="AU75">
        <v>0</v>
      </c>
      <c r="AV75">
        <v>0</v>
      </c>
      <c r="AW75">
        <v>5734060</v>
      </c>
      <c r="AX75">
        <v>5635440</v>
      </c>
      <c r="AY75">
        <v>0</v>
      </c>
      <c r="AZ75">
        <v>388852</v>
      </c>
      <c r="BA75">
        <v>0</v>
      </c>
      <c r="BB75">
        <v>13183</v>
      </c>
      <c r="BC75">
        <v>13099</v>
      </c>
      <c r="BD75">
        <v>31</v>
      </c>
      <c r="BE75">
        <v>84</v>
      </c>
      <c r="BF75">
        <v>5139449</v>
      </c>
      <c r="BG75">
        <v>0</v>
      </c>
      <c r="BJ75">
        <v>12</v>
      </c>
      <c r="BK75">
        <v>0</v>
      </c>
      <c r="BL75">
        <v>0</v>
      </c>
      <c r="BM75">
        <v>0</v>
      </c>
      <c r="BN75">
        <v>0</v>
      </c>
      <c r="BO75">
        <v>0</v>
      </c>
      <c r="BP75">
        <v>0</v>
      </c>
      <c r="BQ75">
        <v>677</v>
      </c>
      <c r="BS75">
        <v>0</v>
      </c>
      <c r="BT75">
        <v>0</v>
      </c>
      <c r="BU75">
        <v>0</v>
      </c>
      <c r="BV75">
        <v>0</v>
      </c>
      <c r="BW75">
        <v>0</v>
      </c>
      <c r="BY75">
        <v>0</v>
      </c>
      <c r="CA75">
        <v>0</v>
      </c>
      <c r="CB75">
        <v>0</v>
      </c>
      <c r="CC75">
        <v>0</v>
      </c>
      <c r="CD75">
        <v>0</v>
      </c>
      <c r="CE75">
        <v>0</v>
      </c>
      <c r="CF75">
        <v>0</v>
      </c>
      <c r="CG75">
        <v>0</v>
      </c>
      <c r="CH75">
        <v>100381</v>
      </c>
      <c r="CI75">
        <v>0</v>
      </c>
      <c r="CJ75">
        <v>4</v>
      </c>
      <c r="CK75">
        <v>0</v>
      </c>
      <c r="CL75">
        <v>0</v>
      </c>
      <c r="CN75">
        <v>0</v>
      </c>
      <c r="CO75">
        <v>1</v>
      </c>
      <c r="CP75">
        <v>0</v>
      </c>
      <c r="CQ75">
        <v>0</v>
      </c>
      <c r="CR75">
        <v>625.255</v>
      </c>
      <c r="CS75">
        <v>0</v>
      </c>
      <c r="CT75">
        <v>0</v>
      </c>
      <c r="CU75">
        <v>0</v>
      </c>
      <c r="CV75">
        <v>0</v>
      </c>
      <c r="CW75">
        <v>0</v>
      </c>
      <c r="CX75">
        <v>0</v>
      </c>
      <c r="CY75">
        <v>0</v>
      </c>
      <c r="CZ75">
        <v>0</v>
      </c>
      <c r="DB75">
        <v>3738584</v>
      </c>
      <c r="DC75">
        <v>0</v>
      </c>
      <c r="DD75">
        <v>0</v>
      </c>
      <c r="DE75">
        <v>35882</v>
      </c>
      <c r="DF75">
        <v>35882</v>
      </c>
      <c r="DG75">
        <v>5.8250000000000002</v>
      </c>
      <c r="DH75">
        <v>0</v>
      </c>
      <c r="DI75">
        <v>0</v>
      </c>
      <c r="DK75">
        <v>2447</v>
      </c>
      <c r="DL75">
        <v>0</v>
      </c>
      <c r="DM75">
        <v>504905</v>
      </c>
      <c r="DN75">
        <v>1677</v>
      </c>
      <c r="DO75">
        <v>0</v>
      </c>
      <c r="DP75">
        <v>0</v>
      </c>
      <c r="DQ75">
        <v>0</v>
      </c>
      <c r="DR75">
        <v>0</v>
      </c>
      <c r="DS75">
        <v>0</v>
      </c>
      <c r="DT75">
        <v>0</v>
      </c>
      <c r="DU75">
        <v>0</v>
      </c>
      <c r="DV75">
        <v>0</v>
      </c>
      <c r="DW75">
        <v>0</v>
      </c>
      <c r="DX75">
        <v>0</v>
      </c>
      <c r="DY75">
        <v>0</v>
      </c>
      <c r="DZ75">
        <v>0</v>
      </c>
      <c r="EA75">
        <v>0</v>
      </c>
      <c r="EB75">
        <v>0</v>
      </c>
      <c r="EC75">
        <v>42.183</v>
      </c>
      <c r="ED75">
        <v>298824</v>
      </c>
      <c r="EE75">
        <v>0</v>
      </c>
      <c r="EF75">
        <v>0</v>
      </c>
      <c r="EG75">
        <v>0</v>
      </c>
      <c r="EH75">
        <v>207758</v>
      </c>
      <c r="EI75">
        <v>0</v>
      </c>
      <c r="EJ75">
        <v>0</v>
      </c>
      <c r="EK75">
        <v>9.1300000000000008</v>
      </c>
      <c r="EL75">
        <v>0</v>
      </c>
      <c r="EM75">
        <v>0.314</v>
      </c>
      <c r="EN75">
        <v>1.079</v>
      </c>
      <c r="EO75">
        <v>0</v>
      </c>
      <c r="EP75">
        <v>0</v>
      </c>
      <c r="EQ75">
        <v>10.523</v>
      </c>
      <c r="ER75">
        <v>0</v>
      </c>
      <c r="ES75">
        <v>33.727000000000004</v>
      </c>
      <c r="ET75">
        <v>0</v>
      </c>
      <c r="EV75">
        <v>0</v>
      </c>
      <c r="EW75">
        <v>0</v>
      </c>
      <c r="EX75">
        <v>0</v>
      </c>
      <c r="EZ75">
        <v>4751603</v>
      </c>
      <c r="FA75">
        <v>0</v>
      </c>
      <c r="FB75">
        <v>5138694</v>
      </c>
      <c r="FC75">
        <v>0</v>
      </c>
      <c r="FD75">
        <v>0</v>
      </c>
      <c r="FE75">
        <v>758854</v>
      </c>
      <c r="FF75">
        <v>124983</v>
      </c>
      <c r="FG75">
        <v>7.0223999999999995E-2</v>
      </c>
      <c r="FH75">
        <v>3.0397999999999998E-2</v>
      </c>
      <c r="FI75">
        <v>0</v>
      </c>
      <c r="FJ75">
        <v>0</v>
      </c>
      <c r="FK75">
        <v>834.32600000000002</v>
      </c>
      <c r="FL75">
        <v>6122912</v>
      </c>
      <c r="FM75">
        <v>0</v>
      </c>
      <c r="FN75">
        <v>0</v>
      </c>
      <c r="FO75">
        <v>0</v>
      </c>
      <c r="FP75">
        <v>0</v>
      </c>
      <c r="FQ75">
        <v>0</v>
      </c>
      <c r="FR75">
        <v>0</v>
      </c>
      <c r="FS75">
        <v>0</v>
      </c>
      <c r="FT75">
        <v>0</v>
      </c>
      <c r="FU75">
        <v>0</v>
      </c>
      <c r="FV75">
        <v>0</v>
      </c>
      <c r="FW75">
        <v>0</v>
      </c>
      <c r="FX75">
        <v>0</v>
      </c>
      <c r="FY75">
        <v>0</v>
      </c>
      <c r="GB75">
        <v>75941</v>
      </c>
      <c r="GC75">
        <v>75941</v>
      </c>
      <c r="GD75">
        <v>7.819</v>
      </c>
      <c r="GF75">
        <v>0</v>
      </c>
      <c r="GG75">
        <v>0</v>
      </c>
      <c r="GH75">
        <v>0</v>
      </c>
      <c r="GI75">
        <v>0</v>
      </c>
      <c r="GK75">
        <v>0</v>
      </c>
      <c r="GL75">
        <v>0</v>
      </c>
      <c r="GM75">
        <v>0</v>
      </c>
      <c r="GN75">
        <v>0</v>
      </c>
      <c r="GO75">
        <v>0</v>
      </c>
      <c r="GQ75">
        <v>0</v>
      </c>
      <c r="GR75">
        <v>0</v>
      </c>
      <c r="GS75">
        <v>0</v>
      </c>
      <c r="GT75">
        <v>0</v>
      </c>
      <c r="HB75">
        <v>360336637</v>
      </c>
      <c r="HC75">
        <v>4.0135999999999998E-2</v>
      </c>
      <c r="HD75">
        <v>100381</v>
      </c>
      <c r="HE75">
        <v>0</v>
      </c>
      <c r="HF75">
        <v>668211</v>
      </c>
      <c r="HG75">
        <v>24024</v>
      </c>
      <c r="HH75">
        <v>21839</v>
      </c>
      <c r="HI75">
        <v>0</v>
      </c>
      <c r="HJ75">
        <v>20966</v>
      </c>
      <c r="HK75">
        <v>712</v>
      </c>
      <c r="HL75">
        <v>294</v>
      </c>
      <c r="HM75">
        <v>0</v>
      </c>
      <c r="HN75">
        <v>0</v>
      </c>
      <c r="HO75">
        <v>0</v>
      </c>
      <c r="HP75">
        <v>0</v>
      </c>
      <c r="HQ75">
        <v>0</v>
      </c>
      <c r="HR75">
        <v>0</v>
      </c>
      <c r="HS75">
        <v>4749842</v>
      </c>
      <c r="HT75">
        <v>124983</v>
      </c>
      <c r="HW75">
        <v>0</v>
      </c>
      <c r="HX75">
        <v>3</v>
      </c>
      <c r="HY75">
        <v>12</v>
      </c>
      <c r="HZ75">
        <v>6</v>
      </c>
      <c r="IA75">
        <v>2</v>
      </c>
      <c r="IB75">
        <v>1</v>
      </c>
      <c r="IC75">
        <v>24</v>
      </c>
      <c r="ID75">
        <v>0</v>
      </c>
      <c r="IE75">
        <v>0</v>
      </c>
      <c r="IF75">
        <v>0</v>
      </c>
      <c r="IG75">
        <v>39</v>
      </c>
      <c r="IH75">
        <v>35.453000000000003</v>
      </c>
      <c r="II75">
        <v>0</v>
      </c>
      <c r="IJ75">
        <v>55.58</v>
      </c>
      <c r="IK75">
        <v>0</v>
      </c>
      <c r="IL75">
        <v>0</v>
      </c>
      <c r="IM75">
        <v>0</v>
      </c>
      <c r="IN75">
        <v>0</v>
      </c>
      <c r="IO75">
        <v>0</v>
      </c>
      <c r="IP75">
        <v>0</v>
      </c>
      <c r="IQ75">
        <v>55.58</v>
      </c>
      <c r="IR75">
        <v>34237</v>
      </c>
      <c r="IS75">
        <v>0</v>
      </c>
      <c r="IT75">
        <v>0</v>
      </c>
      <c r="IU75">
        <v>0</v>
      </c>
      <c r="IV75">
        <v>0</v>
      </c>
      <c r="IW75">
        <v>6160</v>
      </c>
      <c r="IX75">
        <v>0</v>
      </c>
      <c r="IY75">
        <v>0</v>
      </c>
      <c r="IZ75">
        <v>0</v>
      </c>
      <c r="JA75">
        <v>0</v>
      </c>
      <c r="JB75">
        <v>0</v>
      </c>
      <c r="JC75">
        <v>0</v>
      </c>
      <c r="JD75">
        <v>0</v>
      </c>
      <c r="JE75">
        <v>0</v>
      </c>
      <c r="JF75">
        <v>0</v>
      </c>
      <c r="JG75">
        <v>0</v>
      </c>
      <c r="JH75">
        <v>0</v>
      </c>
      <c r="JJ75">
        <v>0</v>
      </c>
      <c r="JK75">
        <v>0</v>
      </c>
      <c r="JL75">
        <v>0</v>
      </c>
      <c r="JM75">
        <v>0</v>
      </c>
      <c r="JO75">
        <v>0</v>
      </c>
      <c r="JP75">
        <v>5.4480000000000004</v>
      </c>
      <c r="JQ75">
        <v>2.371</v>
      </c>
      <c r="JR75">
        <v>0</v>
      </c>
      <c r="JS75">
        <v>50634</v>
      </c>
      <c r="JT75">
        <v>25307</v>
      </c>
      <c r="JU75">
        <v>13367</v>
      </c>
      <c r="JW75">
        <v>0</v>
      </c>
      <c r="JX75">
        <v>0</v>
      </c>
      <c r="JY75">
        <v>0</v>
      </c>
      <c r="JZ75">
        <v>0</v>
      </c>
      <c r="KD75">
        <v>13367</v>
      </c>
      <c r="KE75">
        <v>7261</v>
      </c>
      <c r="KG75">
        <v>0</v>
      </c>
      <c r="KH75">
        <v>0</v>
      </c>
      <c r="KI75">
        <v>0</v>
      </c>
      <c r="KJ75">
        <v>22</v>
      </c>
      <c r="KK75">
        <v>17</v>
      </c>
      <c r="KL75">
        <v>13552</v>
      </c>
      <c r="KM75">
        <v>10472</v>
      </c>
      <c r="KN75">
        <v>0</v>
      </c>
      <c r="KO75">
        <v>0</v>
      </c>
      <c r="KP75">
        <v>0</v>
      </c>
      <c r="KQ75">
        <v>0</v>
      </c>
      <c r="KS75">
        <v>0</v>
      </c>
      <c r="KT75">
        <v>0</v>
      </c>
      <c r="KU75">
        <v>0</v>
      </c>
      <c r="KW75">
        <v>0</v>
      </c>
      <c r="KX75">
        <v>0</v>
      </c>
      <c r="KY75">
        <v>0</v>
      </c>
      <c r="KZ75">
        <v>0</v>
      </c>
      <c r="LA75">
        <v>0</v>
      </c>
      <c r="LB75">
        <v>0</v>
      </c>
      <c r="LD75">
        <v>0</v>
      </c>
      <c r="LE75">
        <v>0</v>
      </c>
      <c r="LF75">
        <v>0</v>
      </c>
      <c r="LG75">
        <v>0</v>
      </c>
      <c r="LH75">
        <v>0</v>
      </c>
      <c r="LI75">
        <v>0</v>
      </c>
      <c r="LJ75">
        <v>596.6</v>
      </c>
      <c r="LK75">
        <v>1</v>
      </c>
      <c r="LL75">
        <v>15000</v>
      </c>
      <c r="LM75">
        <v>5966</v>
      </c>
      <c r="LN75">
        <v>0</v>
      </c>
      <c r="LO75">
        <v>0</v>
      </c>
      <c r="LP75">
        <v>0</v>
      </c>
      <c r="LQ75">
        <v>0</v>
      </c>
      <c r="LR75">
        <v>0</v>
      </c>
      <c r="LS75">
        <v>0</v>
      </c>
      <c r="LT75">
        <v>0</v>
      </c>
      <c r="LU75">
        <v>0</v>
      </c>
      <c r="LV75">
        <v>0</v>
      </c>
      <c r="LW75">
        <v>0</v>
      </c>
      <c r="LX75">
        <v>0</v>
      </c>
      <c r="LY75">
        <v>0</v>
      </c>
      <c r="LZ75">
        <v>0</v>
      </c>
      <c r="MA75">
        <v>0</v>
      </c>
      <c r="MB75">
        <v>0</v>
      </c>
      <c r="MC75">
        <v>0</v>
      </c>
      <c r="MD75">
        <v>0</v>
      </c>
      <c r="ME75">
        <v>0</v>
      </c>
      <c r="MF75">
        <v>0</v>
      </c>
      <c r="MG75">
        <v>5734060</v>
      </c>
      <c r="MH75">
        <v>0</v>
      </c>
      <c r="MI75">
        <v>0</v>
      </c>
      <c r="MJ75">
        <v>0</v>
      </c>
      <c r="MK75">
        <v>0</v>
      </c>
    </row>
    <row r="76" spans="1:349" x14ac:dyDescent="0.25">
      <c r="A76">
        <v>43696</v>
      </c>
      <c r="B76">
        <v>68802</v>
      </c>
      <c r="C76">
        <v>9</v>
      </c>
      <c r="D76">
        <v>2025</v>
      </c>
      <c r="E76">
        <v>6160</v>
      </c>
      <c r="F76">
        <v>0</v>
      </c>
      <c r="G76">
        <v>1380.643</v>
      </c>
      <c r="H76">
        <v>1346.9750000000001</v>
      </c>
      <c r="I76">
        <v>1346.9750000000001</v>
      </c>
      <c r="J76">
        <v>1380.643</v>
      </c>
      <c r="K76">
        <v>0</v>
      </c>
      <c r="L76">
        <v>6160</v>
      </c>
      <c r="M76">
        <v>0</v>
      </c>
      <c r="N76">
        <v>0</v>
      </c>
      <c r="P76">
        <v>1380.7250000000001</v>
      </c>
      <c r="Q76">
        <v>0</v>
      </c>
      <c r="R76">
        <v>859082</v>
      </c>
      <c r="S76">
        <v>622.19600000000003</v>
      </c>
      <c r="U76">
        <v>0</v>
      </c>
      <c r="V76">
        <v>2.0169999999999999</v>
      </c>
      <c r="W76">
        <v>1242</v>
      </c>
      <c r="X76">
        <v>1242</v>
      </c>
      <c r="Z76">
        <v>0</v>
      </c>
      <c r="AC76">
        <v>0</v>
      </c>
      <c r="AD76" t="s">
        <v>305</v>
      </c>
      <c r="AE76">
        <v>0</v>
      </c>
      <c r="AH76">
        <v>0</v>
      </c>
      <c r="AI76">
        <v>0</v>
      </c>
      <c r="AJ76">
        <v>6160</v>
      </c>
      <c r="AK76" t="s">
        <v>529</v>
      </c>
      <c r="AL76" t="s">
        <v>325</v>
      </c>
      <c r="AM76">
        <v>0</v>
      </c>
      <c r="AN76">
        <v>0</v>
      </c>
      <c r="AO76">
        <v>0</v>
      </c>
      <c r="AP76">
        <v>0</v>
      </c>
      <c r="AQ76">
        <v>0</v>
      </c>
      <c r="AS76">
        <v>0</v>
      </c>
      <c r="AT76">
        <v>0</v>
      </c>
      <c r="AU76">
        <v>0</v>
      </c>
      <c r="AV76">
        <v>0</v>
      </c>
      <c r="AW76">
        <v>12088265</v>
      </c>
      <c r="AX76">
        <v>11869689</v>
      </c>
      <c r="AY76">
        <v>0</v>
      </c>
      <c r="AZ76">
        <v>859082</v>
      </c>
      <c r="BA76">
        <v>0</v>
      </c>
      <c r="BB76">
        <v>2551</v>
      </c>
      <c r="BC76">
        <v>2535</v>
      </c>
      <c r="BD76">
        <v>6</v>
      </c>
      <c r="BE76">
        <v>16</v>
      </c>
      <c r="BF76">
        <v>10857121</v>
      </c>
      <c r="BG76">
        <v>0</v>
      </c>
      <c r="BJ76">
        <v>12</v>
      </c>
      <c r="BK76">
        <v>0</v>
      </c>
      <c r="BL76">
        <v>0</v>
      </c>
      <c r="BM76">
        <v>0</v>
      </c>
      <c r="BN76">
        <v>0</v>
      </c>
      <c r="BO76">
        <v>0</v>
      </c>
      <c r="BP76">
        <v>0</v>
      </c>
      <c r="BQ76">
        <v>563</v>
      </c>
      <c r="BS76">
        <v>0</v>
      </c>
      <c r="BT76">
        <v>0</v>
      </c>
      <c r="BU76">
        <v>0</v>
      </c>
      <c r="BV76">
        <v>0</v>
      </c>
      <c r="BW76">
        <v>0</v>
      </c>
      <c r="BY76">
        <v>0</v>
      </c>
      <c r="CA76">
        <v>0</v>
      </c>
      <c r="CB76">
        <v>0</v>
      </c>
      <c r="CC76">
        <v>0</v>
      </c>
      <c r="CD76">
        <v>0</v>
      </c>
      <c r="CE76">
        <v>0</v>
      </c>
      <c r="CF76">
        <v>0</v>
      </c>
      <c r="CG76">
        <v>0</v>
      </c>
      <c r="CH76">
        <v>221655</v>
      </c>
      <c r="CI76">
        <v>0</v>
      </c>
      <c r="CJ76">
        <v>4</v>
      </c>
      <c r="CK76">
        <v>0</v>
      </c>
      <c r="CL76">
        <v>0</v>
      </c>
      <c r="CN76">
        <v>0</v>
      </c>
      <c r="CO76">
        <v>1</v>
      </c>
      <c r="CP76">
        <v>0</v>
      </c>
      <c r="CQ76">
        <v>0</v>
      </c>
      <c r="CR76">
        <v>1380.643</v>
      </c>
      <c r="CS76">
        <v>0</v>
      </c>
      <c r="CT76">
        <v>0</v>
      </c>
      <c r="CU76">
        <v>0</v>
      </c>
      <c r="CV76">
        <v>0</v>
      </c>
      <c r="CW76">
        <v>0</v>
      </c>
      <c r="CX76">
        <v>0</v>
      </c>
      <c r="CY76">
        <v>0</v>
      </c>
      <c r="CZ76">
        <v>0</v>
      </c>
      <c r="DB76">
        <v>8297366</v>
      </c>
      <c r="DC76">
        <v>0</v>
      </c>
      <c r="DD76">
        <v>0</v>
      </c>
      <c r="DE76">
        <v>97790</v>
      </c>
      <c r="DF76">
        <v>97790</v>
      </c>
      <c r="DG76">
        <v>15.875</v>
      </c>
      <c r="DH76">
        <v>0</v>
      </c>
      <c r="DI76">
        <v>0</v>
      </c>
      <c r="DK76">
        <v>623</v>
      </c>
      <c r="DL76">
        <v>0</v>
      </c>
      <c r="DM76">
        <v>922189</v>
      </c>
      <c r="DN76">
        <v>3063</v>
      </c>
      <c r="DO76">
        <v>0</v>
      </c>
      <c r="DP76">
        <v>0</v>
      </c>
      <c r="DQ76">
        <v>0</v>
      </c>
      <c r="DR76">
        <v>0</v>
      </c>
      <c r="DS76">
        <v>0</v>
      </c>
      <c r="DT76">
        <v>0</v>
      </c>
      <c r="DU76">
        <v>0</v>
      </c>
      <c r="DV76">
        <v>0</v>
      </c>
      <c r="DW76">
        <v>0</v>
      </c>
      <c r="DX76">
        <v>0</v>
      </c>
      <c r="DY76">
        <v>0</v>
      </c>
      <c r="DZ76">
        <v>0</v>
      </c>
      <c r="EA76">
        <v>0</v>
      </c>
      <c r="EB76">
        <v>0</v>
      </c>
      <c r="EC76">
        <v>39.008000000000003</v>
      </c>
      <c r="ED76">
        <v>276333</v>
      </c>
      <c r="EE76">
        <v>0</v>
      </c>
      <c r="EF76">
        <v>0</v>
      </c>
      <c r="EG76">
        <v>0</v>
      </c>
      <c r="EH76">
        <v>648919</v>
      </c>
      <c r="EI76">
        <v>0</v>
      </c>
      <c r="EJ76">
        <v>0</v>
      </c>
      <c r="EK76">
        <v>31.498000000000001</v>
      </c>
      <c r="EL76">
        <v>0</v>
      </c>
      <c r="EM76">
        <v>0</v>
      </c>
      <c r="EN76">
        <v>2.17</v>
      </c>
      <c r="EO76">
        <v>0</v>
      </c>
      <c r="EP76">
        <v>0</v>
      </c>
      <c r="EQ76">
        <v>33.667999999999999</v>
      </c>
      <c r="ER76">
        <v>0</v>
      </c>
      <c r="ES76">
        <v>105.34400000000001</v>
      </c>
      <c r="ET76">
        <v>0</v>
      </c>
      <c r="EV76">
        <v>0</v>
      </c>
      <c r="EW76">
        <v>0</v>
      </c>
      <c r="EX76">
        <v>0</v>
      </c>
      <c r="EZ76">
        <v>10002576</v>
      </c>
      <c r="FA76">
        <v>0</v>
      </c>
      <c r="FB76">
        <v>10858579</v>
      </c>
      <c r="FC76">
        <v>0</v>
      </c>
      <c r="FD76">
        <v>0</v>
      </c>
      <c r="FE76">
        <v>1603085</v>
      </c>
      <c r="FF76">
        <v>264028</v>
      </c>
      <c r="FG76">
        <v>7.0223999999999995E-2</v>
      </c>
      <c r="FH76">
        <v>3.0397999999999998E-2</v>
      </c>
      <c r="FI76">
        <v>0</v>
      </c>
      <c r="FJ76">
        <v>0</v>
      </c>
      <c r="FK76">
        <v>1762.52</v>
      </c>
      <c r="FL76">
        <v>12947347</v>
      </c>
      <c r="FM76">
        <v>0</v>
      </c>
      <c r="FN76">
        <v>0</v>
      </c>
      <c r="FO76">
        <v>0</v>
      </c>
      <c r="FP76">
        <v>0</v>
      </c>
      <c r="FQ76">
        <v>0</v>
      </c>
      <c r="FR76">
        <v>0</v>
      </c>
      <c r="FS76">
        <v>0</v>
      </c>
      <c r="FT76">
        <v>0</v>
      </c>
      <c r="FU76">
        <v>0</v>
      </c>
      <c r="FV76">
        <v>0</v>
      </c>
      <c r="FW76">
        <v>0</v>
      </c>
      <c r="FX76">
        <v>0</v>
      </c>
      <c r="FY76">
        <v>0</v>
      </c>
      <c r="GB76">
        <v>0</v>
      </c>
      <c r="GC76">
        <v>0</v>
      </c>
      <c r="GD76">
        <v>0</v>
      </c>
      <c r="GF76">
        <v>0</v>
      </c>
      <c r="GG76">
        <v>0</v>
      </c>
      <c r="GH76">
        <v>0</v>
      </c>
      <c r="GI76">
        <v>0</v>
      </c>
      <c r="GK76">
        <v>0</v>
      </c>
      <c r="GL76">
        <v>0</v>
      </c>
      <c r="GM76">
        <v>0</v>
      </c>
      <c r="GN76">
        <v>0</v>
      </c>
      <c r="GO76">
        <v>0</v>
      </c>
      <c r="GQ76">
        <v>0</v>
      </c>
      <c r="GR76">
        <v>0</v>
      </c>
      <c r="GS76">
        <v>0</v>
      </c>
      <c r="GT76">
        <v>0</v>
      </c>
      <c r="HB76">
        <v>360336637</v>
      </c>
      <c r="HC76">
        <v>4.0135999999999998E-2</v>
      </c>
      <c r="HD76">
        <v>221655</v>
      </c>
      <c r="HE76">
        <v>0</v>
      </c>
      <c r="HF76">
        <v>1483019</v>
      </c>
      <c r="HG76">
        <v>15400</v>
      </c>
      <c r="HH76">
        <v>1184</v>
      </c>
      <c r="HI76">
        <v>0</v>
      </c>
      <c r="HJ76">
        <v>28317</v>
      </c>
      <c r="HK76">
        <v>3663</v>
      </c>
      <c r="HL76">
        <v>874</v>
      </c>
      <c r="HM76">
        <v>5000</v>
      </c>
      <c r="HN76">
        <v>0</v>
      </c>
      <c r="HO76">
        <v>0</v>
      </c>
      <c r="HP76">
        <v>0</v>
      </c>
      <c r="HQ76">
        <v>0</v>
      </c>
      <c r="HR76">
        <v>0</v>
      </c>
      <c r="HS76">
        <v>9999497</v>
      </c>
      <c r="HT76">
        <v>264028</v>
      </c>
      <c r="HW76">
        <v>0</v>
      </c>
      <c r="HX76">
        <v>25</v>
      </c>
      <c r="HY76">
        <v>27</v>
      </c>
      <c r="HZ76">
        <v>8</v>
      </c>
      <c r="IA76">
        <v>7</v>
      </c>
      <c r="IB76">
        <v>0</v>
      </c>
      <c r="IC76">
        <v>67</v>
      </c>
      <c r="ID76">
        <v>0</v>
      </c>
      <c r="IE76">
        <v>0</v>
      </c>
      <c r="IF76">
        <v>0</v>
      </c>
      <c r="IG76">
        <v>25</v>
      </c>
      <c r="IH76">
        <v>1.9220000000000002</v>
      </c>
      <c r="II76">
        <v>0</v>
      </c>
      <c r="IJ76">
        <v>2.0169999999999999</v>
      </c>
      <c r="IK76">
        <v>0</v>
      </c>
      <c r="IL76">
        <v>1</v>
      </c>
      <c r="IM76">
        <v>0</v>
      </c>
      <c r="IN76">
        <v>0</v>
      </c>
      <c r="IO76">
        <v>1</v>
      </c>
      <c r="IP76">
        <v>0</v>
      </c>
      <c r="IQ76">
        <v>2.0169999999999999</v>
      </c>
      <c r="IR76">
        <v>1242</v>
      </c>
      <c r="IS76">
        <v>0</v>
      </c>
      <c r="IT76">
        <v>5000</v>
      </c>
      <c r="IU76">
        <v>0</v>
      </c>
      <c r="IV76">
        <v>0</v>
      </c>
      <c r="IW76">
        <v>6160</v>
      </c>
      <c r="IX76">
        <v>0</v>
      </c>
      <c r="IY76">
        <v>0</v>
      </c>
      <c r="IZ76">
        <v>0</v>
      </c>
      <c r="JA76">
        <v>0</v>
      </c>
      <c r="JB76">
        <v>0</v>
      </c>
      <c r="JC76">
        <v>0</v>
      </c>
      <c r="JD76">
        <v>0</v>
      </c>
      <c r="JE76">
        <v>0</v>
      </c>
      <c r="JF76">
        <v>0</v>
      </c>
      <c r="JG76">
        <v>0</v>
      </c>
      <c r="JH76">
        <v>0</v>
      </c>
      <c r="JJ76">
        <v>0</v>
      </c>
      <c r="JK76">
        <v>0</v>
      </c>
      <c r="JL76">
        <v>0</v>
      </c>
      <c r="JM76">
        <v>0</v>
      </c>
      <c r="JO76">
        <v>0</v>
      </c>
      <c r="JP76">
        <v>0</v>
      </c>
      <c r="JQ76">
        <v>0</v>
      </c>
      <c r="JR76">
        <v>0</v>
      </c>
      <c r="JS76">
        <v>0</v>
      </c>
      <c r="JT76">
        <v>0</v>
      </c>
      <c r="JU76">
        <v>2587</v>
      </c>
      <c r="JW76">
        <v>0</v>
      </c>
      <c r="JX76">
        <v>0</v>
      </c>
      <c r="JY76">
        <v>0</v>
      </c>
      <c r="JZ76">
        <v>0</v>
      </c>
      <c r="KD76">
        <v>2587</v>
      </c>
      <c r="KE76">
        <v>7261</v>
      </c>
      <c r="KG76">
        <v>0</v>
      </c>
      <c r="KH76">
        <v>0</v>
      </c>
      <c r="KI76">
        <v>0</v>
      </c>
      <c r="KJ76">
        <v>6</v>
      </c>
      <c r="KK76">
        <v>19</v>
      </c>
      <c r="KL76">
        <v>3696</v>
      </c>
      <c r="KM76">
        <v>11704</v>
      </c>
      <c r="KN76">
        <v>0</v>
      </c>
      <c r="KO76">
        <v>0</v>
      </c>
      <c r="KP76">
        <v>0</v>
      </c>
      <c r="KQ76">
        <v>0</v>
      </c>
      <c r="KS76">
        <v>0</v>
      </c>
      <c r="KT76">
        <v>0</v>
      </c>
      <c r="KU76">
        <v>0</v>
      </c>
      <c r="KW76">
        <v>0</v>
      </c>
      <c r="KX76">
        <v>0</v>
      </c>
      <c r="KY76">
        <v>0</v>
      </c>
      <c r="KZ76">
        <v>0</v>
      </c>
      <c r="LA76">
        <v>0</v>
      </c>
      <c r="LB76">
        <v>0</v>
      </c>
      <c r="LD76">
        <v>0</v>
      </c>
      <c r="LE76">
        <v>0</v>
      </c>
      <c r="LF76">
        <v>0</v>
      </c>
      <c r="LG76">
        <v>0</v>
      </c>
      <c r="LH76">
        <v>0</v>
      </c>
      <c r="LI76">
        <v>0</v>
      </c>
      <c r="LJ76">
        <v>1331.7190000000001</v>
      </c>
      <c r="LK76">
        <v>1</v>
      </c>
      <c r="LL76">
        <v>15000</v>
      </c>
      <c r="LM76">
        <v>13317</v>
      </c>
      <c r="LN76">
        <v>0</v>
      </c>
      <c r="LO76">
        <v>0</v>
      </c>
      <c r="LP76">
        <v>0</v>
      </c>
      <c r="LQ76">
        <v>0</v>
      </c>
      <c r="LR76">
        <v>0</v>
      </c>
      <c r="LS76">
        <v>0</v>
      </c>
      <c r="LT76">
        <v>0</v>
      </c>
      <c r="LU76">
        <v>0</v>
      </c>
      <c r="LV76">
        <v>0</v>
      </c>
      <c r="LW76">
        <v>0</v>
      </c>
      <c r="LX76">
        <v>0</v>
      </c>
      <c r="LY76">
        <v>0</v>
      </c>
      <c r="LZ76">
        <v>0</v>
      </c>
      <c r="MA76">
        <v>0</v>
      </c>
      <c r="MB76">
        <v>0</v>
      </c>
      <c r="MC76">
        <v>0</v>
      </c>
      <c r="MD76">
        <v>0</v>
      </c>
      <c r="ME76">
        <v>0</v>
      </c>
      <c r="MF76">
        <v>0</v>
      </c>
      <c r="MG76">
        <v>12088265</v>
      </c>
      <c r="MH76">
        <v>0</v>
      </c>
      <c r="MI76">
        <v>0</v>
      </c>
      <c r="MJ76">
        <v>0</v>
      </c>
      <c r="MK76">
        <v>0</v>
      </c>
    </row>
    <row r="77" spans="1:349" x14ac:dyDescent="0.25">
      <c r="A77">
        <v>43696</v>
      </c>
      <c r="B77">
        <v>70801</v>
      </c>
      <c r="C77">
        <v>9</v>
      </c>
      <c r="D77">
        <v>2025</v>
      </c>
      <c r="E77">
        <v>6160</v>
      </c>
      <c r="F77">
        <v>0</v>
      </c>
      <c r="G77">
        <v>2602.8180000000002</v>
      </c>
      <c r="H77">
        <v>2386.1440000000002</v>
      </c>
      <c r="I77">
        <v>2386.1440000000002</v>
      </c>
      <c r="J77">
        <v>2602.8180000000002</v>
      </c>
      <c r="K77">
        <v>0</v>
      </c>
      <c r="L77">
        <v>6160</v>
      </c>
      <c r="M77">
        <v>0</v>
      </c>
      <c r="N77">
        <v>0</v>
      </c>
      <c r="P77">
        <v>2594.5860000000002</v>
      </c>
      <c r="Q77">
        <v>0</v>
      </c>
      <c r="R77">
        <v>1614341</v>
      </c>
      <c r="S77">
        <v>622.19600000000003</v>
      </c>
      <c r="U77">
        <v>0</v>
      </c>
      <c r="V77">
        <v>1624.4350000000002</v>
      </c>
      <c r="W77">
        <v>1569725</v>
      </c>
      <c r="X77">
        <v>1569725</v>
      </c>
      <c r="Z77">
        <v>0</v>
      </c>
      <c r="AC77">
        <v>0</v>
      </c>
      <c r="AD77" t="s">
        <v>305</v>
      </c>
      <c r="AE77">
        <v>0</v>
      </c>
      <c r="AH77">
        <v>0</v>
      </c>
      <c r="AI77">
        <v>0</v>
      </c>
      <c r="AJ77">
        <v>6160</v>
      </c>
      <c r="AK77" t="s">
        <v>529</v>
      </c>
      <c r="AL77" t="s">
        <v>765</v>
      </c>
      <c r="AM77">
        <v>0</v>
      </c>
      <c r="AN77">
        <v>0</v>
      </c>
      <c r="AO77">
        <v>0</v>
      </c>
      <c r="AP77">
        <v>0</v>
      </c>
      <c r="AQ77">
        <v>0</v>
      </c>
      <c r="AS77">
        <v>0</v>
      </c>
      <c r="AT77">
        <v>0</v>
      </c>
      <c r="AU77">
        <v>0</v>
      </c>
      <c r="AV77">
        <v>0</v>
      </c>
      <c r="AW77">
        <v>31272361</v>
      </c>
      <c r="AX77">
        <v>30862541</v>
      </c>
      <c r="AY77">
        <v>0</v>
      </c>
      <c r="AZ77">
        <v>1614341</v>
      </c>
      <c r="BA77">
        <v>150.083</v>
      </c>
      <c r="BB77">
        <v>39125</v>
      </c>
      <c r="BC77">
        <v>38875</v>
      </c>
      <c r="BD77">
        <v>92</v>
      </c>
      <c r="BE77">
        <v>249</v>
      </c>
      <c r="BF77">
        <v>27701036</v>
      </c>
      <c r="BG77">
        <v>0</v>
      </c>
      <c r="BJ77">
        <v>12</v>
      </c>
      <c r="BK77">
        <v>0</v>
      </c>
      <c r="BL77">
        <v>0</v>
      </c>
      <c r="BM77">
        <v>0</v>
      </c>
      <c r="BN77">
        <v>0</v>
      </c>
      <c r="BO77">
        <v>0</v>
      </c>
      <c r="BP77">
        <v>0</v>
      </c>
      <c r="BQ77">
        <v>403</v>
      </c>
      <c r="BS77">
        <v>0</v>
      </c>
      <c r="BT77">
        <v>0</v>
      </c>
      <c r="BU77">
        <v>0</v>
      </c>
      <c r="BV77">
        <v>0</v>
      </c>
      <c r="BW77">
        <v>0</v>
      </c>
      <c r="BY77">
        <v>0</v>
      </c>
      <c r="CA77">
        <v>0</v>
      </c>
      <c r="CB77">
        <v>0</v>
      </c>
      <c r="CC77">
        <v>0</v>
      </c>
      <c r="CD77">
        <v>0</v>
      </c>
      <c r="CE77">
        <v>0</v>
      </c>
      <c r="CF77">
        <v>0</v>
      </c>
      <c r="CG77">
        <v>0</v>
      </c>
      <c r="CH77">
        <v>417869</v>
      </c>
      <c r="CI77">
        <v>0</v>
      </c>
      <c r="CJ77">
        <v>4</v>
      </c>
      <c r="CK77">
        <v>0</v>
      </c>
      <c r="CL77">
        <v>0</v>
      </c>
      <c r="CN77">
        <v>0</v>
      </c>
      <c r="CO77">
        <v>1</v>
      </c>
      <c r="CP77">
        <v>0</v>
      </c>
      <c r="CQ77">
        <v>5.4170000000000007</v>
      </c>
      <c r="CR77">
        <v>2602.8180000000002</v>
      </c>
      <c r="CS77">
        <v>0</v>
      </c>
      <c r="CT77">
        <v>0</v>
      </c>
      <c r="CU77">
        <v>0</v>
      </c>
      <c r="CV77">
        <v>0</v>
      </c>
      <c r="CW77">
        <v>0</v>
      </c>
      <c r="CX77">
        <v>0</v>
      </c>
      <c r="CY77">
        <v>0</v>
      </c>
      <c r="CZ77">
        <v>0</v>
      </c>
      <c r="DB77">
        <v>14698647</v>
      </c>
      <c r="DC77">
        <v>0</v>
      </c>
      <c r="DD77">
        <v>0</v>
      </c>
      <c r="DE77">
        <v>4619384</v>
      </c>
      <c r="DF77">
        <v>4619384</v>
      </c>
      <c r="DG77">
        <v>749.9</v>
      </c>
      <c r="DH77">
        <v>0</v>
      </c>
      <c r="DI77">
        <v>0</v>
      </c>
      <c r="DK77">
        <v>0</v>
      </c>
      <c r="DL77">
        <v>0</v>
      </c>
      <c r="DM77">
        <v>2348201</v>
      </c>
      <c r="DN77">
        <v>7800</v>
      </c>
      <c r="DO77">
        <v>0</v>
      </c>
      <c r="DP77">
        <v>0</v>
      </c>
      <c r="DQ77">
        <v>0</v>
      </c>
      <c r="DR77">
        <v>0</v>
      </c>
      <c r="DS77">
        <v>0</v>
      </c>
      <c r="DT77">
        <v>0</v>
      </c>
      <c r="DU77">
        <v>0</v>
      </c>
      <c r="DV77">
        <v>0</v>
      </c>
      <c r="DW77">
        <v>0</v>
      </c>
      <c r="DX77">
        <v>0</v>
      </c>
      <c r="DY77">
        <v>0</v>
      </c>
      <c r="DZ77">
        <v>0</v>
      </c>
      <c r="EA77">
        <v>0</v>
      </c>
      <c r="EB77">
        <v>0</v>
      </c>
      <c r="EC77">
        <v>70.578000000000003</v>
      </c>
      <c r="ED77">
        <v>499975</v>
      </c>
      <c r="EE77">
        <v>0</v>
      </c>
      <c r="EF77">
        <v>0</v>
      </c>
      <c r="EG77">
        <v>0</v>
      </c>
      <c r="EH77">
        <v>1856026</v>
      </c>
      <c r="EI77">
        <v>0</v>
      </c>
      <c r="EJ77">
        <v>0</v>
      </c>
      <c r="EK77">
        <v>92.222000000000008</v>
      </c>
      <c r="EL77">
        <v>0</v>
      </c>
      <c r="EM77">
        <v>1.4E-2</v>
      </c>
      <c r="EN77">
        <v>4.9190000000000005</v>
      </c>
      <c r="EO77">
        <v>0</v>
      </c>
      <c r="EP77">
        <v>0</v>
      </c>
      <c r="EQ77">
        <v>97.155000000000001</v>
      </c>
      <c r="ER77">
        <v>0</v>
      </c>
      <c r="ES77">
        <v>301.303</v>
      </c>
      <c r="ET77">
        <v>0</v>
      </c>
      <c r="EV77">
        <v>0</v>
      </c>
      <c r="EW77">
        <v>0</v>
      </c>
      <c r="EX77">
        <v>0</v>
      </c>
      <c r="EZ77">
        <v>26098761</v>
      </c>
      <c r="FA77">
        <v>0</v>
      </c>
      <c r="FB77">
        <v>27705053</v>
      </c>
      <c r="FC77">
        <v>0</v>
      </c>
      <c r="FD77">
        <v>0</v>
      </c>
      <c r="FE77">
        <v>4090135</v>
      </c>
      <c r="FF77">
        <v>673645</v>
      </c>
      <c r="FG77">
        <v>7.0223999999999995E-2</v>
      </c>
      <c r="FH77">
        <v>3.0397999999999998E-2</v>
      </c>
      <c r="FI77">
        <v>0</v>
      </c>
      <c r="FJ77">
        <v>0</v>
      </c>
      <c r="FK77">
        <v>4496.9210000000003</v>
      </c>
      <c r="FL77">
        <v>32886702</v>
      </c>
      <c r="FM77">
        <v>0</v>
      </c>
      <c r="FN77">
        <v>0</v>
      </c>
      <c r="FO77">
        <v>0</v>
      </c>
      <c r="FP77">
        <v>0</v>
      </c>
      <c r="FQ77">
        <v>0</v>
      </c>
      <c r="FR77">
        <v>0</v>
      </c>
      <c r="FS77">
        <v>0</v>
      </c>
      <c r="FT77">
        <v>0</v>
      </c>
      <c r="FU77">
        <v>0</v>
      </c>
      <c r="FV77">
        <v>0</v>
      </c>
      <c r="FW77">
        <v>0</v>
      </c>
      <c r="FX77">
        <v>0</v>
      </c>
      <c r="FY77">
        <v>0</v>
      </c>
      <c r="GB77">
        <v>1184280</v>
      </c>
      <c r="GC77">
        <v>1184280</v>
      </c>
      <c r="GD77">
        <v>119.51900000000001</v>
      </c>
      <c r="GF77">
        <v>0</v>
      </c>
      <c r="GG77">
        <v>0</v>
      </c>
      <c r="GH77">
        <v>0</v>
      </c>
      <c r="GI77">
        <v>0</v>
      </c>
      <c r="GK77">
        <v>0</v>
      </c>
      <c r="GL77">
        <v>0</v>
      </c>
      <c r="GM77">
        <v>0</v>
      </c>
      <c r="GN77">
        <v>0</v>
      </c>
      <c r="GO77">
        <v>0</v>
      </c>
      <c r="GQ77">
        <v>0</v>
      </c>
      <c r="GR77">
        <v>0</v>
      </c>
      <c r="GS77">
        <v>0</v>
      </c>
      <c r="GT77">
        <v>0</v>
      </c>
      <c r="HB77">
        <v>360336637</v>
      </c>
      <c r="HC77">
        <v>4.0135999999999998E-2</v>
      </c>
      <c r="HD77">
        <v>417869</v>
      </c>
      <c r="HE77">
        <v>0</v>
      </c>
      <c r="HF77">
        <v>2627145</v>
      </c>
      <c r="HG77">
        <v>46200</v>
      </c>
      <c r="HH77">
        <v>506084</v>
      </c>
      <c r="HI77">
        <v>0</v>
      </c>
      <c r="HJ77">
        <v>54445</v>
      </c>
      <c r="HK77">
        <v>7668</v>
      </c>
      <c r="HL77">
        <v>4398</v>
      </c>
      <c r="HM77">
        <v>0</v>
      </c>
      <c r="HN77">
        <v>0</v>
      </c>
      <c r="HO77">
        <v>0</v>
      </c>
      <c r="HP77">
        <v>0</v>
      </c>
      <c r="HQ77">
        <v>0</v>
      </c>
      <c r="HR77">
        <v>0</v>
      </c>
      <c r="HS77">
        <v>26090712</v>
      </c>
      <c r="HT77">
        <v>673645</v>
      </c>
      <c r="HW77">
        <v>0</v>
      </c>
      <c r="HX77">
        <v>219</v>
      </c>
      <c r="HY77">
        <v>297</v>
      </c>
      <c r="HZ77">
        <v>238</v>
      </c>
      <c r="IA77">
        <v>729</v>
      </c>
      <c r="IB77">
        <v>1379</v>
      </c>
      <c r="IC77">
        <v>2862</v>
      </c>
      <c r="ID77">
        <v>0</v>
      </c>
      <c r="IE77">
        <v>571.38700000000006</v>
      </c>
      <c r="IF77">
        <v>133.477</v>
      </c>
      <c r="IG77">
        <v>75</v>
      </c>
      <c r="IH77">
        <v>821.56500000000005</v>
      </c>
      <c r="II77">
        <v>0</v>
      </c>
      <c r="IJ77">
        <v>2329.299</v>
      </c>
      <c r="IK77">
        <v>0</v>
      </c>
      <c r="IL77">
        <v>0</v>
      </c>
      <c r="IM77">
        <v>0</v>
      </c>
      <c r="IN77">
        <v>0</v>
      </c>
      <c r="IO77">
        <v>0</v>
      </c>
      <c r="IP77">
        <v>0</v>
      </c>
      <c r="IQ77">
        <v>1624.4350000000002</v>
      </c>
      <c r="IR77">
        <v>1000652</v>
      </c>
      <c r="IS77">
        <v>0</v>
      </c>
      <c r="IT77">
        <v>0</v>
      </c>
      <c r="IU77">
        <v>0</v>
      </c>
      <c r="IV77">
        <v>0</v>
      </c>
      <c r="IW77">
        <v>6160</v>
      </c>
      <c r="IX77">
        <v>527962</v>
      </c>
      <c r="IY77">
        <v>41111</v>
      </c>
      <c r="IZ77">
        <v>0</v>
      </c>
      <c r="JA77">
        <v>0</v>
      </c>
      <c r="JB77">
        <v>0</v>
      </c>
      <c r="JC77">
        <v>0</v>
      </c>
      <c r="JD77">
        <v>0</v>
      </c>
      <c r="JE77">
        <v>0</v>
      </c>
      <c r="JF77">
        <v>0</v>
      </c>
      <c r="JG77">
        <v>0</v>
      </c>
      <c r="JH77">
        <v>0</v>
      </c>
      <c r="JJ77">
        <v>0</v>
      </c>
      <c r="JK77">
        <v>0</v>
      </c>
      <c r="JL77">
        <v>0</v>
      </c>
      <c r="JM77">
        <v>0</v>
      </c>
      <c r="JO77">
        <v>5.16</v>
      </c>
      <c r="JP77">
        <v>56.222000000000001</v>
      </c>
      <c r="JQ77">
        <v>58.137</v>
      </c>
      <c r="JR77">
        <v>41213</v>
      </c>
      <c r="JS77">
        <v>522532</v>
      </c>
      <c r="JT77">
        <v>620535</v>
      </c>
      <c r="JU77">
        <v>39670</v>
      </c>
      <c r="JW77">
        <v>0</v>
      </c>
      <c r="JX77">
        <v>0</v>
      </c>
      <c r="JY77">
        <v>0</v>
      </c>
      <c r="JZ77">
        <v>0</v>
      </c>
      <c r="KD77">
        <v>39670</v>
      </c>
      <c r="KE77">
        <v>7261</v>
      </c>
      <c r="KG77">
        <v>0</v>
      </c>
      <c r="KH77">
        <v>0</v>
      </c>
      <c r="KI77">
        <v>0</v>
      </c>
      <c r="KJ77">
        <v>58</v>
      </c>
      <c r="KK77">
        <v>17</v>
      </c>
      <c r="KL77">
        <v>35728</v>
      </c>
      <c r="KM77">
        <v>10472</v>
      </c>
      <c r="KN77">
        <v>0</v>
      </c>
      <c r="KO77">
        <v>0</v>
      </c>
      <c r="KP77">
        <v>0</v>
      </c>
      <c r="KQ77">
        <v>0</v>
      </c>
      <c r="KS77">
        <v>0</v>
      </c>
      <c r="KT77">
        <v>0</v>
      </c>
      <c r="KU77">
        <v>0</v>
      </c>
      <c r="KW77">
        <v>0</v>
      </c>
      <c r="KX77">
        <v>0</v>
      </c>
      <c r="KY77">
        <v>0</v>
      </c>
      <c r="KZ77">
        <v>0</v>
      </c>
      <c r="LA77">
        <v>0</v>
      </c>
      <c r="LB77">
        <v>0</v>
      </c>
      <c r="LD77">
        <v>0</v>
      </c>
      <c r="LE77">
        <v>0</v>
      </c>
      <c r="LF77">
        <v>0</v>
      </c>
      <c r="LG77">
        <v>0</v>
      </c>
      <c r="LH77">
        <v>0</v>
      </c>
      <c r="LI77">
        <v>0</v>
      </c>
      <c r="LJ77">
        <v>2444.4760000000001</v>
      </c>
      <c r="LK77">
        <v>2</v>
      </c>
      <c r="LL77">
        <v>30000</v>
      </c>
      <c r="LM77">
        <v>24445</v>
      </c>
      <c r="LN77">
        <v>0</v>
      </c>
      <c r="LO77">
        <v>0</v>
      </c>
      <c r="LP77">
        <v>0</v>
      </c>
      <c r="LQ77">
        <v>0</v>
      </c>
      <c r="LR77">
        <v>0</v>
      </c>
      <c r="LS77">
        <v>0</v>
      </c>
      <c r="LT77">
        <v>0</v>
      </c>
      <c r="LU77">
        <v>0</v>
      </c>
      <c r="LV77">
        <v>0</v>
      </c>
      <c r="LW77">
        <v>0</v>
      </c>
      <c r="LX77">
        <v>0</v>
      </c>
      <c r="LY77">
        <v>0</v>
      </c>
      <c r="LZ77">
        <v>0</v>
      </c>
      <c r="MA77">
        <v>0</v>
      </c>
      <c r="MB77">
        <v>0</v>
      </c>
      <c r="MC77">
        <v>0</v>
      </c>
      <c r="MD77">
        <v>0</v>
      </c>
      <c r="ME77">
        <v>0</v>
      </c>
      <c r="MF77">
        <v>0</v>
      </c>
      <c r="MG77">
        <v>31272361</v>
      </c>
      <c r="MH77">
        <v>0</v>
      </c>
      <c r="MI77">
        <v>0</v>
      </c>
      <c r="MJ77">
        <v>0</v>
      </c>
      <c r="MK77">
        <v>0</v>
      </c>
    </row>
    <row r="78" spans="1:349" x14ac:dyDescent="0.25">
      <c r="A78">
        <v>43696</v>
      </c>
      <c r="B78">
        <v>71801</v>
      </c>
      <c r="C78">
        <v>9</v>
      </c>
      <c r="D78">
        <v>2025</v>
      </c>
      <c r="E78">
        <v>6160</v>
      </c>
      <c r="F78">
        <v>0</v>
      </c>
      <c r="G78">
        <v>1455.9280000000001</v>
      </c>
      <c r="H78">
        <v>1284.473</v>
      </c>
      <c r="I78">
        <v>1284.473</v>
      </c>
      <c r="J78">
        <v>1455.9280000000001</v>
      </c>
      <c r="K78">
        <v>0</v>
      </c>
      <c r="L78">
        <v>6160</v>
      </c>
      <c r="M78">
        <v>0</v>
      </c>
      <c r="N78">
        <v>0</v>
      </c>
      <c r="P78">
        <v>1456.9570000000001</v>
      </c>
      <c r="Q78">
        <v>0</v>
      </c>
      <c r="R78">
        <v>906513</v>
      </c>
      <c r="S78">
        <v>622.19600000000003</v>
      </c>
      <c r="U78">
        <v>0</v>
      </c>
      <c r="V78">
        <v>749.64200000000005</v>
      </c>
      <c r="W78">
        <v>533871</v>
      </c>
      <c r="X78">
        <v>533871</v>
      </c>
      <c r="Z78">
        <v>0</v>
      </c>
      <c r="AC78">
        <v>0</v>
      </c>
      <c r="AD78" t="s">
        <v>305</v>
      </c>
      <c r="AE78">
        <v>0</v>
      </c>
      <c r="AH78">
        <v>0</v>
      </c>
      <c r="AI78">
        <v>0</v>
      </c>
      <c r="AJ78">
        <v>6160</v>
      </c>
      <c r="AK78" t="s">
        <v>529</v>
      </c>
      <c r="AL78" t="s">
        <v>77</v>
      </c>
      <c r="AM78">
        <v>0</v>
      </c>
      <c r="AN78">
        <v>0</v>
      </c>
      <c r="AO78">
        <v>0</v>
      </c>
      <c r="AP78">
        <v>0</v>
      </c>
      <c r="AQ78">
        <v>0</v>
      </c>
      <c r="AS78">
        <v>0</v>
      </c>
      <c r="AT78">
        <v>0</v>
      </c>
      <c r="AU78">
        <v>0</v>
      </c>
      <c r="AV78">
        <v>0</v>
      </c>
      <c r="AW78">
        <v>15454808</v>
      </c>
      <c r="AX78">
        <v>15222093</v>
      </c>
      <c r="AY78">
        <v>0</v>
      </c>
      <c r="AZ78">
        <v>906513</v>
      </c>
      <c r="BA78">
        <v>21.5</v>
      </c>
      <c r="BB78">
        <v>0</v>
      </c>
      <c r="BC78">
        <v>0</v>
      </c>
      <c r="BD78">
        <v>0</v>
      </c>
      <c r="BE78">
        <v>0</v>
      </c>
      <c r="BF78">
        <v>13754495</v>
      </c>
      <c r="BG78">
        <v>0</v>
      </c>
      <c r="BJ78">
        <v>12</v>
      </c>
      <c r="BK78">
        <v>0</v>
      </c>
      <c r="BL78">
        <v>0</v>
      </c>
      <c r="BM78">
        <v>0</v>
      </c>
      <c r="BN78">
        <v>0</v>
      </c>
      <c r="BO78">
        <v>0</v>
      </c>
      <c r="BP78">
        <v>0</v>
      </c>
      <c r="BQ78">
        <v>572</v>
      </c>
      <c r="BS78">
        <v>0</v>
      </c>
      <c r="BT78">
        <v>0</v>
      </c>
      <c r="BU78">
        <v>0</v>
      </c>
      <c r="BV78">
        <v>0</v>
      </c>
      <c r="BW78">
        <v>0</v>
      </c>
      <c r="BY78">
        <v>0</v>
      </c>
      <c r="CA78">
        <v>0</v>
      </c>
      <c r="CB78">
        <v>0</v>
      </c>
      <c r="CC78">
        <v>0</v>
      </c>
      <c r="CD78">
        <v>0</v>
      </c>
      <c r="CE78">
        <v>0</v>
      </c>
      <c r="CF78">
        <v>0</v>
      </c>
      <c r="CG78">
        <v>0</v>
      </c>
      <c r="CH78">
        <v>233742</v>
      </c>
      <c r="CI78">
        <v>0</v>
      </c>
      <c r="CJ78">
        <v>4</v>
      </c>
      <c r="CK78">
        <v>0</v>
      </c>
      <c r="CL78">
        <v>0</v>
      </c>
      <c r="CN78">
        <v>0</v>
      </c>
      <c r="CO78">
        <v>1</v>
      </c>
      <c r="CP78">
        <v>0</v>
      </c>
      <c r="CQ78">
        <v>0</v>
      </c>
      <c r="CR78">
        <v>1455.9280000000001</v>
      </c>
      <c r="CS78">
        <v>0</v>
      </c>
      <c r="CT78">
        <v>0</v>
      </c>
      <c r="CU78">
        <v>0</v>
      </c>
      <c r="CV78">
        <v>0</v>
      </c>
      <c r="CW78">
        <v>0</v>
      </c>
      <c r="CX78">
        <v>0</v>
      </c>
      <c r="CY78">
        <v>0</v>
      </c>
      <c r="CZ78">
        <v>0</v>
      </c>
      <c r="DB78">
        <v>7912354</v>
      </c>
      <c r="DC78">
        <v>0</v>
      </c>
      <c r="DD78">
        <v>0</v>
      </c>
      <c r="DE78">
        <v>1665818</v>
      </c>
      <c r="DF78">
        <v>1665818</v>
      </c>
      <c r="DG78">
        <v>270.42500000000001</v>
      </c>
      <c r="DH78">
        <v>0</v>
      </c>
      <c r="DI78">
        <v>0</v>
      </c>
      <c r="DK78">
        <v>777</v>
      </c>
      <c r="DL78">
        <v>0</v>
      </c>
      <c r="DM78">
        <v>309106</v>
      </c>
      <c r="DN78">
        <v>1027</v>
      </c>
      <c r="DO78">
        <v>0</v>
      </c>
      <c r="DP78">
        <v>0</v>
      </c>
      <c r="DQ78">
        <v>0</v>
      </c>
      <c r="DR78">
        <v>0</v>
      </c>
      <c r="DS78">
        <v>0</v>
      </c>
      <c r="DT78">
        <v>0</v>
      </c>
      <c r="DU78">
        <v>0</v>
      </c>
      <c r="DV78">
        <v>0</v>
      </c>
      <c r="DW78">
        <v>0</v>
      </c>
      <c r="DX78">
        <v>0</v>
      </c>
      <c r="DY78">
        <v>0</v>
      </c>
      <c r="DZ78">
        <v>0</v>
      </c>
      <c r="EA78">
        <v>0.09</v>
      </c>
      <c r="EB78">
        <v>0</v>
      </c>
      <c r="EC78">
        <v>19.508000000000003</v>
      </c>
      <c r="ED78">
        <v>138195</v>
      </c>
      <c r="EE78">
        <v>0</v>
      </c>
      <c r="EF78">
        <v>0</v>
      </c>
      <c r="EG78">
        <v>0</v>
      </c>
      <c r="EH78">
        <v>171938</v>
      </c>
      <c r="EI78">
        <v>0</v>
      </c>
      <c r="EJ78">
        <v>0</v>
      </c>
      <c r="EK78">
        <v>6.4190000000000005</v>
      </c>
      <c r="EL78">
        <v>0</v>
      </c>
      <c r="EM78">
        <v>0</v>
      </c>
      <c r="EN78">
        <v>1.641</v>
      </c>
      <c r="EO78">
        <v>0</v>
      </c>
      <c r="EP78">
        <v>0</v>
      </c>
      <c r="EQ78">
        <v>8.15</v>
      </c>
      <c r="ER78">
        <v>0</v>
      </c>
      <c r="ES78">
        <v>27.912000000000003</v>
      </c>
      <c r="ET78">
        <v>0</v>
      </c>
      <c r="EV78">
        <v>0</v>
      </c>
      <c r="EW78">
        <v>0</v>
      </c>
      <c r="EX78">
        <v>0</v>
      </c>
      <c r="EZ78">
        <v>12856716</v>
      </c>
      <c r="FA78">
        <v>0</v>
      </c>
      <c r="FB78">
        <v>13762202</v>
      </c>
      <c r="FC78">
        <v>0</v>
      </c>
      <c r="FD78">
        <v>0</v>
      </c>
      <c r="FE78">
        <v>2030890</v>
      </c>
      <c r="FF78">
        <v>334487</v>
      </c>
      <c r="FG78">
        <v>7.0223999999999995E-2</v>
      </c>
      <c r="FH78">
        <v>3.0397999999999998E-2</v>
      </c>
      <c r="FI78">
        <v>0</v>
      </c>
      <c r="FJ78">
        <v>0</v>
      </c>
      <c r="FK78">
        <v>2232.873</v>
      </c>
      <c r="FL78">
        <v>16361321</v>
      </c>
      <c r="FM78">
        <v>0</v>
      </c>
      <c r="FN78">
        <v>0</v>
      </c>
      <c r="FO78">
        <v>0</v>
      </c>
      <c r="FP78">
        <v>0</v>
      </c>
      <c r="FQ78">
        <v>0</v>
      </c>
      <c r="FR78">
        <v>0</v>
      </c>
      <c r="FS78">
        <v>0</v>
      </c>
      <c r="FT78">
        <v>0</v>
      </c>
      <c r="FU78">
        <v>0</v>
      </c>
      <c r="FV78">
        <v>0</v>
      </c>
      <c r="FW78">
        <v>0</v>
      </c>
      <c r="FX78">
        <v>0</v>
      </c>
      <c r="FY78">
        <v>0</v>
      </c>
      <c r="GB78">
        <v>1588003</v>
      </c>
      <c r="GC78">
        <v>1588003</v>
      </c>
      <c r="GD78">
        <v>163.30500000000001</v>
      </c>
      <c r="GF78">
        <v>0</v>
      </c>
      <c r="GG78">
        <v>0</v>
      </c>
      <c r="GH78">
        <v>0</v>
      </c>
      <c r="GI78">
        <v>0</v>
      </c>
      <c r="GK78">
        <v>0</v>
      </c>
      <c r="GL78">
        <v>0</v>
      </c>
      <c r="GM78">
        <v>0</v>
      </c>
      <c r="GN78">
        <v>0</v>
      </c>
      <c r="GO78">
        <v>0</v>
      </c>
      <c r="GQ78">
        <v>0</v>
      </c>
      <c r="GR78">
        <v>0</v>
      </c>
      <c r="GS78">
        <v>0</v>
      </c>
      <c r="GT78">
        <v>0</v>
      </c>
      <c r="HB78">
        <v>360336637</v>
      </c>
      <c r="HC78">
        <v>4.0135999999999998E-2</v>
      </c>
      <c r="HD78">
        <v>233742</v>
      </c>
      <c r="HE78">
        <v>0</v>
      </c>
      <c r="HF78">
        <v>1414205</v>
      </c>
      <c r="HG78">
        <v>14168</v>
      </c>
      <c r="HH78">
        <v>189944</v>
      </c>
      <c r="HI78">
        <v>0</v>
      </c>
      <c r="HJ78">
        <v>56999</v>
      </c>
      <c r="HK78">
        <v>5707</v>
      </c>
      <c r="HL78">
        <v>3027</v>
      </c>
      <c r="HM78">
        <v>69000</v>
      </c>
      <c r="HN78">
        <v>0</v>
      </c>
      <c r="HO78">
        <v>0</v>
      </c>
      <c r="HP78">
        <v>0</v>
      </c>
      <c r="HQ78">
        <v>0</v>
      </c>
      <c r="HR78">
        <v>0</v>
      </c>
      <c r="HS78">
        <v>12855689</v>
      </c>
      <c r="HT78">
        <v>334487</v>
      </c>
      <c r="HW78">
        <v>0</v>
      </c>
      <c r="HX78">
        <v>317</v>
      </c>
      <c r="HY78">
        <v>239</v>
      </c>
      <c r="HZ78">
        <v>221</v>
      </c>
      <c r="IA78">
        <v>161</v>
      </c>
      <c r="IB78">
        <v>163</v>
      </c>
      <c r="IC78">
        <v>1101</v>
      </c>
      <c r="ID78">
        <v>0</v>
      </c>
      <c r="IE78">
        <v>47.025000000000006</v>
      </c>
      <c r="IF78">
        <v>92.99</v>
      </c>
      <c r="IG78">
        <v>23</v>
      </c>
      <c r="IH78">
        <v>308.35000000000002</v>
      </c>
      <c r="II78">
        <v>0</v>
      </c>
      <c r="IJ78">
        <v>889.65700000000004</v>
      </c>
      <c r="IK78">
        <v>0</v>
      </c>
      <c r="IL78">
        <v>12</v>
      </c>
      <c r="IM78">
        <v>3</v>
      </c>
      <c r="IN78">
        <v>0</v>
      </c>
      <c r="IO78">
        <v>15</v>
      </c>
      <c r="IP78">
        <v>0</v>
      </c>
      <c r="IQ78">
        <v>749.64200000000005</v>
      </c>
      <c r="IR78">
        <v>461779</v>
      </c>
      <c r="IS78">
        <v>0</v>
      </c>
      <c r="IT78">
        <v>60000</v>
      </c>
      <c r="IU78">
        <v>9000</v>
      </c>
      <c r="IV78">
        <v>0</v>
      </c>
      <c r="IW78">
        <v>6160</v>
      </c>
      <c r="IX78">
        <v>43451</v>
      </c>
      <c r="IY78">
        <v>28641</v>
      </c>
      <c r="IZ78">
        <v>0</v>
      </c>
      <c r="JA78">
        <v>0</v>
      </c>
      <c r="JB78">
        <v>0</v>
      </c>
      <c r="JC78">
        <v>0</v>
      </c>
      <c r="JD78">
        <v>0</v>
      </c>
      <c r="JE78">
        <v>0</v>
      </c>
      <c r="JF78">
        <v>0</v>
      </c>
      <c r="JG78">
        <v>0</v>
      </c>
      <c r="JH78">
        <v>0</v>
      </c>
      <c r="JJ78">
        <v>0</v>
      </c>
      <c r="JK78">
        <v>0</v>
      </c>
      <c r="JL78">
        <v>0</v>
      </c>
      <c r="JM78">
        <v>0</v>
      </c>
      <c r="JO78">
        <v>0</v>
      </c>
      <c r="JP78">
        <v>112.396</v>
      </c>
      <c r="JQ78">
        <v>50.908999999999999</v>
      </c>
      <c r="JR78">
        <v>0</v>
      </c>
      <c r="JS78">
        <v>1044617</v>
      </c>
      <c r="JT78">
        <v>543386</v>
      </c>
      <c r="JU78">
        <v>0</v>
      </c>
      <c r="JW78">
        <v>0</v>
      </c>
      <c r="JX78">
        <v>0</v>
      </c>
      <c r="JY78">
        <v>0</v>
      </c>
      <c r="JZ78">
        <v>0</v>
      </c>
      <c r="KD78">
        <v>0</v>
      </c>
      <c r="KE78">
        <v>7261</v>
      </c>
      <c r="KG78">
        <v>0</v>
      </c>
      <c r="KH78">
        <v>0</v>
      </c>
      <c r="KI78">
        <v>0</v>
      </c>
      <c r="KJ78">
        <v>10</v>
      </c>
      <c r="KK78">
        <v>13</v>
      </c>
      <c r="KL78">
        <v>6160</v>
      </c>
      <c r="KM78">
        <v>8008</v>
      </c>
      <c r="KN78">
        <v>0</v>
      </c>
      <c r="KO78">
        <v>0</v>
      </c>
      <c r="KP78">
        <v>0</v>
      </c>
      <c r="KQ78">
        <v>0</v>
      </c>
      <c r="KS78">
        <v>0</v>
      </c>
      <c r="KT78">
        <v>0</v>
      </c>
      <c r="KU78">
        <v>0</v>
      </c>
      <c r="KW78">
        <v>0</v>
      </c>
      <c r="KX78">
        <v>0</v>
      </c>
      <c r="KY78">
        <v>0</v>
      </c>
      <c r="KZ78">
        <v>0</v>
      </c>
      <c r="LA78">
        <v>0</v>
      </c>
      <c r="LB78">
        <v>0</v>
      </c>
      <c r="LD78">
        <v>0</v>
      </c>
      <c r="LE78">
        <v>0</v>
      </c>
      <c r="LF78">
        <v>0</v>
      </c>
      <c r="LG78">
        <v>0</v>
      </c>
      <c r="LH78">
        <v>0</v>
      </c>
      <c r="LI78">
        <v>0</v>
      </c>
      <c r="LJ78">
        <v>1199.8590000000002</v>
      </c>
      <c r="LK78">
        <v>3</v>
      </c>
      <c r="LL78">
        <v>45000</v>
      </c>
      <c r="LM78">
        <v>11999</v>
      </c>
      <c r="LN78">
        <v>0</v>
      </c>
      <c r="LO78">
        <v>0</v>
      </c>
      <c r="LP78">
        <v>0</v>
      </c>
      <c r="LQ78">
        <v>0</v>
      </c>
      <c r="LR78">
        <v>0</v>
      </c>
      <c r="LS78">
        <v>0</v>
      </c>
      <c r="LT78">
        <v>0</v>
      </c>
      <c r="LU78">
        <v>0</v>
      </c>
      <c r="LV78">
        <v>0</v>
      </c>
      <c r="LW78">
        <v>0</v>
      </c>
      <c r="LX78">
        <v>0</v>
      </c>
      <c r="LY78">
        <v>0</v>
      </c>
      <c r="LZ78">
        <v>0</v>
      </c>
      <c r="MA78">
        <v>0</v>
      </c>
      <c r="MB78">
        <v>0</v>
      </c>
      <c r="MC78">
        <v>0</v>
      </c>
      <c r="MD78">
        <v>0</v>
      </c>
      <c r="ME78">
        <v>0</v>
      </c>
      <c r="MF78">
        <v>0</v>
      </c>
      <c r="MG78">
        <v>15454808</v>
      </c>
      <c r="MH78">
        <v>0</v>
      </c>
      <c r="MI78">
        <v>0</v>
      </c>
      <c r="MJ78">
        <v>0</v>
      </c>
      <c r="MK78">
        <v>0</v>
      </c>
    </row>
    <row r="79" spans="1:349" x14ac:dyDescent="0.25">
      <c r="A79">
        <v>43696</v>
      </c>
      <c r="B79">
        <v>71803</v>
      </c>
      <c r="C79">
        <v>9</v>
      </c>
      <c r="D79">
        <v>2025</v>
      </c>
      <c r="E79">
        <v>6160</v>
      </c>
      <c r="F79">
        <v>0</v>
      </c>
      <c r="G79">
        <v>209.75</v>
      </c>
      <c r="H79">
        <v>203.52500000000001</v>
      </c>
      <c r="I79">
        <v>203.52500000000001</v>
      </c>
      <c r="J79">
        <v>209.75</v>
      </c>
      <c r="K79">
        <v>0</v>
      </c>
      <c r="L79">
        <v>6160</v>
      </c>
      <c r="M79">
        <v>0</v>
      </c>
      <c r="N79">
        <v>0</v>
      </c>
      <c r="P79">
        <v>209.75</v>
      </c>
      <c r="Q79">
        <v>0</v>
      </c>
      <c r="R79">
        <v>130506</v>
      </c>
      <c r="S79">
        <v>622.19600000000003</v>
      </c>
      <c r="U79">
        <v>0</v>
      </c>
      <c r="V79">
        <v>76.093000000000004</v>
      </c>
      <c r="W79">
        <v>46873</v>
      </c>
      <c r="X79">
        <v>46873</v>
      </c>
      <c r="Z79">
        <v>0</v>
      </c>
      <c r="AC79">
        <v>0</v>
      </c>
      <c r="AD79" t="s">
        <v>305</v>
      </c>
      <c r="AE79">
        <v>0</v>
      </c>
      <c r="AH79">
        <v>0</v>
      </c>
      <c r="AI79">
        <v>0</v>
      </c>
      <c r="AJ79">
        <v>6160</v>
      </c>
      <c r="AK79" t="s">
        <v>529</v>
      </c>
      <c r="AL79" t="s">
        <v>445</v>
      </c>
      <c r="AM79">
        <v>0</v>
      </c>
      <c r="AN79">
        <v>0</v>
      </c>
      <c r="AO79">
        <v>0</v>
      </c>
      <c r="AP79">
        <v>0</v>
      </c>
      <c r="AQ79">
        <v>0</v>
      </c>
      <c r="AS79">
        <v>0</v>
      </c>
      <c r="AT79">
        <v>0</v>
      </c>
      <c r="AU79">
        <v>0</v>
      </c>
      <c r="AV79">
        <v>0</v>
      </c>
      <c r="AW79">
        <v>2424092</v>
      </c>
      <c r="AX79">
        <v>2390917</v>
      </c>
      <c r="AY79">
        <v>0</v>
      </c>
      <c r="AZ79">
        <v>130506</v>
      </c>
      <c r="BA79">
        <v>7.75</v>
      </c>
      <c r="BB79">
        <v>0</v>
      </c>
      <c r="BC79">
        <v>0</v>
      </c>
      <c r="BD79">
        <v>0</v>
      </c>
      <c r="BE79">
        <v>0</v>
      </c>
      <c r="BF79">
        <v>2100921</v>
      </c>
      <c r="BG79">
        <v>0</v>
      </c>
      <c r="BJ79">
        <v>12</v>
      </c>
      <c r="BK79">
        <v>0</v>
      </c>
      <c r="BL79">
        <v>0</v>
      </c>
      <c r="BM79">
        <v>0</v>
      </c>
      <c r="BN79">
        <v>0</v>
      </c>
      <c r="BO79">
        <v>0</v>
      </c>
      <c r="BP79">
        <v>0</v>
      </c>
      <c r="BQ79">
        <v>739</v>
      </c>
      <c r="BS79">
        <v>0</v>
      </c>
      <c r="BT79">
        <v>0</v>
      </c>
      <c r="BU79">
        <v>0</v>
      </c>
      <c r="BV79">
        <v>0</v>
      </c>
      <c r="BW79">
        <v>0</v>
      </c>
      <c r="BY79">
        <v>0</v>
      </c>
      <c r="CA79">
        <v>0</v>
      </c>
      <c r="CB79">
        <v>0</v>
      </c>
      <c r="CC79">
        <v>0</v>
      </c>
      <c r="CD79">
        <v>0</v>
      </c>
      <c r="CE79">
        <v>0</v>
      </c>
      <c r="CF79">
        <v>0</v>
      </c>
      <c r="CG79">
        <v>0</v>
      </c>
      <c r="CH79">
        <v>33674</v>
      </c>
      <c r="CI79">
        <v>0</v>
      </c>
      <c r="CJ79">
        <v>4</v>
      </c>
      <c r="CK79">
        <v>0</v>
      </c>
      <c r="CL79">
        <v>0</v>
      </c>
      <c r="CN79">
        <v>0</v>
      </c>
      <c r="CO79">
        <v>1</v>
      </c>
      <c r="CP79">
        <v>0.435</v>
      </c>
      <c r="CQ79">
        <v>11.667</v>
      </c>
      <c r="CR79">
        <v>209.75</v>
      </c>
      <c r="CS79">
        <v>0</v>
      </c>
      <c r="CT79">
        <v>0</v>
      </c>
      <c r="CU79">
        <v>0</v>
      </c>
      <c r="CV79">
        <v>0</v>
      </c>
      <c r="CW79">
        <v>0</v>
      </c>
      <c r="CX79">
        <v>0</v>
      </c>
      <c r="CY79">
        <v>0</v>
      </c>
      <c r="CZ79">
        <v>0</v>
      </c>
      <c r="DB79">
        <v>1253714</v>
      </c>
      <c r="DC79">
        <v>0</v>
      </c>
      <c r="DD79">
        <v>0</v>
      </c>
      <c r="DE79">
        <v>349657</v>
      </c>
      <c r="DF79">
        <v>356115</v>
      </c>
      <c r="DG79">
        <v>56.763000000000005</v>
      </c>
      <c r="DH79">
        <v>0</v>
      </c>
      <c r="DI79">
        <v>6458</v>
      </c>
      <c r="DK79">
        <v>3441</v>
      </c>
      <c r="DL79">
        <v>0</v>
      </c>
      <c r="DM79">
        <v>150158</v>
      </c>
      <c r="DN79">
        <v>499</v>
      </c>
      <c r="DO79">
        <v>0</v>
      </c>
      <c r="DP79">
        <v>0</v>
      </c>
      <c r="DQ79">
        <v>0</v>
      </c>
      <c r="DR79">
        <v>0</v>
      </c>
      <c r="DS79">
        <v>0</v>
      </c>
      <c r="DT79">
        <v>0</v>
      </c>
      <c r="DU79">
        <v>0</v>
      </c>
      <c r="DV79">
        <v>0</v>
      </c>
      <c r="DW79">
        <v>0</v>
      </c>
      <c r="DX79">
        <v>0</v>
      </c>
      <c r="DY79">
        <v>0</v>
      </c>
      <c r="DZ79">
        <v>0</v>
      </c>
      <c r="EA79">
        <v>0</v>
      </c>
      <c r="EB79">
        <v>0</v>
      </c>
      <c r="EC79">
        <v>14.828000000000001</v>
      </c>
      <c r="ED79">
        <v>105042</v>
      </c>
      <c r="EE79">
        <v>0</v>
      </c>
      <c r="EF79">
        <v>0</v>
      </c>
      <c r="EG79">
        <v>0</v>
      </c>
      <c r="EH79">
        <v>45615</v>
      </c>
      <c r="EI79">
        <v>0</v>
      </c>
      <c r="EJ79">
        <v>0</v>
      </c>
      <c r="EK79">
        <v>2.395</v>
      </c>
      <c r="EL79">
        <v>0</v>
      </c>
      <c r="EM79">
        <v>0</v>
      </c>
      <c r="EN79">
        <v>4.4000000000000004E-2</v>
      </c>
      <c r="EO79">
        <v>0</v>
      </c>
      <c r="EP79">
        <v>0</v>
      </c>
      <c r="EQ79">
        <v>2.4390000000000001</v>
      </c>
      <c r="ER79">
        <v>0</v>
      </c>
      <c r="ES79">
        <v>7.4050000000000002</v>
      </c>
      <c r="ET79">
        <v>0</v>
      </c>
      <c r="EV79">
        <v>0</v>
      </c>
      <c r="EW79">
        <v>0</v>
      </c>
      <c r="EX79">
        <v>0</v>
      </c>
      <c r="EZ79">
        <v>2029619</v>
      </c>
      <c r="FA79">
        <v>0</v>
      </c>
      <c r="FB79">
        <v>2159626</v>
      </c>
      <c r="FC79">
        <v>0</v>
      </c>
      <c r="FD79">
        <v>0</v>
      </c>
      <c r="FE79">
        <v>310207</v>
      </c>
      <c r="FF79">
        <v>51091</v>
      </c>
      <c r="FG79">
        <v>7.0223999999999995E-2</v>
      </c>
      <c r="FH79">
        <v>3.0397999999999998E-2</v>
      </c>
      <c r="FI79">
        <v>0</v>
      </c>
      <c r="FJ79">
        <v>0</v>
      </c>
      <c r="FK79">
        <v>341.05900000000003</v>
      </c>
      <c r="FL79">
        <v>2554598</v>
      </c>
      <c r="FM79">
        <v>0</v>
      </c>
      <c r="FN79">
        <v>0</v>
      </c>
      <c r="FO79">
        <v>0</v>
      </c>
      <c r="FP79">
        <v>0</v>
      </c>
      <c r="FQ79">
        <v>0</v>
      </c>
      <c r="FR79">
        <v>0</v>
      </c>
      <c r="FS79">
        <v>0</v>
      </c>
      <c r="FT79">
        <v>0</v>
      </c>
      <c r="FU79">
        <v>0</v>
      </c>
      <c r="FV79">
        <v>0</v>
      </c>
      <c r="FW79">
        <v>0</v>
      </c>
      <c r="FX79">
        <v>0</v>
      </c>
      <c r="FY79">
        <v>0</v>
      </c>
      <c r="GB79">
        <v>37690</v>
      </c>
      <c r="GC79">
        <v>37690</v>
      </c>
      <c r="GD79">
        <v>3.786</v>
      </c>
      <c r="GF79">
        <v>0</v>
      </c>
      <c r="GG79">
        <v>0</v>
      </c>
      <c r="GH79">
        <v>0</v>
      </c>
      <c r="GI79">
        <v>0</v>
      </c>
      <c r="GK79">
        <v>0</v>
      </c>
      <c r="GL79">
        <v>0</v>
      </c>
      <c r="GM79">
        <v>0</v>
      </c>
      <c r="GN79">
        <v>0</v>
      </c>
      <c r="GO79">
        <v>0</v>
      </c>
      <c r="GQ79">
        <v>0</v>
      </c>
      <c r="GR79">
        <v>0</v>
      </c>
      <c r="GS79">
        <v>0</v>
      </c>
      <c r="GT79">
        <v>0</v>
      </c>
      <c r="HB79">
        <v>360336637</v>
      </c>
      <c r="HC79">
        <v>4.0135999999999998E-2</v>
      </c>
      <c r="HD79">
        <v>33674</v>
      </c>
      <c r="HE79">
        <v>0</v>
      </c>
      <c r="HF79">
        <v>224081</v>
      </c>
      <c r="HG79">
        <v>0</v>
      </c>
      <c r="HH79">
        <v>0</v>
      </c>
      <c r="HI79">
        <v>0</v>
      </c>
      <c r="HJ79">
        <v>31791</v>
      </c>
      <c r="HK79">
        <v>2562</v>
      </c>
      <c r="HL79">
        <v>2383</v>
      </c>
      <c r="HM79">
        <v>0</v>
      </c>
      <c r="HN79">
        <v>0</v>
      </c>
      <c r="HO79">
        <v>0</v>
      </c>
      <c r="HP79">
        <v>54259</v>
      </c>
      <c r="HQ79">
        <v>0</v>
      </c>
      <c r="HR79">
        <v>0</v>
      </c>
      <c r="HS79">
        <v>2029120</v>
      </c>
      <c r="HT79">
        <v>51091</v>
      </c>
      <c r="HW79">
        <v>0</v>
      </c>
      <c r="HX79">
        <v>25</v>
      </c>
      <c r="HY79">
        <v>24</v>
      </c>
      <c r="HZ79">
        <v>37</v>
      </c>
      <c r="IA79">
        <v>53</v>
      </c>
      <c r="IB79">
        <v>81</v>
      </c>
      <c r="IC79">
        <v>220</v>
      </c>
      <c r="ID79">
        <v>0</v>
      </c>
      <c r="IE79">
        <v>0</v>
      </c>
      <c r="IF79">
        <v>0</v>
      </c>
      <c r="IG79">
        <v>0</v>
      </c>
      <c r="IH79">
        <v>0</v>
      </c>
      <c r="II79">
        <v>197.304</v>
      </c>
      <c r="IJ79">
        <v>76.093000000000004</v>
      </c>
      <c r="IK79">
        <v>0</v>
      </c>
      <c r="IL79">
        <v>0</v>
      </c>
      <c r="IM79">
        <v>0</v>
      </c>
      <c r="IN79">
        <v>0</v>
      </c>
      <c r="IO79">
        <v>0</v>
      </c>
      <c r="IP79">
        <v>197.304</v>
      </c>
      <c r="IQ79">
        <v>76.093000000000004</v>
      </c>
      <c r="IR79">
        <v>46873</v>
      </c>
      <c r="IS79">
        <v>0</v>
      </c>
      <c r="IT79">
        <v>0</v>
      </c>
      <c r="IU79">
        <v>0</v>
      </c>
      <c r="IV79">
        <v>0</v>
      </c>
      <c r="IW79">
        <v>6160</v>
      </c>
      <c r="IX79">
        <v>0</v>
      </c>
      <c r="IY79">
        <v>0</v>
      </c>
      <c r="IZ79">
        <v>54259</v>
      </c>
      <c r="JA79">
        <v>0</v>
      </c>
      <c r="JB79">
        <v>0</v>
      </c>
      <c r="JC79">
        <v>0</v>
      </c>
      <c r="JD79">
        <v>0</v>
      </c>
      <c r="JE79">
        <v>0</v>
      </c>
      <c r="JF79">
        <v>0</v>
      </c>
      <c r="JG79">
        <v>0</v>
      </c>
      <c r="JH79">
        <v>0</v>
      </c>
      <c r="JJ79">
        <v>0</v>
      </c>
      <c r="JK79">
        <v>0</v>
      </c>
      <c r="JL79">
        <v>0</v>
      </c>
      <c r="JM79">
        <v>0</v>
      </c>
      <c r="JO79">
        <v>0</v>
      </c>
      <c r="JP79">
        <v>1.9720000000000002</v>
      </c>
      <c r="JQ79">
        <v>1.8140000000000001</v>
      </c>
      <c r="JR79">
        <v>0</v>
      </c>
      <c r="JS79">
        <v>18328</v>
      </c>
      <c r="JT79">
        <v>19362</v>
      </c>
      <c r="JU79">
        <v>0</v>
      </c>
      <c r="JW79">
        <v>0</v>
      </c>
      <c r="JX79">
        <v>0</v>
      </c>
      <c r="JY79">
        <v>0</v>
      </c>
      <c r="JZ79">
        <v>0</v>
      </c>
      <c r="KD79">
        <v>0</v>
      </c>
      <c r="KE79">
        <v>7261</v>
      </c>
      <c r="KG79">
        <v>0</v>
      </c>
      <c r="KH79">
        <v>0</v>
      </c>
      <c r="KI79">
        <v>0</v>
      </c>
      <c r="KJ79">
        <v>0</v>
      </c>
      <c r="KK79">
        <v>0</v>
      </c>
      <c r="KL79">
        <v>0</v>
      </c>
      <c r="KM79">
        <v>0</v>
      </c>
      <c r="KN79">
        <v>0</v>
      </c>
      <c r="KO79">
        <v>0</v>
      </c>
      <c r="KP79">
        <v>0</v>
      </c>
      <c r="KQ79">
        <v>0</v>
      </c>
      <c r="KS79">
        <v>0</v>
      </c>
      <c r="KT79">
        <v>0</v>
      </c>
      <c r="KU79">
        <v>0</v>
      </c>
      <c r="KW79">
        <v>0</v>
      </c>
      <c r="KX79">
        <v>0</v>
      </c>
      <c r="KY79">
        <v>0</v>
      </c>
      <c r="KZ79">
        <v>0</v>
      </c>
      <c r="LA79">
        <v>0</v>
      </c>
      <c r="LB79">
        <v>0</v>
      </c>
      <c r="LD79">
        <v>0</v>
      </c>
      <c r="LE79">
        <v>0</v>
      </c>
      <c r="LF79">
        <v>0</v>
      </c>
      <c r="LG79">
        <v>0</v>
      </c>
      <c r="LH79">
        <v>0</v>
      </c>
      <c r="LI79">
        <v>0</v>
      </c>
      <c r="LJ79">
        <v>179.11199999999999</v>
      </c>
      <c r="LK79">
        <v>2</v>
      </c>
      <c r="LL79">
        <v>30000</v>
      </c>
      <c r="LM79">
        <v>1791</v>
      </c>
      <c r="LN79">
        <v>0</v>
      </c>
      <c r="LO79">
        <v>0</v>
      </c>
      <c r="LP79">
        <v>0</v>
      </c>
      <c r="LQ79">
        <v>0</v>
      </c>
      <c r="LR79">
        <v>0</v>
      </c>
      <c r="LS79">
        <v>0</v>
      </c>
      <c r="LT79">
        <v>0</v>
      </c>
      <c r="LU79">
        <v>0</v>
      </c>
      <c r="LV79">
        <v>0</v>
      </c>
      <c r="LW79">
        <v>0</v>
      </c>
      <c r="LX79">
        <v>0</v>
      </c>
      <c r="LY79">
        <v>0</v>
      </c>
      <c r="LZ79">
        <v>0</v>
      </c>
      <c r="MA79">
        <v>0</v>
      </c>
      <c r="MB79">
        <v>0</v>
      </c>
      <c r="MC79">
        <v>0</v>
      </c>
      <c r="MD79">
        <v>0</v>
      </c>
      <c r="ME79">
        <v>0</v>
      </c>
      <c r="MF79">
        <v>0</v>
      </c>
      <c r="MG79">
        <v>2424092</v>
      </c>
      <c r="MH79">
        <v>0</v>
      </c>
      <c r="MI79">
        <v>0</v>
      </c>
      <c r="MJ79">
        <v>0</v>
      </c>
      <c r="MK79">
        <v>0</v>
      </c>
    </row>
    <row r="80" spans="1:349" x14ac:dyDescent="0.25">
      <c r="A80">
        <v>43696</v>
      </c>
      <c r="B80">
        <v>71804</v>
      </c>
      <c r="C80">
        <v>9</v>
      </c>
      <c r="D80">
        <v>2025</v>
      </c>
      <c r="E80">
        <v>6160</v>
      </c>
      <c r="F80">
        <v>0</v>
      </c>
      <c r="G80">
        <v>316.06</v>
      </c>
      <c r="H80">
        <v>294.30799999999999</v>
      </c>
      <c r="I80">
        <v>294.30799999999999</v>
      </c>
      <c r="J80">
        <v>316.06</v>
      </c>
      <c r="K80">
        <v>0</v>
      </c>
      <c r="L80">
        <v>6160</v>
      </c>
      <c r="M80">
        <v>0</v>
      </c>
      <c r="N80">
        <v>0</v>
      </c>
      <c r="P80">
        <v>316.06</v>
      </c>
      <c r="Q80">
        <v>0</v>
      </c>
      <c r="R80">
        <v>196651</v>
      </c>
      <c r="S80">
        <v>622.19600000000003</v>
      </c>
      <c r="U80">
        <v>0</v>
      </c>
      <c r="V80">
        <v>61.697000000000003</v>
      </c>
      <c r="W80">
        <v>38257</v>
      </c>
      <c r="X80">
        <v>38257</v>
      </c>
      <c r="Z80">
        <v>0</v>
      </c>
      <c r="AC80">
        <v>0</v>
      </c>
      <c r="AD80" t="s">
        <v>305</v>
      </c>
      <c r="AE80">
        <v>0</v>
      </c>
      <c r="AH80">
        <v>0</v>
      </c>
      <c r="AI80">
        <v>0</v>
      </c>
      <c r="AJ80">
        <v>6160</v>
      </c>
      <c r="AK80" t="s">
        <v>529</v>
      </c>
      <c r="AL80" t="s">
        <v>22</v>
      </c>
      <c r="AM80">
        <v>0</v>
      </c>
      <c r="AN80">
        <v>0</v>
      </c>
      <c r="AO80">
        <v>0</v>
      </c>
      <c r="AP80">
        <v>0</v>
      </c>
      <c r="AQ80">
        <v>0</v>
      </c>
      <c r="AS80">
        <v>0</v>
      </c>
      <c r="AT80">
        <v>0</v>
      </c>
      <c r="AU80">
        <v>0</v>
      </c>
      <c r="AV80">
        <v>0</v>
      </c>
      <c r="AW80">
        <v>3396092</v>
      </c>
      <c r="AX80">
        <v>3346303</v>
      </c>
      <c r="AY80">
        <v>0</v>
      </c>
      <c r="AZ80">
        <v>196651</v>
      </c>
      <c r="BA80">
        <v>12.167</v>
      </c>
      <c r="BB80">
        <v>0</v>
      </c>
      <c r="BC80">
        <v>0</v>
      </c>
      <c r="BD80">
        <v>0</v>
      </c>
      <c r="BE80">
        <v>0</v>
      </c>
      <c r="BF80">
        <v>2948189</v>
      </c>
      <c r="BG80">
        <v>0</v>
      </c>
      <c r="BJ80">
        <v>12</v>
      </c>
      <c r="BK80">
        <v>0</v>
      </c>
      <c r="BL80">
        <v>0</v>
      </c>
      <c r="BM80">
        <v>0</v>
      </c>
      <c r="BN80">
        <v>0</v>
      </c>
      <c r="BO80">
        <v>0</v>
      </c>
      <c r="BP80">
        <v>0</v>
      </c>
      <c r="BQ80">
        <v>725</v>
      </c>
      <c r="BS80">
        <v>0</v>
      </c>
      <c r="BT80">
        <v>0</v>
      </c>
      <c r="BU80">
        <v>0</v>
      </c>
      <c r="BV80">
        <v>0</v>
      </c>
      <c r="BW80">
        <v>0</v>
      </c>
      <c r="BY80">
        <v>0</v>
      </c>
      <c r="CA80">
        <v>0</v>
      </c>
      <c r="CB80">
        <v>0</v>
      </c>
      <c r="CC80">
        <v>0</v>
      </c>
      <c r="CD80">
        <v>0</v>
      </c>
      <c r="CE80">
        <v>0</v>
      </c>
      <c r="CF80">
        <v>0</v>
      </c>
      <c r="CG80">
        <v>0</v>
      </c>
      <c r="CH80">
        <v>50742</v>
      </c>
      <c r="CI80">
        <v>0</v>
      </c>
      <c r="CJ80">
        <v>4</v>
      </c>
      <c r="CK80">
        <v>0</v>
      </c>
      <c r="CL80">
        <v>0</v>
      </c>
      <c r="CN80">
        <v>0</v>
      </c>
      <c r="CO80">
        <v>1</v>
      </c>
      <c r="CP80">
        <v>1.4330000000000001</v>
      </c>
      <c r="CQ80">
        <v>0</v>
      </c>
      <c r="CR80">
        <v>316.06</v>
      </c>
      <c r="CS80">
        <v>0</v>
      </c>
      <c r="CT80">
        <v>0</v>
      </c>
      <c r="CU80">
        <v>0</v>
      </c>
      <c r="CV80">
        <v>0</v>
      </c>
      <c r="CW80">
        <v>0</v>
      </c>
      <c r="CX80">
        <v>0</v>
      </c>
      <c r="CY80">
        <v>0</v>
      </c>
      <c r="CZ80">
        <v>0</v>
      </c>
      <c r="DB80">
        <v>1812937</v>
      </c>
      <c r="DC80">
        <v>0</v>
      </c>
      <c r="DD80">
        <v>0</v>
      </c>
      <c r="DE80">
        <v>298760</v>
      </c>
      <c r="DF80">
        <v>320034</v>
      </c>
      <c r="DG80">
        <v>48.5</v>
      </c>
      <c r="DH80">
        <v>0</v>
      </c>
      <c r="DI80">
        <v>21274</v>
      </c>
      <c r="DK80">
        <v>3217</v>
      </c>
      <c r="DL80">
        <v>0</v>
      </c>
      <c r="DM80">
        <v>286748</v>
      </c>
      <c r="DN80">
        <v>952</v>
      </c>
      <c r="DO80">
        <v>0</v>
      </c>
      <c r="DP80">
        <v>0</v>
      </c>
      <c r="DQ80">
        <v>0</v>
      </c>
      <c r="DR80">
        <v>0</v>
      </c>
      <c r="DS80">
        <v>0</v>
      </c>
      <c r="DT80">
        <v>0</v>
      </c>
      <c r="DU80">
        <v>0</v>
      </c>
      <c r="DV80">
        <v>0</v>
      </c>
      <c r="DW80">
        <v>0</v>
      </c>
      <c r="DX80">
        <v>0</v>
      </c>
      <c r="DY80">
        <v>0</v>
      </c>
      <c r="DZ80">
        <v>0</v>
      </c>
      <c r="EA80">
        <v>5.1000000000000004E-2</v>
      </c>
      <c r="EB80">
        <v>0</v>
      </c>
      <c r="EC80">
        <v>25.577000000000002</v>
      </c>
      <c r="ED80">
        <v>181187</v>
      </c>
      <c r="EE80">
        <v>0</v>
      </c>
      <c r="EF80">
        <v>0</v>
      </c>
      <c r="EG80">
        <v>0</v>
      </c>
      <c r="EH80">
        <v>106513</v>
      </c>
      <c r="EI80">
        <v>0</v>
      </c>
      <c r="EJ80">
        <v>0</v>
      </c>
      <c r="EK80">
        <v>5.4170000000000007</v>
      </c>
      <c r="EL80">
        <v>0</v>
      </c>
      <c r="EM80">
        <v>0</v>
      </c>
      <c r="EN80">
        <v>0.157</v>
      </c>
      <c r="EO80">
        <v>0</v>
      </c>
      <c r="EP80">
        <v>0</v>
      </c>
      <c r="EQ80">
        <v>5.625</v>
      </c>
      <c r="ER80">
        <v>0</v>
      </c>
      <c r="ES80">
        <v>17.291</v>
      </c>
      <c r="ET80">
        <v>0</v>
      </c>
      <c r="EV80">
        <v>0</v>
      </c>
      <c r="EW80">
        <v>0</v>
      </c>
      <c r="EX80">
        <v>0</v>
      </c>
      <c r="EZ80">
        <v>2839300</v>
      </c>
      <c r="FA80">
        <v>0</v>
      </c>
      <c r="FB80">
        <v>3034998</v>
      </c>
      <c r="FC80">
        <v>0</v>
      </c>
      <c r="FD80">
        <v>0</v>
      </c>
      <c r="FE80">
        <v>435308</v>
      </c>
      <c r="FF80">
        <v>71695</v>
      </c>
      <c r="FG80">
        <v>7.0223999999999995E-2</v>
      </c>
      <c r="FH80">
        <v>3.0397999999999998E-2</v>
      </c>
      <c r="FI80">
        <v>0</v>
      </c>
      <c r="FJ80">
        <v>0</v>
      </c>
      <c r="FK80">
        <v>478.60200000000003</v>
      </c>
      <c r="FL80">
        <v>3592743</v>
      </c>
      <c r="FM80">
        <v>0</v>
      </c>
      <c r="FN80">
        <v>0</v>
      </c>
      <c r="FO80">
        <v>0</v>
      </c>
      <c r="FP80">
        <v>0</v>
      </c>
      <c r="FQ80">
        <v>0</v>
      </c>
      <c r="FR80">
        <v>0</v>
      </c>
      <c r="FS80">
        <v>0</v>
      </c>
      <c r="FT80">
        <v>0</v>
      </c>
      <c r="FU80">
        <v>0</v>
      </c>
      <c r="FV80">
        <v>0</v>
      </c>
      <c r="FW80">
        <v>0</v>
      </c>
      <c r="FX80">
        <v>0</v>
      </c>
      <c r="FY80">
        <v>0</v>
      </c>
      <c r="GB80">
        <v>128808</v>
      </c>
      <c r="GC80">
        <v>128808</v>
      </c>
      <c r="GD80">
        <v>16.127000000000002</v>
      </c>
      <c r="GF80">
        <v>0</v>
      </c>
      <c r="GG80">
        <v>0</v>
      </c>
      <c r="GH80">
        <v>0</v>
      </c>
      <c r="GI80">
        <v>0</v>
      </c>
      <c r="GK80">
        <v>0</v>
      </c>
      <c r="GL80">
        <v>0</v>
      </c>
      <c r="GM80">
        <v>0</v>
      </c>
      <c r="GN80">
        <v>0</v>
      </c>
      <c r="GO80">
        <v>0</v>
      </c>
      <c r="GQ80">
        <v>0</v>
      </c>
      <c r="GR80">
        <v>0</v>
      </c>
      <c r="GS80">
        <v>0</v>
      </c>
      <c r="GT80">
        <v>0</v>
      </c>
      <c r="HB80">
        <v>360336637</v>
      </c>
      <c r="HC80">
        <v>4.0135999999999998E-2</v>
      </c>
      <c r="HD80">
        <v>50742</v>
      </c>
      <c r="HE80">
        <v>0</v>
      </c>
      <c r="HF80">
        <v>324033</v>
      </c>
      <c r="HG80">
        <v>1232</v>
      </c>
      <c r="HH80">
        <v>0</v>
      </c>
      <c r="HI80">
        <v>0</v>
      </c>
      <c r="HJ80">
        <v>33188</v>
      </c>
      <c r="HK80">
        <v>4385</v>
      </c>
      <c r="HL80">
        <v>4720</v>
      </c>
      <c r="HM80">
        <v>2000</v>
      </c>
      <c r="HN80">
        <v>0</v>
      </c>
      <c r="HO80">
        <v>0</v>
      </c>
      <c r="HP80">
        <v>78657</v>
      </c>
      <c r="HQ80">
        <v>0</v>
      </c>
      <c r="HR80">
        <v>0</v>
      </c>
      <c r="HS80">
        <v>2838347</v>
      </c>
      <c r="HT80">
        <v>71695</v>
      </c>
      <c r="HW80">
        <v>0</v>
      </c>
      <c r="HX80">
        <v>38</v>
      </c>
      <c r="HY80">
        <v>35</v>
      </c>
      <c r="HZ80">
        <v>33</v>
      </c>
      <c r="IA80">
        <v>43</v>
      </c>
      <c r="IB80">
        <v>44</v>
      </c>
      <c r="IC80">
        <v>193</v>
      </c>
      <c r="ID80">
        <v>0</v>
      </c>
      <c r="IE80">
        <v>0.27300000000000002</v>
      </c>
      <c r="IF80">
        <v>0</v>
      </c>
      <c r="IG80">
        <v>2</v>
      </c>
      <c r="IH80">
        <v>0</v>
      </c>
      <c r="II80">
        <v>286.024</v>
      </c>
      <c r="IJ80">
        <v>61.97</v>
      </c>
      <c r="IK80">
        <v>0</v>
      </c>
      <c r="IL80">
        <v>0</v>
      </c>
      <c r="IM80">
        <v>0</v>
      </c>
      <c r="IN80">
        <v>1</v>
      </c>
      <c r="IO80">
        <v>1</v>
      </c>
      <c r="IP80">
        <v>286.024</v>
      </c>
      <c r="IQ80">
        <v>61.697000000000003</v>
      </c>
      <c r="IR80">
        <v>38005</v>
      </c>
      <c r="IS80">
        <v>0</v>
      </c>
      <c r="IT80">
        <v>0</v>
      </c>
      <c r="IU80">
        <v>0</v>
      </c>
      <c r="IV80">
        <v>2000</v>
      </c>
      <c r="IW80">
        <v>6160</v>
      </c>
      <c r="IX80">
        <v>252</v>
      </c>
      <c r="IY80">
        <v>0</v>
      </c>
      <c r="IZ80">
        <v>78657</v>
      </c>
      <c r="JA80">
        <v>0</v>
      </c>
      <c r="JB80">
        <v>0</v>
      </c>
      <c r="JC80">
        <v>0</v>
      </c>
      <c r="JD80">
        <v>0</v>
      </c>
      <c r="JE80">
        <v>0</v>
      </c>
      <c r="JF80">
        <v>0</v>
      </c>
      <c r="JG80">
        <v>0</v>
      </c>
      <c r="JH80">
        <v>0</v>
      </c>
      <c r="JJ80">
        <v>0</v>
      </c>
      <c r="JK80">
        <v>0</v>
      </c>
      <c r="JL80">
        <v>0</v>
      </c>
      <c r="JM80">
        <v>0</v>
      </c>
      <c r="JO80">
        <v>16.127000000000002</v>
      </c>
      <c r="JP80">
        <v>0</v>
      </c>
      <c r="JQ80">
        <v>0</v>
      </c>
      <c r="JR80">
        <v>128808</v>
      </c>
      <c r="JS80">
        <v>0</v>
      </c>
      <c r="JT80">
        <v>0</v>
      </c>
      <c r="JU80">
        <v>0</v>
      </c>
      <c r="JW80">
        <v>0</v>
      </c>
      <c r="JX80">
        <v>0</v>
      </c>
      <c r="JY80">
        <v>0</v>
      </c>
      <c r="JZ80">
        <v>0</v>
      </c>
      <c r="KD80">
        <v>0</v>
      </c>
      <c r="KE80">
        <v>7261</v>
      </c>
      <c r="KG80">
        <v>0</v>
      </c>
      <c r="KH80">
        <v>0</v>
      </c>
      <c r="KI80">
        <v>0</v>
      </c>
      <c r="KJ80">
        <v>0</v>
      </c>
      <c r="KK80">
        <v>2</v>
      </c>
      <c r="KL80">
        <v>0</v>
      </c>
      <c r="KM80">
        <v>1232</v>
      </c>
      <c r="KN80">
        <v>0</v>
      </c>
      <c r="KO80">
        <v>0</v>
      </c>
      <c r="KP80">
        <v>0</v>
      </c>
      <c r="KQ80">
        <v>0</v>
      </c>
      <c r="KS80">
        <v>0</v>
      </c>
      <c r="KT80">
        <v>0</v>
      </c>
      <c r="KU80">
        <v>0</v>
      </c>
      <c r="KW80">
        <v>0</v>
      </c>
      <c r="KX80">
        <v>0</v>
      </c>
      <c r="KY80">
        <v>0</v>
      </c>
      <c r="KZ80">
        <v>0</v>
      </c>
      <c r="LA80">
        <v>0</v>
      </c>
      <c r="LB80">
        <v>0</v>
      </c>
      <c r="LD80">
        <v>0</v>
      </c>
      <c r="LE80">
        <v>0</v>
      </c>
      <c r="LF80">
        <v>0</v>
      </c>
      <c r="LG80">
        <v>0</v>
      </c>
      <c r="LH80">
        <v>0</v>
      </c>
      <c r="LI80">
        <v>0</v>
      </c>
      <c r="LJ80">
        <v>318.75800000000004</v>
      </c>
      <c r="LK80">
        <v>2</v>
      </c>
      <c r="LL80">
        <v>30000</v>
      </c>
      <c r="LM80">
        <v>3188</v>
      </c>
      <c r="LN80">
        <v>0</v>
      </c>
      <c r="LO80">
        <v>0</v>
      </c>
      <c r="LP80">
        <v>0</v>
      </c>
      <c r="LQ80">
        <v>0</v>
      </c>
      <c r="LR80">
        <v>0</v>
      </c>
      <c r="LS80">
        <v>0</v>
      </c>
      <c r="LT80">
        <v>0</v>
      </c>
      <c r="LU80">
        <v>0</v>
      </c>
      <c r="LV80">
        <v>0</v>
      </c>
      <c r="LW80">
        <v>0</v>
      </c>
      <c r="LX80">
        <v>0</v>
      </c>
      <c r="LY80">
        <v>0</v>
      </c>
      <c r="LZ80">
        <v>0</v>
      </c>
      <c r="MA80">
        <v>0</v>
      </c>
      <c r="MB80">
        <v>0</v>
      </c>
      <c r="MC80">
        <v>0</v>
      </c>
      <c r="MD80">
        <v>0</v>
      </c>
      <c r="ME80">
        <v>0</v>
      </c>
      <c r="MF80">
        <v>0</v>
      </c>
      <c r="MG80">
        <v>3396092</v>
      </c>
      <c r="MH80">
        <v>0</v>
      </c>
      <c r="MI80">
        <v>0</v>
      </c>
      <c r="MJ80">
        <v>0</v>
      </c>
      <c r="MK80">
        <v>0</v>
      </c>
    </row>
    <row r="81" spans="1:349" x14ac:dyDescent="0.25">
      <c r="A81">
        <v>43696</v>
      </c>
      <c r="B81">
        <v>71806</v>
      </c>
      <c r="C81">
        <v>9</v>
      </c>
      <c r="D81">
        <v>2025</v>
      </c>
      <c r="E81">
        <v>6160</v>
      </c>
      <c r="F81">
        <v>0</v>
      </c>
      <c r="G81">
        <v>4812.5950000000003</v>
      </c>
      <c r="H81">
        <v>4534.2539999999999</v>
      </c>
      <c r="I81">
        <v>4534.2539999999999</v>
      </c>
      <c r="J81">
        <v>4812.5950000000003</v>
      </c>
      <c r="K81">
        <v>0</v>
      </c>
      <c r="L81">
        <v>6160</v>
      </c>
      <c r="M81">
        <v>0</v>
      </c>
      <c r="N81">
        <v>0</v>
      </c>
      <c r="P81">
        <v>4813.7640000000001</v>
      </c>
      <c r="Q81">
        <v>0</v>
      </c>
      <c r="R81">
        <v>2995105</v>
      </c>
      <c r="S81">
        <v>622.19600000000003</v>
      </c>
      <c r="U81">
        <v>0</v>
      </c>
      <c r="V81">
        <v>1452.6270000000002</v>
      </c>
      <c r="W81">
        <v>894818</v>
      </c>
      <c r="X81">
        <v>894818</v>
      </c>
      <c r="Z81">
        <v>0</v>
      </c>
      <c r="AC81">
        <v>0</v>
      </c>
      <c r="AD81" t="s">
        <v>305</v>
      </c>
      <c r="AE81">
        <v>0</v>
      </c>
      <c r="AH81">
        <v>0</v>
      </c>
      <c r="AI81">
        <v>0</v>
      </c>
      <c r="AJ81">
        <v>6160</v>
      </c>
      <c r="AK81" t="s">
        <v>529</v>
      </c>
      <c r="AL81" t="s">
        <v>584</v>
      </c>
      <c r="AM81">
        <v>0</v>
      </c>
      <c r="AN81">
        <v>0</v>
      </c>
      <c r="AO81">
        <v>0</v>
      </c>
      <c r="AP81">
        <v>0</v>
      </c>
      <c r="AQ81">
        <v>0</v>
      </c>
      <c r="AS81">
        <v>0</v>
      </c>
      <c r="AT81">
        <v>0</v>
      </c>
      <c r="AU81">
        <v>0</v>
      </c>
      <c r="AV81">
        <v>0</v>
      </c>
      <c r="AW81">
        <v>52332071</v>
      </c>
      <c r="AX81">
        <v>51570137</v>
      </c>
      <c r="AY81">
        <v>0</v>
      </c>
      <c r="AZ81">
        <v>2995105</v>
      </c>
      <c r="BA81">
        <v>85.667000000000002</v>
      </c>
      <c r="BB81">
        <v>102334</v>
      </c>
      <c r="BC81">
        <v>101682</v>
      </c>
      <c r="BD81">
        <v>240.63</v>
      </c>
      <c r="BE81">
        <v>652</v>
      </c>
      <c r="BF81">
        <v>46545249</v>
      </c>
      <c r="BG81">
        <v>0</v>
      </c>
      <c r="BJ81">
        <v>12</v>
      </c>
      <c r="BK81">
        <v>0</v>
      </c>
      <c r="BL81">
        <v>0</v>
      </c>
      <c r="BM81">
        <v>0</v>
      </c>
      <c r="BN81">
        <v>0</v>
      </c>
      <c r="BO81">
        <v>0</v>
      </c>
      <c r="BP81">
        <v>0</v>
      </c>
      <c r="BQ81">
        <v>72</v>
      </c>
      <c r="BS81">
        <v>0</v>
      </c>
      <c r="BT81">
        <v>0</v>
      </c>
      <c r="BU81">
        <v>0</v>
      </c>
      <c r="BV81">
        <v>0</v>
      </c>
      <c r="BW81">
        <v>0</v>
      </c>
      <c r="BY81">
        <v>0</v>
      </c>
      <c r="CA81">
        <v>0</v>
      </c>
      <c r="CB81">
        <v>0</v>
      </c>
      <c r="CC81">
        <v>0</v>
      </c>
      <c r="CD81">
        <v>0</v>
      </c>
      <c r="CE81">
        <v>0</v>
      </c>
      <c r="CF81">
        <v>0</v>
      </c>
      <c r="CG81">
        <v>0</v>
      </c>
      <c r="CH81">
        <v>772637</v>
      </c>
      <c r="CI81">
        <v>0</v>
      </c>
      <c r="CJ81">
        <v>4</v>
      </c>
      <c r="CK81">
        <v>0</v>
      </c>
      <c r="CL81">
        <v>0</v>
      </c>
      <c r="CN81">
        <v>0</v>
      </c>
      <c r="CO81">
        <v>1</v>
      </c>
      <c r="CP81">
        <v>0</v>
      </c>
      <c r="CQ81">
        <v>0</v>
      </c>
      <c r="CR81">
        <v>4812.5950000000003</v>
      </c>
      <c r="CS81">
        <v>0</v>
      </c>
      <c r="CT81">
        <v>0</v>
      </c>
      <c r="CU81">
        <v>0</v>
      </c>
      <c r="CV81">
        <v>0</v>
      </c>
      <c r="CW81">
        <v>0</v>
      </c>
      <c r="CX81">
        <v>0</v>
      </c>
      <c r="CY81">
        <v>0</v>
      </c>
      <c r="CZ81">
        <v>0</v>
      </c>
      <c r="DB81">
        <v>27931005</v>
      </c>
      <c r="DC81">
        <v>0</v>
      </c>
      <c r="DD81">
        <v>0</v>
      </c>
      <c r="DE81">
        <v>6177325</v>
      </c>
      <c r="DF81">
        <v>6177325</v>
      </c>
      <c r="DG81">
        <v>1002.8130000000001</v>
      </c>
      <c r="DH81">
        <v>0</v>
      </c>
      <c r="DI81">
        <v>0</v>
      </c>
      <c r="DK81">
        <v>0</v>
      </c>
      <c r="DL81">
        <v>0</v>
      </c>
      <c r="DM81">
        <v>3025771</v>
      </c>
      <c r="DN81">
        <v>10050</v>
      </c>
      <c r="DO81">
        <v>0</v>
      </c>
      <c r="DP81">
        <v>0</v>
      </c>
      <c r="DQ81">
        <v>0</v>
      </c>
      <c r="DR81">
        <v>0</v>
      </c>
      <c r="DS81">
        <v>0</v>
      </c>
      <c r="DT81">
        <v>0</v>
      </c>
      <c r="DU81">
        <v>0</v>
      </c>
      <c r="DV81">
        <v>0</v>
      </c>
      <c r="DW81">
        <v>0</v>
      </c>
      <c r="DX81">
        <v>0</v>
      </c>
      <c r="DY81">
        <v>0</v>
      </c>
      <c r="DZ81">
        <v>0</v>
      </c>
      <c r="EA81">
        <v>0.11700000000000001</v>
      </c>
      <c r="EB81">
        <v>0</v>
      </c>
      <c r="EC81">
        <v>112.79300000000001</v>
      </c>
      <c r="ED81">
        <v>799026</v>
      </c>
      <c r="EE81">
        <v>0</v>
      </c>
      <c r="EF81">
        <v>0</v>
      </c>
      <c r="EG81">
        <v>0</v>
      </c>
      <c r="EH81">
        <v>2236795</v>
      </c>
      <c r="EI81">
        <v>0</v>
      </c>
      <c r="EJ81">
        <v>0</v>
      </c>
      <c r="EK81">
        <v>89.893000000000001</v>
      </c>
      <c r="EL81">
        <v>0.17900000000000002</v>
      </c>
      <c r="EM81">
        <v>15.309000000000001</v>
      </c>
      <c r="EN81">
        <v>9.3849999999999998</v>
      </c>
      <c r="EO81">
        <v>0</v>
      </c>
      <c r="EP81">
        <v>0</v>
      </c>
      <c r="EQ81">
        <v>114.70400000000001</v>
      </c>
      <c r="ER81">
        <v>0</v>
      </c>
      <c r="ES81">
        <v>363.11600000000004</v>
      </c>
      <c r="ET81">
        <v>0</v>
      </c>
      <c r="EV81">
        <v>0</v>
      </c>
      <c r="EW81">
        <v>0</v>
      </c>
      <c r="EX81">
        <v>0</v>
      </c>
      <c r="EZ81">
        <v>43565695</v>
      </c>
      <c r="FA81">
        <v>0</v>
      </c>
      <c r="FB81">
        <v>46550097</v>
      </c>
      <c r="FC81">
        <v>0</v>
      </c>
      <c r="FD81">
        <v>0</v>
      </c>
      <c r="FE81">
        <v>6872536</v>
      </c>
      <c r="FF81">
        <v>1131906</v>
      </c>
      <c r="FG81">
        <v>7.0223999999999995E-2</v>
      </c>
      <c r="FH81">
        <v>3.0397999999999998E-2</v>
      </c>
      <c r="FI81">
        <v>0</v>
      </c>
      <c r="FJ81">
        <v>0</v>
      </c>
      <c r="FK81">
        <v>7556.0470000000005</v>
      </c>
      <c r="FL81">
        <v>55327176</v>
      </c>
      <c r="FM81">
        <v>0</v>
      </c>
      <c r="FN81">
        <v>0</v>
      </c>
      <c r="FO81">
        <v>0</v>
      </c>
      <c r="FP81">
        <v>0</v>
      </c>
      <c r="FQ81">
        <v>0</v>
      </c>
      <c r="FR81">
        <v>0</v>
      </c>
      <c r="FS81">
        <v>0</v>
      </c>
      <c r="FT81">
        <v>0</v>
      </c>
      <c r="FU81">
        <v>0</v>
      </c>
      <c r="FV81">
        <v>0</v>
      </c>
      <c r="FW81">
        <v>0</v>
      </c>
      <c r="FX81">
        <v>0</v>
      </c>
      <c r="FY81">
        <v>0</v>
      </c>
      <c r="GB81">
        <v>1620355</v>
      </c>
      <c r="GC81">
        <v>1620355</v>
      </c>
      <c r="GD81">
        <v>163.637</v>
      </c>
      <c r="GF81">
        <v>0</v>
      </c>
      <c r="GG81">
        <v>0</v>
      </c>
      <c r="GH81">
        <v>0</v>
      </c>
      <c r="GI81">
        <v>0</v>
      </c>
      <c r="GK81">
        <v>0</v>
      </c>
      <c r="GL81">
        <v>0</v>
      </c>
      <c r="GM81">
        <v>0</v>
      </c>
      <c r="GN81">
        <v>0</v>
      </c>
      <c r="GO81">
        <v>0</v>
      </c>
      <c r="GQ81">
        <v>0</v>
      </c>
      <c r="GR81">
        <v>0</v>
      </c>
      <c r="GS81">
        <v>0</v>
      </c>
      <c r="GT81">
        <v>0</v>
      </c>
      <c r="HB81">
        <v>360336637</v>
      </c>
      <c r="HC81">
        <v>4.0135999999999998E-2</v>
      </c>
      <c r="HD81">
        <v>772637</v>
      </c>
      <c r="HE81">
        <v>0</v>
      </c>
      <c r="HF81">
        <v>4992214</v>
      </c>
      <c r="HG81">
        <v>58520</v>
      </c>
      <c r="HH81">
        <v>1053099</v>
      </c>
      <c r="HI81">
        <v>0</v>
      </c>
      <c r="HJ81">
        <v>135259</v>
      </c>
      <c r="HK81">
        <v>9056</v>
      </c>
      <c r="HL81">
        <v>6495</v>
      </c>
      <c r="HM81">
        <v>232000</v>
      </c>
      <c r="HN81">
        <v>312499</v>
      </c>
      <c r="HO81">
        <v>0</v>
      </c>
      <c r="HP81">
        <v>0</v>
      </c>
      <c r="HQ81">
        <v>0</v>
      </c>
      <c r="HR81">
        <v>0</v>
      </c>
      <c r="HS81">
        <v>43554992</v>
      </c>
      <c r="HT81">
        <v>1131906</v>
      </c>
      <c r="HW81">
        <v>0</v>
      </c>
      <c r="HX81">
        <v>568</v>
      </c>
      <c r="HY81">
        <v>1075</v>
      </c>
      <c r="HZ81">
        <v>1090</v>
      </c>
      <c r="IA81">
        <v>758</v>
      </c>
      <c r="IB81">
        <v>539</v>
      </c>
      <c r="IC81">
        <v>4030</v>
      </c>
      <c r="ID81">
        <v>0</v>
      </c>
      <c r="IE81">
        <v>0</v>
      </c>
      <c r="IF81">
        <v>0</v>
      </c>
      <c r="IG81">
        <v>95</v>
      </c>
      <c r="IH81">
        <v>1709.576</v>
      </c>
      <c r="II81">
        <v>0</v>
      </c>
      <c r="IJ81">
        <v>1452.6270000000002</v>
      </c>
      <c r="IK81">
        <v>0</v>
      </c>
      <c r="IL81">
        <v>36</v>
      </c>
      <c r="IM81">
        <v>16</v>
      </c>
      <c r="IN81">
        <v>2</v>
      </c>
      <c r="IO81">
        <v>54</v>
      </c>
      <c r="IP81">
        <v>0</v>
      </c>
      <c r="IQ81">
        <v>1452.6270000000002</v>
      </c>
      <c r="IR81">
        <v>894818</v>
      </c>
      <c r="IS81">
        <v>0</v>
      </c>
      <c r="IT81">
        <v>180000</v>
      </c>
      <c r="IU81">
        <v>48000</v>
      </c>
      <c r="IV81">
        <v>4000</v>
      </c>
      <c r="IW81">
        <v>6160</v>
      </c>
      <c r="IX81">
        <v>0</v>
      </c>
      <c r="IY81">
        <v>0</v>
      </c>
      <c r="IZ81">
        <v>0</v>
      </c>
      <c r="JA81">
        <v>0</v>
      </c>
      <c r="JB81">
        <v>1</v>
      </c>
      <c r="JC81">
        <v>23673</v>
      </c>
      <c r="JD81">
        <v>8</v>
      </c>
      <c r="JE81">
        <v>97428</v>
      </c>
      <c r="JF81">
        <v>25</v>
      </c>
      <c r="JG81">
        <v>135898</v>
      </c>
      <c r="JH81">
        <v>55500</v>
      </c>
      <c r="JJ81">
        <v>0</v>
      </c>
      <c r="JK81">
        <v>0</v>
      </c>
      <c r="JL81">
        <v>0</v>
      </c>
      <c r="JM81">
        <v>0</v>
      </c>
      <c r="JO81">
        <v>0</v>
      </c>
      <c r="JP81">
        <v>91.51400000000001</v>
      </c>
      <c r="JQ81">
        <v>72.123000000000005</v>
      </c>
      <c r="JR81">
        <v>0</v>
      </c>
      <c r="JS81">
        <v>850538</v>
      </c>
      <c r="JT81">
        <v>769817</v>
      </c>
      <c r="JU81">
        <v>103760</v>
      </c>
      <c r="JW81">
        <v>0</v>
      </c>
      <c r="JX81">
        <v>0</v>
      </c>
      <c r="JY81">
        <v>0</v>
      </c>
      <c r="JZ81">
        <v>0</v>
      </c>
      <c r="KD81">
        <v>103919</v>
      </c>
      <c r="KE81">
        <v>7261</v>
      </c>
      <c r="KG81">
        <v>0</v>
      </c>
      <c r="KH81">
        <v>0</v>
      </c>
      <c r="KI81">
        <v>0</v>
      </c>
      <c r="KJ81">
        <v>47</v>
      </c>
      <c r="KK81">
        <v>48</v>
      </c>
      <c r="KL81">
        <v>28952</v>
      </c>
      <c r="KM81">
        <v>29568</v>
      </c>
      <c r="KN81">
        <v>0</v>
      </c>
      <c r="KO81">
        <v>0</v>
      </c>
      <c r="KP81">
        <v>0</v>
      </c>
      <c r="KQ81">
        <v>0</v>
      </c>
      <c r="KS81">
        <v>0</v>
      </c>
      <c r="KT81">
        <v>0</v>
      </c>
      <c r="KU81">
        <v>0</v>
      </c>
      <c r="KW81">
        <v>0</v>
      </c>
      <c r="KX81">
        <v>0</v>
      </c>
      <c r="KY81">
        <v>0</v>
      </c>
      <c r="KZ81">
        <v>0</v>
      </c>
      <c r="LA81">
        <v>0</v>
      </c>
      <c r="LB81">
        <v>0</v>
      </c>
      <c r="LD81">
        <v>0</v>
      </c>
      <c r="LE81">
        <v>0</v>
      </c>
      <c r="LF81">
        <v>0</v>
      </c>
      <c r="LG81">
        <v>0</v>
      </c>
      <c r="LH81">
        <v>0</v>
      </c>
      <c r="LI81">
        <v>0</v>
      </c>
      <c r="LJ81">
        <v>4525.9000000000005</v>
      </c>
      <c r="LK81">
        <v>6</v>
      </c>
      <c r="LL81">
        <v>90000</v>
      </c>
      <c r="LM81">
        <v>45259</v>
      </c>
      <c r="LN81">
        <v>0</v>
      </c>
      <c r="LO81">
        <v>0</v>
      </c>
      <c r="LP81">
        <v>0</v>
      </c>
      <c r="LQ81">
        <v>0</v>
      </c>
      <c r="LR81">
        <v>0</v>
      </c>
      <c r="LS81">
        <v>0</v>
      </c>
      <c r="LT81">
        <v>0</v>
      </c>
      <c r="LU81">
        <v>0</v>
      </c>
      <c r="LV81">
        <v>0</v>
      </c>
      <c r="LW81">
        <v>0</v>
      </c>
      <c r="LX81">
        <v>0</v>
      </c>
      <c r="LY81">
        <v>0</v>
      </c>
      <c r="LZ81">
        <v>0</v>
      </c>
      <c r="MA81">
        <v>0</v>
      </c>
      <c r="MB81">
        <v>0</v>
      </c>
      <c r="MC81">
        <v>0</v>
      </c>
      <c r="MD81">
        <v>0</v>
      </c>
      <c r="ME81">
        <v>0</v>
      </c>
      <c r="MF81">
        <v>0</v>
      </c>
      <c r="MG81">
        <v>52332071</v>
      </c>
      <c r="MH81">
        <v>0</v>
      </c>
      <c r="MI81">
        <v>0</v>
      </c>
      <c r="MJ81">
        <v>0</v>
      </c>
      <c r="MK81">
        <v>0</v>
      </c>
    </row>
    <row r="82" spans="1:349" x14ac:dyDescent="0.25">
      <c r="A82">
        <v>43696</v>
      </c>
      <c r="B82">
        <v>71807</v>
      </c>
      <c r="C82">
        <v>9</v>
      </c>
      <c r="D82">
        <v>2025</v>
      </c>
      <c r="E82">
        <v>6160</v>
      </c>
      <c r="F82">
        <v>0</v>
      </c>
      <c r="G82">
        <v>170.953</v>
      </c>
      <c r="H82">
        <v>168.26300000000001</v>
      </c>
      <c r="I82">
        <v>168.26300000000001</v>
      </c>
      <c r="J82">
        <v>170.953</v>
      </c>
      <c r="K82">
        <v>0</v>
      </c>
      <c r="L82">
        <v>6160</v>
      </c>
      <c r="M82">
        <v>0</v>
      </c>
      <c r="N82">
        <v>0</v>
      </c>
      <c r="P82">
        <v>170.953</v>
      </c>
      <c r="Q82">
        <v>0</v>
      </c>
      <c r="R82">
        <v>106366</v>
      </c>
      <c r="S82">
        <v>622.19600000000003</v>
      </c>
      <c r="U82">
        <v>0</v>
      </c>
      <c r="V82">
        <v>24.425000000000001</v>
      </c>
      <c r="W82">
        <v>141424</v>
      </c>
      <c r="X82">
        <v>141424</v>
      </c>
      <c r="Z82">
        <v>0</v>
      </c>
      <c r="AC82">
        <v>0</v>
      </c>
      <c r="AD82" t="s">
        <v>305</v>
      </c>
      <c r="AE82">
        <v>0</v>
      </c>
      <c r="AH82">
        <v>0</v>
      </c>
      <c r="AI82">
        <v>0</v>
      </c>
      <c r="AJ82">
        <v>6160</v>
      </c>
      <c r="AK82" t="s">
        <v>529</v>
      </c>
      <c r="AL82" t="s">
        <v>57</v>
      </c>
      <c r="AM82">
        <v>0</v>
      </c>
      <c r="AN82">
        <v>0</v>
      </c>
      <c r="AO82">
        <v>0</v>
      </c>
      <c r="AP82">
        <v>0</v>
      </c>
      <c r="AQ82">
        <v>0</v>
      </c>
      <c r="AS82">
        <v>0</v>
      </c>
      <c r="AT82">
        <v>0</v>
      </c>
      <c r="AU82">
        <v>0</v>
      </c>
      <c r="AV82">
        <v>0</v>
      </c>
      <c r="AW82">
        <v>1992673</v>
      </c>
      <c r="AX82">
        <v>1965443</v>
      </c>
      <c r="AY82">
        <v>0</v>
      </c>
      <c r="AZ82">
        <v>106366</v>
      </c>
      <c r="BA82">
        <v>0</v>
      </c>
      <c r="BB82">
        <v>0</v>
      </c>
      <c r="BC82">
        <v>0</v>
      </c>
      <c r="BD82">
        <v>0</v>
      </c>
      <c r="BE82">
        <v>0</v>
      </c>
      <c r="BF82">
        <v>1767799</v>
      </c>
      <c r="BG82">
        <v>0</v>
      </c>
      <c r="BJ82">
        <v>12</v>
      </c>
      <c r="BK82">
        <v>0</v>
      </c>
      <c r="BL82">
        <v>0</v>
      </c>
      <c r="BM82">
        <v>0</v>
      </c>
      <c r="BN82">
        <v>0</v>
      </c>
      <c r="BO82">
        <v>0</v>
      </c>
      <c r="BP82">
        <v>0</v>
      </c>
      <c r="BQ82">
        <v>744</v>
      </c>
      <c r="BS82">
        <v>0</v>
      </c>
      <c r="BT82">
        <v>0</v>
      </c>
      <c r="BU82">
        <v>0</v>
      </c>
      <c r="BV82">
        <v>0</v>
      </c>
      <c r="BW82">
        <v>0</v>
      </c>
      <c r="BY82">
        <v>0</v>
      </c>
      <c r="CA82">
        <v>0</v>
      </c>
      <c r="CB82">
        <v>0</v>
      </c>
      <c r="CC82">
        <v>0</v>
      </c>
      <c r="CD82">
        <v>0</v>
      </c>
      <c r="CE82">
        <v>0</v>
      </c>
      <c r="CF82">
        <v>0</v>
      </c>
      <c r="CG82">
        <v>0</v>
      </c>
      <c r="CH82">
        <v>27446</v>
      </c>
      <c r="CI82">
        <v>0</v>
      </c>
      <c r="CJ82">
        <v>4</v>
      </c>
      <c r="CK82">
        <v>0</v>
      </c>
      <c r="CL82">
        <v>0</v>
      </c>
      <c r="CN82">
        <v>0</v>
      </c>
      <c r="CO82">
        <v>1</v>
      </c>
      <c r="CP82">
        <v>0</v>
      </c>
      <c r="CQ82">
        <v>0</v>
      </c>
      <c r="CR82">
        <v>170.953</v>
      </c>
      <c r="CS82">
        <v>0</v>
      </c>
      <c r="CT82">
        <v>0</v>
      </c>
      <c r="CU82">
        <v>0</v>
      </c>
      <c r="CV82">
        <v>0</v>
      </c>
      <c r="CW82">
        <v>0</v>
      </c>
      <c r="CX82">
        <v>0</v>
      </c>
      <c r="CY82">
        <v>0</v>
      </c>
      <c r="CZ82">
        <v>0</v>
      </c>
      <c r="DB82">
        <v>1036500</v>
      </c>
      <c r="DC82">
        <v>0</v>
      </c>
      <c r="DD82">
        <v>0</v>
      </c>
      <c r="DE82">
        <v>267498</v>
      </c>
      <c r="DF82">
        <v>267498</v>
      </c>
      <c r="DG82">
        <v>43.425000000000004</v>
      </c>
      <c r="DH82">
        <v>0</v>
      </c>
      <c r="DI82">
        <v>0</v>
      </c>
      <c r="DK82">
        <v>3528</v>
      </c>
      <c r="DL82">
        <v>0</v>
      </c>
      <c r="DM82">
        <v>65086</v>
      </c>
      <c r="DN82">
        <v>216</v>
      </c>
      <c r="DO82">
        <v>0</v>
      </c>
      <c r="DP82">
        <v>0</v>
      </c>
      <c r="DQ82">
        <v>0</v>
      </c>
      <c r="DR82">
        <v>0</v>
      </c>
      <c r="DS82">
        <v>0</v>
      </c>
      <c r="DT82">
        <v>0</v>
      </c>
      <c r="DU82">
        <v>0</v>
      </c>
      <c r="DV82">
        <v>0</v>
      </c>
      <c r="DW82">
        <v>0</v>
      </c>
      <c r="DX82">
        <v>0</v>
      </c>
      <c r="DY82">
        <v>0</v>
      </c>
      <c r="DZ82">
        <v>0</v>
      </c>
      <c r="EA82">
        <v>0</v>
      </c>
      <c r="EB82">
        <v>0</v>
      </c>
      <c r="EC82">
        <v>1.6180000000000001</v>
      </c>
      <c r="ED82">
        <v>11462</v>
      </c>
      <c r="EE82">
        <v>0</v>
      </c>
      <c r="EF82">
        <v>0</v>
      </c>
      <c r="EG82">
        <v>0</v>
      </c>
      <c r="EH82">
        <v>52840</v>
      </c>
      <c r="EI82">
        <v>0</v>
      </c>
      <c r="EJ82">
        <v>0</v>
      </c>
      <c r="EK82">
        <v>2.2909999999999999</v>
      </c>
      <c r="EL82">
        <v>0</v>
      </c>
      <c r="EM82">
        <v>0</v>
      </c>
      <c r="EN82">
        <v>0.34100000000000003</v>
      </c>
      <c r="EO82">
        <v>1000</v>
      </c>
      <c r="EP82">
        <v>5.8000000000000003E-2</v>
      </c>
      <c r="EQ82">
        <v>2.69</v>
      </c>
      <c r="ER82">
        <v>0</v>
      </c>
      <c r="ES82">
        <v>8.5780000000000012</v>
      </c>
      <c r="ET82">
        <v>0</v>
      </c>
      <c r="EV82">
        <v>0</v>
      </c>
      <c r="EW82">
        <v>0</v>
      </c>
      <c r="EX82">
        <v>0</v>
      </c>
      <c r="EZ82">
        <v>1661433</v>
      </c>
      <c r="FA82">
        <v>0</v>
      </c>
      <c r="FB82">
        <v>1767583</v>
      </c>
      <c r="FC82">
        <v>0</v>
      </c>
      <c r="FD82">
        <v>0</v>
      </c>
      <c r="FE82">
        <v>261020</v>
      </c>
      <c r="FF82">
        <v>42990</v>
      </c>
      <c r="FG82">
        <v>7.0223999999999995E-2</v>
      </c>
      <c r="FH82">
        <v>3.0397999999999998E-2</v>
      </c>
      <c r="FI82">
        <v>0</v>
      </c>
      <c r="FJ82">
        <v>0</v>
      </c>
      <c r="FK82">
        <v>286.98</v>
      </c>
      <c r="FL82">
        <v>2099039</v>
      </c>
      <c r="FM82">
        <v>0</v>
      </c>
      <c r="FN82">
        <v>0</v>
      </c>
      <c r="FO82">
        <v>0</v>
      </c>
      <c r="FP82">
        <v>0</v>
      </c>
      <c r="FQ82">
        <v>0</v>
      </c>
      <c r="FR82">
        <v>0</v>
      </c>
      <c r="FS82">
        <v>0</v>
      </c>
      <c r="FT82">
        <v>0</v>
      </c>
      <c r="FU82">
        <v>0</v>
      </c>
      <c r="FV82">
        <v>0</v>
      </c>
      <c r="FW82">
        <v>0</v>
      </c>
      <c r="FX82">
        <v>0</v>
      </c>
      <c r="FY82">
        <v>0</v>
      </c>
      <c r="GB82">
        <v>0</v>
      </c>
      <c r="GC82">
        <v>0</v>
      </c>
      <c r="GD82">
        <v>0</v>
      </c>
      <c r="GF82">
        <v>0</v>
      </c>
      <c r="GG82">
        <v>0</v>
      </c>
      <c r="GH82">
        <v>0</v>
      </c>
      <c r="GI82">
        <v>0</v>
      </c>
      <c r="GK82">
        <v>0</v>
      </c>
      <c r="GL82">
        <v>0</v>
      </c>
      <c r="GM82">
        <v>0</v>
      </c>
      <c r="GN82">
        <v>0</v>
      </c>
      <c r="GO82">
        <v>0</v>
      </c>
      <c r="GQ82">
        <v>0</v>
      </c>
      <c r="GR82">
        <v>0</v>
      </c>
      <c r="GS82">
        <v>0</v>
      </c>
      <c r="GT82">
        <v>0</v>
      </c>
      <c r="HB82">
        <v>360336637</v>
      </c>
      <c r="HC82">
        <v>4.0135999999999998E-2</v>
      </c>
      <c r="HD82">
        <v>27446</v>
      </c>
      <c r="HE82">
        <v>0</v>
      </c>
      <c r="HF82">
        <v>185258</v>
      </c>
      <c r="HG82">
        <v>0</v>
      </c>
      <c r="HH82">
        <v>55248</v>
      </c>
      <c r="HI82">
        <v>0</v>
      </c>
      <c r="HJ82">
        <v>16569</v>
      </c>
      <c r="HK82">
        <v>0</v>
      </c>
      <c r="HL82">
        <v>0</v>
      </c>
      <c r="HM82">
        <v>0</v>
      </c>
      <c r="HN82">
        <v>0</v>
      </c>
      <c r="HO82">
        <v>0</v>
      </c>
      <c r="HP82">
        <v>0</v>
      </c>
      <c r="HQ82">
        <v>0</v>
      </c>
      <c r="HR82">
        <v>0</v>
      </c>
      <c r="HS82">
        <v>1661217</v>
      </c>
      <c r="HT82">
        <v>42990</v>
      </c>
      <c r="HW82">
        <v>0</v>
      </c>
      <c r="HX82">
        <v>4</v>
      </c>
      <c r="HY82">
        <v>9</v>
      </c>
      <c r="HZ82">
        <v>13</v>
      </c>
      <c r="IA82">
        <v>21</v>
      </c>
      <c r="IB82">
        <v>115</v>
      </c>
      <c r="IC82">
        <v>162</v>
      </c>
      <c r="ID82">
        <v>0</v>
      </c>
      <c r="IE82">
        <v>136.328</v>
      </c>
      <c r="IF82">
        <v>1.333</v>
      </c>
      <c r="IG82">
        <v>0</v>
      </c>
      <c r="IH82">
        <v>89.688000000000002</v>
      </c>
      <c r="II82">
        <v>0</v>
      </c>
      <c r="IJ82">
        <v>162.08600000000001</v>
      </c>
      <c r="IK82">
        <v>0</v>
      </c>
      <c r="IL82">
        <v>0</v>
      </c>
      <c r="IM82">
        <v>0</v>
      </c>
      <c r="IN82">
        <v>0</v>
      </c>
      <c r="IO82">
        <v>0</v>
      </c>
      <c r="IP82">
        <v>0</v>
      </c>
      <c r="IQ82">
        <v>24.425000000000001</v>
      </c>
      <c r="IR82">
        <v>15046</v>
      </c>
      <c r="IS82">
        <v>0</v>
      </c>
      <c r="IT82">
        <v>0</v>
      </c>
      <c r="IU82">
        <v>0</v>
      </c>
      <c r="IV82">
        <v>0</v>
      </c>
      <c r="IW82">
        <v>6160</v>
      </c>
      <c r="IX82">
        <v>125967</v>
      </c>
      <c r="IY82">
        <v>411</v>
      </c>
      <c r="IZ82">
        <v>0</v>
      </c>
      <c r="JA82">
        <v>0</v>
      </c>
      <c r="JB82">
        <v>0</v>
      </c>
      <c r="JC82">
        <v>0</v>
      </c>
      <c r="JD82">
        <v>0</v>
      </c>
      <c r="JE82">
        <v>0</v>
      </c>
      <c r="JF82">
        <v>0</v>
      </c>
      <c r="JG82">
        <v>0</v>
      </c>
      <c r="JH82">
        <v>0</v>
      </c>
      <c r="JJ82">
        <v>0</v>
      </c>
      <c r="JK82">
        <v>0</v>
      </c>
      <c r="JL82">
        <v>0</v>
      </c>
      <c r="JM82">
        <v>0</v>
      </c>
      <c r="JO82">
        <v>0</v>
      </c>
      <c r="JP82">
        <v>0</v>
      </c>
      <c r="JQ82">
        <v>0</v>
      </c>
      <c r="JR82">
        <v>0</v>
      </c>
      <c r="JS82">
        <v>0</v>
      </c>
      <c r="JT82">
        <v>0</v>
      </c>
      <c r="JU82">
        <v>0</v>
      </c>
      <c r="JW82">
        <v>0</v>
      </c>
      <c r="JX82">
        <v>0</v>
      </c>
      <c r="JY82">
        <v>0</v>
      </c>
      <c r="JZ82">
        <v>0</v>
      </c>
      <c r="KD82">
        <v>0</v>
      </c>
      <c r="KE82">
        <v>7261</v>
      </c>
      <c r="KG82">
        <v>0</v>
      </c>
      <c r="KH82">
        <v>0</v>
      </c>
      <c r="KI82">
        <v>0</v>
      </c>
      <c r="KJ82">
        <v>0</v>
      </c>
      <c r="KK82">
        <v>0</v>
      </c>
      <c r="KL82">
        <v>0</v>
      </c>
      <c r="KM82">
        <v>0</v>
      </c>
      <c r="KN82">
        <v>0</v>
      </c>
      <c r="KO82">
        <v>0</v>
      </c>
      <c r="KP82">
        <v>0</v>
      </c>
      <c r="KQ82">
        <v>0</v>
      </c>
      <c r="KS82">
        <v>0</v>
      </c>
      <c r="KT82">
        <v>0</v>
      </c>
      <c r="KU82">
        <v>0</v>
      </c>
      <c r="KW82">
        <v>0</v>
      </c>
      <c r="KX82">
        <v>0</v>
      </c>
      <c r="KY82">
        <v>0</v>
      </c>
      <c r="KZ82">
        <v>0</v>
      </c>
      <c r="LA82">
        <v>0</v>
      </c>
      <c r="LB82">
        <v>0</v>
      </c>
      <c r="LD82">
        <v>0</v>
      </c>
      <c r="LE82">
        <v>0</v>
      </c>
      <c r="LF82">
        <v>0</v>
      </c>
      <c r="LG82">
        <v>0</v>
      </c>
      <c r="LH82">
        <v>0</v>
      </c>
      <c r="LI82">
        <v>0</v>
      </c>
      <c r="LJ82">
        <v>156.946</v>
      </c>
      <c r="LK82">
        <v>1</v>
      </c>
      <c r="LL82">
        <v>15000</v>
      </c>
      <c r="LM82">
        <v>1569</v>
      </c>
      <c r="LN82">
        <v>0</v>
      </c>
      <c r="LO82">
        <v>0</v>
      </c>
      <c r="LP82">
        <v>0</v>
      </c>
      <c r="LQ82">
        <v>0</v>
      </c>
      <c r="LR82">
        <v>0</v>
      </c>
      <c r="LS82">
        <v>0</v>
      </c>
      <c r="LT82">
        <v>0</v>
      </c>
      <c r="LU82">
        <v>0</v>
      </c>
      <c r="LV82">
        <v>0</v>
      </c>
      <c r="LW82">
        <v>0</v>
      </c>
      <c r="LX82">
        <v>0</v>
      </c>
      <c r="LY82">
        <v>0</v>
      </c>
      <c r="LZ82">
        <v>0</v>
      </c>
      <c r="MA82">
        <v>0</v>
      </c>
      <c r="MB82">
        <v>0</v>
      </c>
      <c r="MC82">
        <v>0</v>
      </c>
      <c r="MD82">
        <v>0</v>
      </c>
      <c r="ME82">
        <v>0</v>
      </c>
      <c r="MF82">
        <v>0</v>
      </c>
      <c r="MG82">
        <v>1992673</v>
      </c>
      <c r="MH82">
        <v>0</v>
      </c>
      <c r="MI82">
        <v>0</v>
      </c>
      <c r="MJ82">
        <v>0</v>
      </c>
      <c r="MK82">
        <v>0</v>
      </c>
    </row>
    <row r="83" spans="1:349" x14ac:dyDescent="0.25">
      <c r="A83">
        <v>43696</v>
      </c>
      <c r="B83">
        <v>71809</v>
      </c>
      <c r="C83">
        <v>9</v>
      </c>
      <c r="D83">
        <v>2025</v>
      </c>
      <c r="E83">
        <v>6160</v>
      </c>
      <c r="F83">
        <v>0</v>
      </c>
      <c r="G83">
        <v>287.65500000000003</v>
      </c>
      <c r="H83">
        <v>284.93</v>
      </c>
      <c r="I83">
        <v>284.93</v>
      </c>
      <c r="J83">
        <v>287.65500000000003</v>
      </c>
      <c r="K83">
        <v>0</v>
      </c>
      <c r="L83">
        <v>6160</v>
      </c>
      <c r="M83">
        <v>0</v>
      </c>
      <c r="N83">
        <v>0</v>
      </c>
      <c r="P83">
        <v>287.26</v>
      </c>
      <c r="Q83">
        <v>0</v>
      </c>
      <c r="R83">
        <v>178732</v>
      </c>
      <c r="S83">
        <v>622.19600000000003</v>
      </c>
      <c r="U83">
        <v>0</v>
      </c>
      <c r="V83">
        <v>104.753</v>
      </c>
      <c r="W83">
        <v>64682</v>
      </c>
      <c r="X83">
        <v>64682</v>
      </c>
      <c r="Z83">
        <v>0</v>
      </c>
      <c r="AC83">
        <v>0</v>
      </c>
      <c r="AD83" t="s">
        <v>305</v>
      </c>
      <c r="AE83">
        <v>0</v>
      </c>
      <c r="AH83">
        <v>0</v>
      </c>
      <c r="AI83">
        <v>0</v>
      </c>
      <c r="AJ83">
        <v>6160</v>
      </c>
      <c r="AK83" t="s">
        <v>529</v>
      </c>
      <c r="AL83" t="s">
        <v>327</v>
      </c>
      <c r="AM83">
        <v>0</v>
      </c>
      <c r="AN83">
        <v>0</v>
      </c>
      <c r="AO83">
        <v>0</v>
      </c>
      <c r="AP83">
        <v>0</v>
      </c>
      <c r="AQ83">
        <v>0</v>
      </c>
      <c r="AS83">
        <v>0</v>
      </c>
      <c r="AT83">
        <v>0</v>
      </c>
      <c r="AU83">
        <v>0</v>
      </c>
      <c r="AV83">
        <v>0</v>
      </c>
      <c r="AW83">
        <v>2863736</v>
      </c>
      <c r="AX83">
        <v>2817862</v>
      </c>
      <c r="AY83">
        <v>0</v>
      </c>
      <c r="AZ83">
        <v>178732</v>
      </c>
      <c r="BA83">
        <v>10.5</v>
      </c>
      <c r="BB83">
        <v>0</v>
      </c>
      <c r="BC83">
        <v>0</v>
      </c>
      <c r="BD83">
        <v>0</v>
      </c>
      <c r="BE83">
        <v>0</v>
      </c>
      <c r="BF83">
        <v>2556884</v>
      </c>
      <c r="BG83">
        <v>0</v>
      </c>
      <c r="BJ83">
        <v>12</v>
      </c>
      <c r="BK83">
        <v>0</v>
      </c>
      <c r="BL83">
        <v>0</v>
      </c>
      <c r="BM83">
        <v>0</v>
      </c>
      <c r="BN83">
        <v>0</v>
      </c>
      <c r="BO83">
        <v>0</v>
      </c>
      <c r="BP83">
        <v>0</v>
      </c>
      <c r="BQ83">
        <v>726</v>
      </c>
      <c r="BS83">
        <v>0</v>
      </c>
      <c r="BT83">
        <v>0</v>
      </c>
      <c r="BU83">
        <v>0</v>
      </c>
      <c r="BV83">
        <v>0</v>
      </c>
      <c r="BW83">
        <v>0</v>
      </c>
      <c r="BY83">
        <v>0</v>
      </c>
      <c r="CA83">
        <v>0</v>
      </c>
      <c r="CB83">
        <v>0</v>
      </c>
      <c r="CC83">
        <v>0</v>
      </c>
      <c r="CD83">
        <v>0</v>
      </c>
      <c r="CE83">
        <v>0</v>
      </c>
      <c r="CF83">
        <v>0</v>
      </c>
      <c r="CG83">
        <v>0</v>
      </c>
      <c r="CH83">
        <v>46182</v>
      </c>
      <c r="CI83">
        <v>0</v>
      </c>
      <c r="CJ83">
        <v>4</v>
      </c>
      <c r="CK83">
        <v>0</v>
      </c>
      <c r="CL83">
        <v>0</v>
      </c>
      <c r="CN83">
        <v>0</v>
      </c>
      <c r="CO83">
        <v>1</v>
      </c>
      <c r="CP83">
        <v>0</v>
      </c>
      <c r="CQ83">
        <v>0</v>
      </c>
      <c r="CR83">
        <v>287.65500000000003</v>
      </c>
      <c r="CS83">
        <v>0</v>
      </c>
      <c r="CT83">
        <v>0</v>
      </c>
      <c r="CU83">
        <v>0</v>
      </c>
      <c r="CV83">
        <v>0</v>
      </c>
      <c r="CW83">
        <v>0</v>
      </c>
      <c r="CX83">
        <v>0</v>
      </c>
      <c r="CY83">
        <v>0</v>
      </c>
      <c r="CZ83">
        <v>0</v>
      </c>
      <c r="DB83">
        <v>1755169</v>
      </c>
      <c r="DC83">
        <v>0</v>
      </c>
      <c r="DD83">
        <v>0</v>
      </c>
      <c r="DE83">
        <v>252945</v>
      </c>
      <c r="DF83">
        <v>252945</v>
      </c>
      <c r="DG83">
        <v>41.063000000000002</v>
      </c>
      <c r="DH83">
        <v>0</v>
      </c>
      <c r="DI83">
        <v>0</v>
      </c>
      <c r="DK83">
        <v>3240</v>
      </c>
      <c r="DL83">
        <v>0</v>
      </c>
      <c r="DM83">
        <v>92773</v>
      </c>
      <c r="DN83">
        <v>308</v>
      </c>
      <c r="DO83">
        <v>0</v>
      </c>
      <c r="DP83">
        <v>0</v>
      </c>
      <c r="DQ83">
        <v>0</v>
      </c>
      <c r="DR83">
        <v>0</v>
      </c>
      <c r="DS83">
        <v>0</v>
      </c>
      <c r="DT83">
        <v>0</v>
      </c>
      <c r="DU83">
        <v>0</v>
      </c>
      <c r="DV83">
        <v>0</v>
      </c>
      <c r="DW83">
        <v>0</v>
      </c>
      <c r="DX83">
        <v>0</v>
      </c>
      <c r="DY83">
        <v>0</v>
      </c>
      <c r="DZ83">
        <v>0</v>
      </c>
      <c r="EA83">
        <v>0</v>
      </c>
      <c r="EB83">
        <v>0</v>
      </c>
      <c r="EC83">
        <v>5.09</v>
      </c>
      <c r="ED83">
        <v>36058</v>
      </c>
      <c r="EE83">
        <v>0</v>
      </c>
      <c r="EF83">
        <v>0</v>
      </c>
      <c r="EG83">
        <v>0</v>
      </c>
      <c r="EH83">
        <v>57023</v>
      </c>
      <c r="EI83">
        <v>0</v>
      </c>
      <c r="EJ83">
        <v>0</v>
      </c>
      <c r="EK83">
        <v>2.1840000000000002</v>
      </c>
      <c r="EL83">
        <v>0</v>
      </c>
      <c r="EM83">
        <v>0</v>
      </c>
      <c r="EN83">
        <v>0.54100000000000004</v>
      </c>
      <c r="EO83">
        <v>0</v>
      </c>
      <c r="EP83">
        <v>0</v>
      </c>
      <c r="EQ83">
        <v>2.7250000000000001</v>
      </c>
      <c r="ER83">
        <v>0</v>
      </c>
      <c r="ES83">
        <v>9.2569999999999997</v>
      </c>
      <c r="ET83">
        <v>0</v>
      </c>
      <c r="EV83">
        <v>0</v>
      </c>
      <c r="EW83">
        <v>0</v>
      </c>
      <c r="EX83">
        <v>0</v>
      </c>
      <c r="EZ83">
        <v>2378152</v>
      </c>
      <c r="FA83">
        <v>0</v>
      </c>
      <c r="FB83">
        <v>2556576</v>
      </c>
      <c r="FC83">
        <v>0</v>
      </c>
      <c r="FD83">
        <v>0</v>
      </c>
      <c r="FE83">
        <v>377531</v>
      </c>
      <c r="FF83">
        <v>62179</v>
      </c>
      <c r="FG83">
        <v>7.0223999999999995E-2</v>
      </c>
      <c r="FH83">
        <v>3.0397999999999998E-2</v>
      </c>
      <c r="FI83">
        <v>0</v>
      </c>
      <c r="FJ83">
        <v>0</v>
      </c>
      <c r="FK83">
        <v>415.07900000000001</v>
      </c>
      <c r="FL83">
        <v>3042468</v>
      </c>
      <c r="FM83">
        <v>0</v>
      </c>
      <c r="FN83">
        <v>0</v>
      </c>
      <c r="FO83">
        <v>0</v>
      </c>
      <c r="FP83">
        <v>0</v>
      </c>
      <c r="FQ83">
        <v>0</v>
      </c>
      <c r="FR83">
        <v>0</v>
      </c>
      <c r="FS83">
        <v>0</v>
      </c>
      <c r="FT83">
        <v>0</v>
      </c>
      <c r="FU83">
        <v>0</v>
      </c>
      <c r="FV83">
        <v>0</v>
      </c>
      <c r="FW83">
        <v>0</v>
      </c>
      <c r="FX83">
        <v>0</v>
      </c>
      <c r="FY83">
        <v>0</v>
      </c>
      <c r="GB83">
        <v>0</v>
      </c>
      <c r="GC83">
        <v>0</v>
      </c>
      <c r="GD83">
        <v>0</v>
      </c>
      <c r="GF83">
        <v>0</v>
      </c>
      <c r="GG83">
        <v>0</v>
      </c>
      <c r="GH83">
        <v>0</v>
      </c>
      <c r="GI83">
        <v>0</v>
      </c>
      <c r="GK83">
        <v>0</v>
      </c>
      <c r="GL83">
        <v>0</v>
      </c>
      <c r="GM83">
        <v>0</v>
      </c>
      <c r="GN83">
        <v>0</v>
      </c>
      <c r="GO83">
        <v>0</v>
      </c>
      <c r="GQ83">
        <v>0</v>
      </c>
      <c r="GR83">
        <v>0</v>
      </c>
      <c r="GS83">
        <v>0</v>
      </c>
      <c r="GT83">
        <v>0</v>
      </c>
      <c r="HB83">
        <v>360336637</v>
      </c>
      <c r="HC83">
        <v>4.0135999999999998E-2</v>
      </c>
      <c r="HD83">
        <v>46182</v>
      </c>
      <c r="HE83">
        <v>0</v>
      </c>
      <c r="HF83">
        <v>313708</v>
      </c>
      <c r="HG83">
        <v>616</v>
      </c>
      <c r="HH83">
        <v>58972</v>
      </c>
      <c r="HI83">
        <v>0</v>
      </c>
      <c r="HJ83">
        <v>17711</v>
      </c>
      <c r="HK83">
        <v>0</v>
      </c>
      <c r="HL83">
        <v>0</v>
      </c>
      <c r="HM83">
        <v>0</v>
      </c>
      <c r="HN83">
        <v>0</v>
      </c>
      <c r="HO83">
        <v>0</v>
      </c>
      <c r="HP83">
        <v>0</v>
      </c>
      <c r="HQ83">
        <v>0</v>
      </c>
      <c r="HR83">
        <v>0</v>
      </c>
      <c r="HS83">
        <v>2377844</v>
      </c>
      <c r="HT83">
        <v>62179</v>
      </c>
      <c r="HW83">
        <v>0</v>
      </c>
      <c r="HX83">
        <v>34</v>
      </c>
      <c r="HY83">
        <v>57</v>
      </c>
      <c r="HZ83">
        <v>39</v>
      </c>
      <c r="IA83">
        <v>26</v>
      </c>
      <c r="IB83">
        <v>12</v>
      </c>
      <c r="IC83">
        <v>168</v>
      </c>
      <c r="ID83">
        <v>0</v>
      </c>
      <c r="IE83">
        <v>0.16700000000000001</v>
      </c>
      <c r="IF83">
        <v>0</v>
      </c>
      <c r="IG83">
        <v>1</v>
      </c>
      <c r="IH83">
        <v>95.733000000000004</v>
      </c>
      <c r="II83">
        <v>0</v>
      </c>
      <c r="IJ83">
        <v>104.92</v>
      </c>
      <c r="IK83">
        <v>0</v>
      </c>
      <c r="IL83">
        <v>0</v>
      </c>
      <c r="IM83">
        <v>0</v>
      </c>
      <c r="IN83">
        <v>0</v>
      </c>
      <c r="IO83">
        <v>0</v>
      </c>
      <c r="IP83">
        <v>0</v>
      </c>
      <c r="IQ83">
        <v>104.753</v>
      </c>
      <c r="IR83">
        <v>64528</v>
      </c>
      <c r="IS83">
        <v>0</v>
      </c>
      <c r="IT83">
        <v>0</v>
      </c>
      <c r="IU83">
        <v>0</v>
      </c>
      <c r="IV83">
        <v>0</v>
      </c>
      <c r="IW83">
        <v>6160</v>
      </c>
      <c r="IX83">
        <v>154</v>
      </c>
      <c r="IY83">
        <v>0</v>
      </c>
      <c r="IZ83">
        <v>0</v>
      </c>
      <c r="JA83">
        <v>0</v>
      </c>
      <c r="JB83">
        <v>0</v>
      </c>
      <c r="JC83">
        <v>0</v>
      </c>
      <c r="JD83">
        <v>0</v>
      </c>
      <c r="JE83">
        <v>0</v>
      </c>
      <c r="JF83">
        <v>0</v>
      </c>
      <c r="JG83">
        <v>0</v>
      </c>
      <c r="JH83">
        <v>0</v>
      </c>
      <c r="JJ83">
        <v>0</v>
      </c>
      <c r="JK83">
        <v>0</v>
      </c>
      <c r="JL83">
        <v>0</v>
      </c>
      <c r="JM83">
        <v>0</v>
      </c>
      <c r="JO83">
        <v>0</v>
      </c>
      <c r="JP83">
        <v>0</v>
      </c>
      <c r="JQ83">
        <v>0</v>
      </c>
      <c r="JR83">
        <v>0</v>
      </c>
      <c r="JS83">
        <v>0</v>
      </c>
      <c r="JT83">
        <v>0</v>
      </c>
      <c r="JU83">
        <v>0</v>
      </c>
      <c r="JW83">
        <v>0</v>
      </c>
      <c r="JX83">
        <v>0</v>
      </c>
      <c r="JY83">
        <v>0</v>
      </c>
      <c r="JZ83">
        <v>0</v>
      </c>
      <c r="KD83">
        <v>0</v>
      </c>
      <c r="KE83">
        <v>7261</v>
      </c>
      <c r="KG83">
        <v>0</v>
      </c>
      <c r="KH83">
        <v>0</v>
      </c>
      <c r="KI83">
        <v>0</v>
      </c>
      <c r="KJ83">
        <v>1</v>
      </c>
      <c r="KK83">
        <v>0</v>
      </c>
      <c r="KL83">
        <v>616</v>
      </c>
      <c r="KM83">
        <v>0</v>
      </c>
      <c r="KN83">
        <v>0</v>
      </c>
      <c r="KO83">
        <v>0</v>
      </c>
      <c r="KP83">
        <v>0</v>
      </c>
      <c r="KQ83">
        <v>0</v>
      </c>
      <c r="KS83">
        <v>0</v>
      </c>
      <c r="KT83">
        <v>0</v>
      </c>
      <c r="KU83">
        <v>0</v>
      </c>
      <c r="KW83">
        <v>0</v>
      </c>
      <c r="KX83">
        <v>0</v>
      </c>
      <c r="KY83">
        <v>0</v>
      </c>
      <c r="KZ83">
        <v>0</v>
      </c>
      <c r="LA83">
        <v>0</v>
      </c>
      <c r="LB83">
        <v>0</v>
      </c>
      <c r="LD83">
        <v>0</v>
      </c>
      <c r="LE83">
        <v>0</v>
      </c>
      <c r="LF83">
        <v>0</v>
      </c>
      <c r="LG83">
        <v>0</v>
      </c>
      <c r="LH83">
        <v>0</v>
      </c>
      <c r="LI83">
        <v>0</v>
      </c>
      <c r="LJ83">
        <v>271.13600000000002</v>
      </c>
      <c r="LK83">
        <v>1</v>
      </c>
      <c r="LL83">
        <v>15000</v>
      </c>
      <c r="LM83">
        <v>2711</v>
      </c>
      <c r="LN83">
        <v>0</v>
      </c>
      <c r="LO83">
        <v>0</v>
      </c>
      <c r="LP83">
        <v>0</v>
      </c>
      <c r="LQ83">
        <v>0</v>
      </c>
      <c r="LR83">
        <v>0</v>
      </c>
      <c r="LS83">
        <v>0</v>
      </c>
      <c r="LT83">
        <v>0</v>
      </c>
      <c r="LU83">
        <v>0</v>
      </c>
      <c r="LV83">
        <v>0</v>
      </c>
      <c r="LW83">
        <v>0</v>
      </c>
      <c r="LX83">
        <v>0</v>
      </c>
      <c r="LY83">
        <v>0</v>
      </c>
      <c r="LZ83">
        <v>0</v>
      </c>
      <c r="MA83">
        <v>0</v>
      </c>
      <c r="MB83">
        <v>0</v>
      </c>
      <c r="MC83">
        <v>0</v>
      </c>
      <c r="MD83">
        <v>0</v>
      </c>
      <c r="ME83">
        <v>0</v>
      </c>
      <c r="MF83">
        <v>0</v>
      </c>
      <c r="MG83">
        <v>2863736</v>
      </c>
      <c r="MH83">
        <v>0</v>
      </c>
      <c r="MI83">
        <v>0</v>
      </c>
      <c r="MJ83">
        <v>0</v>
      </c>
      <c r="MK83">
        <v>0</v>
      </c>
    </row>
    <row r="84" spans="1:349" x14ac:dyDescent="0.25">
      <c r="A84">
        <v>43696</v>
      </c>
      <c r="B84">
        <v>71810</v>
      </c>
      <c r="C84">
        <v>9</v>
      </c>
      <c r="D84">
        <v>2025</v>
      </c>
      <c r="E84">
        <v>6160</v>
      </c>
      <c r="F84">
        <v>0</v>
      </c>
      <c r="G84">
        <v>719.30500000000006</v>
      </c>
      <c r="H84">
        <v>691.44400000000007</v>
      </c>
      <c r="I84">
        <v>691.44400000000007</v>
      </c>
      <c r="J84">
        <v>719.30500000000006</v>
      </c>
      <c r="K84">
        <v>0</v>
      </c>
      <c r="L84">
        <v>6160</v>
      </c>
      <c r="M84">
        <v>0</v>
      </c>
      <c r="N84">
        <v>0</v>
      </c>
      <c r="P84">
        <v>721.77700000000004</v>
      </c>
      <c r="Q84">
        <v>0</v>
      </c>
      <c r="R84">
        <v>449087</v>
      </c>
      <c r="S84">
        <v>622.19600000000003</v>
      </c>
      <c r="U84">
        <v>0</v>
      </c>
      <c r="V84">
        <v>524.10800000000006</v>
      </c>
      <c r="W84">
        <v>322994</v>
      </c>
      <c r="X84">
        <v>322994</v>
      </c>
      <c r="Z84">
        <v>0</v>
      </c>
      <c r="AC84">
        <v>0</v>
      </c>
      <c r="AD84" t="s">
        <v>305</v>
      </c>
      <c r="AE84">
        <v>0</v>
      </c>
      <c r="AH84">
        <v>0</v>
      </c>
      <c r="AI84">
        <v>0</v>
      </c>
      <c r="AJ84">
        <v>6160</v>
      </c>
      <c r="AK84" t="s">
        <v>529</v>
      </c>
      <c r="AL84" t="s">
        <v>328</v>
      </c>
      <c r="AM84">
        <v>0</v>
      </c>
      <c r="AN84">
        <v>0</v>
      </c>
      <c r="AO84">
        <v>0</v>
      </c>
      <c r="AP84">
        <v>0</v>
      </c>
      <c r="AQ84">
        <v>0</v>
      </c>
      <c r="AS84">
        <v>0</v>
      </c>
      <c r="AT84">
        <v>0</v>
      </c>
      <c r="AU84">
        <v>0</v>
      </c>
      <c r="AV84">
        <v>0</v>
      </c>
      <c r="AW84">
        <v>7900368</v>
      </c>
      <c r="AX84">
        <v>7901151</v>
      </c>
      <c r="AY84">
        <v>0</v>
      </c>
      <c r="AZ84">
        <v>449087</v>
      </c>
      <c r="BA84">
        <v>0</v>
      </c>
      <c r="BB84">
        <v>2551</v>
      </c>
      <c r="BC84">
        <v>2535</v>
      </c>
      <c r="BD84">
        <v>6</v>
      </c>
      <c r="BE84">
        <v>16</v>
      </c>
      <c r="BF84">
        <v>7059580</v>
      </c>
      <c r="BG84">
        <v>0</v>
      </c>
      <c r="BJ84">
        <v>12</v>
      </c>
      <c r="BK84">
        <v>0</v>
      </c>
      <c r="BL84">
        <v>0</v>
      </c>
      <c r="BM84">
        <v>0</v>
      </c>
      <c r="BN84">
        <v>0</v>
      </c>
      <c r="BO84">
        <v>0</v>
      </c>
      <c r="BP84">
        <v>0</v>
      </c>
      <c r="BQ84">
        <v>664</v>
      </c>
      <c r="BS84">
        <v>0</v>
      </c>
      <c r="BT84">
        <v>0</v>
      </c>
      <c r="BU84">
        <v>0</v>
      </c>
      <c r="BV84">
        <v>0</v>
      </c>
      <c r="BW84">
        <v>0</v>
      </c>
      <c r="BY84">
        <v>0</v>
      </c>
      <c r="CA84">
        <v>0</v>
      </c>
      <c r="CB84">
        <v>0</v>
      </c>
      <c r="CC84">
        <v>0</v>
      </c>
      <c r="CD84">
        <v>0</v>
      </c>
      <c r="CE84">
        <v>0</v>
      </c>
      <c r="CF84">
        <v>0</v>
      </c>
      <c r="CG84">
        <v>0</v>
      </c>
      <c r="CH84">
        <v>0</v>
      </c>
      <c r="CI84">
        <v>0</v>
      </c>
      <c r="CJ84">
        <v>5</v>
      </c>
      <c r="CK84">
        <v>0</v>
      </c>
      <c r="CL84">
        <v>0</v>
      </c>
      <c r="CN84">
        <v>0</v>
      </c>
      <c r="CO84">
        <v>1</v>
      </c>
      <c r="CP84">
        <v>0</v>
      </c>
      <c r="CQ84">
        <v>0</v>
      </c>
      <c r="CR84">
        <v>719.30500000000006</v>
      </c>
      <c r="CS84">
        <v>0</v>
      </c>
      <c r="CT84">
        <v>0</v>
      </c>
      <c r="CU84">
        <v>0</v>
      </c>
      <c r="CV84">
        <v>0</v>
      </c>
      <c r="CW84">
        <v>0</v>
      </c>
      <c r="CX84">
        <v>0</v>
      </c>
      <c r="CY84">
        <v>0</v>
      </c>
      <c r="CZ84">
        <v>0</v>
      </c>
      <c r="DB84">
        <v>4259295</v>
      </c>
      <c r="DC84">
        <v>0</v>
      </c>
      <c r="DD84">
        <v>0</v>
      </c>
      <c r="DE84">
        <v>1162931</v>
      </c>
      <c r="DF84">
        <v>1162931</v>
      </c>
      <c r="DG84">
        <v>188.78800000000001</v>
      </c>
      <c r="DH84">
        <v>0</v>
      </c>
      <c r="DI84">
        <v>0</v>
      </c>
      <c r="DK84">
        <v>2239</v>
      </c>
      <c r="DL84">
        <v>0</v>
      </c>
      <c r="DM84">
        <v>230947</v>
      </c>
      <c r="DN84">
        <v>767</v>
      </c>
      <c r="DO84">
        <v>0</v>
      </c>
      <c r="DP84">
        <v>0</v>
      </c>
      <c r="DQ84">
        <v>0</v>
      </c>
      <c r="DR84">
        <v>0</v>
      </c>
      <c r="DS84">
        <v>0</v>
      </c>
      <c r="DT84">
        <v>0</v>
      </c>
      <c r="DU84">
        <v>0</v>
      </c>
      <c r="DV84">
        <v>0</v>
      </c>
      <c r="DW84">
        <v>0</v>
      </c>
      <c r="DX84">
        <v>0</v>
      </c>
      <c r="DY84">
        <v>0</v>
      </c>
      <c r="DZ84">
        <v>0</v>
      </c>
      <c r="EA84">
        <v>0</v>
      </c>
      <c r="EB84">
        <v>0</v>
      </c>
      <c r="EC84">
        <v>20.212</v>
      </c>
      <c r="ED84">
        <v>143182</v>
      </c>
      <c r="EE84">
        <v>0</v>
      </c>
      <c r="EF84">
        <v>0</v>
      </c>
      <c r="EG84">
        <v>0</v>
      </c>
      <c r="EH84">
        <v>88532</v>
      </c>
      <c r="EI84">
        <v>0</v>
      </c>
      <c r="EJ84">
        <v>0</v>
      </c>
      <c r="EK84">
        <v>3.887</v>
      </c>
      <c r="EL84">
        <v>0</v>
      </c>
      <c r="EM84">
        <v>0.53700000000000003</v>
      </c>
      <c r="EN84">
        <v>0.22</v>
      </c>
      <c r="EO84">
        <v>0</v>
      </c>
      <c r="EP84">
        <v>0</v>
      </c>
      <c r="EQ84">
        <v>4.6440000000000001</v>
      </c>
      <c r="ER84">
        <v>0</v>
      </c>
      <c r="ES84">
        <v>14.372</v>
      </c>
      <c r="ET84">
        <v>0</v>
      </c>
      <c r="EV84">
        <v>0</v>
      </c>
      <c r="EW84">
        <v>0</v>
      </c>
      <c r="EX84">
        <v>0</v>
      </c>
      <c r="EZ84">
        <v>6687106</v>
      </c>
      <c r="FA84">
        <v>0</v>
      </c>
      <c r="FB84">
        <v>7135410</v>
      </c>
      <c r="FC84">
        <v>0</v>
      </c>
      <c r="FD84">
        <v>0</v>
      </c>
      <c r="FE84">
        <v>1042367</v>
      </c>
      <c r="FF84">
        <v>171678</v>
      </c>
      <c r="FG84">
        <v>7.0223999999999995E-2</v>
      </c>
      <c r="FH84">
        <v>3.0397999999999998E-2</v>
      </c>
      <c r="FI84">
        <v>0</v>
      </c>
      <c r="FJ84">
        <v>0</v>
      </c>
      <c r="FK84">
        <v>1146.0360000000001</v>
      </c>
      <c r="FL84">
        <v>8349455</v>
      </c>
      <c r="FM84">
        <v>0</v>
      </c>
      <c r="FN84">
        <v>0</v>
      </c>
      <c r="FO84">
        <v>75242</v>
      </c>
      <c r="FP84">
        <v>0</v>
      </c>
      <c r="FQ84">
        <v>76530</v>
      </c>
      <c r="FR84">
        <v>75242</v>
      </c>
      <c r="FS84">
        <v>1288</v>
      </c>
      <c r="FT84">
        <v>0</v>
      </c>
      <c r="FU84">
        <v>0</v>
      </c>
      <c r="FV84">
        <v>0</v>
      </c>
      <c r="FW84">
        <v>0</v>
      </c>
      <c r="FX84">
        <v>0</v>
      </c>
      <c r="FY84">
        <v>0</v>
      </c>
      <c r="GB84">
        <v>202475</v>
      </c>
      <c r="GC84">
        <v>202475</v>
      </c>
      <c r="GD84">
        <v>23.217000000000002</v>
      </c>
      <c r="GF84">
        <v>0</v>
      </c>
      <c r="GG84">
        <v>0</v>
      </c>
      <c r="GH84">
        <v>0</v>
      </c>
      <c r="GI84">
        <v>0</v>
      </c>
      <c r="GK84">
        <v>0</v>
      </c>
      <c r="GL84">
        <v>0</v>
      </c>
      <c r="GM84">
        <v>0</v>
      </c>
      <c r="GN84">
        <v>0</v>
      </c>
      <c r="GO84">
        <v>0</v>
      </c>
      <c r="GQ84">
        <v>0</v>
      </c>
      <c r="GR84">
        <v>0</v>
      </c>
      <c r="GS84">
        <v>0</v>
      </c>
      <c r="GT84">
        <v>0</v>
      </c>
      <c r="HB84">
        <v>0</v>
      </c>
      <c r="HC84">
        <v>4.0135999999999998E-2</v>
      </c>
      <c r="HD84">
        <v>0</v>
      </c>
      <c r="HE84">
        <v>0</v>
      </c>
      <c r="HF84">
        <v>761280</v>
      </c>
      <c r="HG84">
        <v>28336</v>
      </c>
      <c r="HH84">
        <v>0</v>
      </c>
      <c r="HI84">
        <v>0</v>
      </c>
      <c r="HJ84">
        <v>50504</v>
      </c>
      <c r="HK84">
        <v>0</v>
      </c>
      <c r="HL84">
        <v>83</v>
      </c>
      <c r="HM84">
        <v>0</v>
      </c>
      <c r="HN84">
        <v>0</v>
      </c>
      <c r="HO84">
        <v>37500</v>
      </c>
      <c r="HP84">
        <v>0</v>
      </c>
      <c r="HQ84">
        <v>0</v>
      </c>
      <c r="HR84">
        <v>0</v>
      </c>
      <c r="HS84">
        <v>6686323</v>
      </c>
      <c r="HT84">
        <v>171678</v>
      </c>
      <c r="HW84">
        <v>0</v>
      </c>
      <c r="HX84">
        <v>96</v>
      </c>
      <c r="HY84">
        <v>99</v>
      </c>
      <c r="HZ84">
        <v>150</v>
      </c>
      <c r="IA84">
        <v>174</v>
      </c>
      <c r="IB84">
        <v>220</v>
      </c>
      <c r="IC84">
        <v>739</v>
      </c>
      <c r="ID84">
        <v>0</v>
      </c>
      <c r="IE84">
        <v>0.155</v>
      </c>
      <c r="IF84">
        <v>0</v>
      </c>
      <c r="IG84">
        <v>46</v>
      </c>
      <c r="IH84">
        <v>0</v>
      </c>
      <c r="II84">
        <v>0</v>
      </c>
      <c r="IJ84">
        <v>524.26300000000003</v>
      </c>
      <c r="IK84">
        <v>0</v>
      </c>
      <c r="IL84">
        <v>0</v>
      </c>
      <c r="IM84">
        <v>0</v>
      </c>
      <c r="IN84">
        <v>0</v>
      </c>
      <c r="IO84">
        <v>0</v>
      </c>
      <c r="IP84">
        <v>0</v>
      </c>
      <c r="IQ84">
        <v>524.10800000000006</v>
      </c>
      <c r="IR84">
        <v>322851</v>
      </c>
      <c r="IS84">
        <v>0</v>
      </c>
      <c r="IT84">
        <v>0</v>
      </c>
      <c r="IU84">
        <v>0</v>
      </c>
      <c r="IV84">
        <v>0</v>
      </c>
      <c r="IW84">
        <v>6160</v>
      </c>
      <c r="IX84">
        <v>143</v>
      </c>
      <c r="IY84">
        <v>0</v>
      </c>
      <c r="IZ84">
        <v>0</v>
      </c>
      <c r="JA84">
        <v>0</v>
      </c>
      <c r="JB84">
        <v>0</v>
      </c>
      <c r="JC84">
        <v>0</v>
      </c>
      <c r="JD84">
        <v>0</v>
      </c>
      <c r="JE84">
        <v>0</v>
      </c>
      <c r="JF84">
        <v>0</v>
      </c>
      <c r="JG84">
        <v>0</v>
      </c>
      <c r="JH84">
        <v>0</v>
      </c>
      <c r="JJ84">
        <v>0</v>
      </c>
      <c r="JK84">
        <v>0</v>
      </c>
      <c r="JL84">
        <v>0</v>
      </c>
      <c r="JM84">
        <v>0</v>
      </c>
      <c r="JO84">
        <v>10.181000000000001</v>
      </c>
      <c r="JP84">
        <v>13.036000000000001</v>
      </c>
      <c r="JQ84">
        <v>0</v>
      </c>
      <c r="JR84">
        <v>81317</v>
      </c>
      <c r="JS84">
        <v>121158</v>
      </c>
      <c r="JT84">
        <v>0</v>
      </c>
      <c r="JU84">
        <v>2587</v>
      </c>
      <c r="JW84">
        <v>0</v>
      </c>
      <c r="JX84">
        <v>0</v>
      </c>
      <c r="JY84">
        <v>0</v>
      </c>
      <c r="JZ84">
        <v>0</v>
      </c>
      <c r="KD84">
        <v>2587</v>
      </c>
      <c r="KE84">
        <v>7261</v>
      </c>
      <c r="KG84">
        <v>0</v>
      </c>
      <c r="KH84">
        <v>0</v>
      </c>
      <c r="KI84">
        <v>0</v>
      </c>
      <c r="KJ84">
        <v>16</v>
      </c>
      <c r="KK84">
        <v>30</v>
      </c>
      <c r="KL84">
        <v>9856</v>
      </c>
      <c r="KM84">
        <v>18480</v>
      </c>
      <c r="KN84">
        <v>0</v>
      </c>
      <c r="KO84">
        <v>0</v>
      </c>
      <c r="KP84">
        <v>0</v>
      </c>
      <c r="KQ84">
        <v>0</v>
      </c>
      <c r="KS84">
        <v>0</v>
      </c>
      <c r="KT84">
        <v>0</v>
      </c>
      <c r="KU84">
        <v>0</v>
      </c>
      <c r="KW84">
        <v>0</v>
      </c>
      <c r="KX84">
        <v>0</v>
      </c>
      <c r="KY84">
        <v>0</v>
      </c>
      <c r="KZ84">
        <v>0</v>
      </c>
      <c r="LA84">
        <v>0</v>
      </c>
      <c r="LB84">
        <v>0</v>
      </c>
      <c r="LD84">
        <v>0</v>
      </c>
      <c r="LE84">
        <v>0</v>
      </c>
      <c r="LF84">
        <v>0</v>
      </c>
      <c r="LG84">
        <v>0</v>
      </c>
      <c r="LH84">
        <v>0</v>
      </c>
      <c r="LI84">
        <v>0</v>
      </c>
      <c r="LJ84">
        <v>550.40899999999999</v>
      </c>
      <c r="LK84">
        <v>3</v>
      </c>
      <c r="LL84">
        <v>45000</v>
      </c>
      <c r="LM84">
        <v>5504</v>
      </c>
      <c r="LN84">
        <v>0</v>
      </c>
      <c r="LO84">
        <v>0</v>
      </c>
      <c r="LP84">
        <v>0</v>
      </c>
      <c r="LQ84">
        <v>0</v>
      </c>
      <c r="LR84">
        <v>0</v>
      </c>
      <c r="LS84">
        <v>0</v>
      </c>
      <c r="LT84">
        <v>0</v>
      </c>
      <c r="LU84">
        <v>0</v>
      </c>
      <c r="LV84">
        <v>0</v>
      </c>
      <c r="LW84">
        <v>0</v>
      </c>
      <c r="LX84">
        <v>0</v>
      </c>
      <c r="LY84">
        <v>0</v>
      </c>
      <c r="LZ84">
        <v>0</v>
      </c>
      <c r="MA84">
        <v>0</v>
      </c>
      <c r="MB84">
        <v>0</v>
      </c>
      <c r="MC84">
        <v>0</v>
      </c>
      <c r="MD84">
        <v>0</v>
      </c>
      <c r="ME84">
        <v>0</v>
      </c>
      <c r="MF84">
        <v>0</v>
      </c>
      <c r="MG84">
        <v>7900368</v>
      </c>
      <c r="MH84">
        <v>0</v>
      </c>
      <c r="MI84">
        <v>0</v>
      </c>
      <c r="MJ84">
        <v>0</v>
      </c>
      <c r="MK84">
        <v>0</v>
      </c>
    </row>
    <row r="85" spans="1:349" x14ac:dyDescent="0.25">
      <c r="A85">
        <v>43696</v>
      </c>
      <c r="B85">
        <v>72801</v>
      </c>
      <c r="C85">
        <v>9</v>
      </c>
      <c r="D85">
        <v>2025</v>
      </c>
      <c r="E85">
        <v>6160</v>
      </c>
      <c r="F85">
        <v>0</v>
      </c>
      <c r="G85">
        <v>6074.6670000000004</v>
      </c>
      <c r="H85">
        <v>5472.0340000000006</v>
      </c>
      <c r="I85">
        <v>5472.0340000000006</v>
      </c>
      <c r="J85">
        <v>6074.6670000000004</v>
      </c>
      <c r="K85">
        <v>0</v>
      </c>
      <c r="L85">
        <v>6160</v>
      </c>
      <c r="M85">
        <v>0</v>
      </c>
      <c r="N85">
        <v>0</v>
      </c>
      <c r="P85">
        <v>6074.6670000000004</v>
      </c>
      <c r="Q85">
        <v>0</v>
      </c>
      <c r="R85">
        <v>3779634</v>
      </c>
      <c r="S85">
        <v>622.19600000000003</v>
      </c>
      <c r="U85">
        <v>0</v>
      </c>
      <c r="V85">
        <v>716.50800000000004</v>
      </c>
      <c r="W85">
        <v>441369</v>
      </c>
      <c r="X85">
        <v>441369</v>
      </c>
      <c r="Z85">
        <v>0</v>
      </c>
      <c r="AC85">
        <v>0</v>
      </c>
      <c r="AD85" t="s">
        <v>305</v>
      </c>
      <c r="AE85">
        <v>0</v>
      </c>
      <c r="AH85">
        <v>0</v>
      </c>
      <c r="AI85">
        <v>0</v>
      </c>
      <c r="AJ85">
        <v>6160</v>
      </c>
      <c r="AK85" t="s">
        <v>529</v>
      </c>
      <c r="AL85" t="s">
        <v>89</v>
      </c>
      <c r="AM85">
        <v>0</v>
      </c>
      <c r="AN85">
        <v>0</v>
      </c>
      <c r="AO85">
        <v>0</v>
      </c>
      <c r="AP85">
        <v>0</v>
      </c>
      <c r="AQ85">
        <v>0</v>
      </c>
      <c r="AS85">
        <v>0</v>
      </c>
      <c r="AT85">
        <v>0</v>
      </c>
      <c r="AU85">
        <v>0</v>
      </c>
      <c r="AV85">
        <v>0</v>
      </c>
      <c r="AW85">
        <v>69691472</v>
      </c>
      <c r="AX85">
        <v>68738724</v>
      </c>
      <c r="AY85">
        <v>0</v>
      </c>
      <c r="AZ85">
        <v>3779634</v>
      </c>
      <c r="BA85">
        <v>124.167</v>
      </c>
      <c r="BB85">
        <v>0</v>
      </c>
      <c r="BC85">
        <v>0</v>
      </c>
      <c r="BD85">
        <v>0</v>
      </c>
      <c r="BE85">
        <v>0</v>
      </c>
      <c r="BF85">
        <v>60493417</v>
      </c>
      <c r="BG85">
        <v>0</v>
      </c>
      <c r="BJ85">
        <v>12</v>
      </c>
      <c r="BK85">
        <v>0</v>
      </c>
      <c r="BL85">
        <v>0</v>
      </c>
      <c r="BM85">
        <v>0</v>
      </c>
      <c r="BN85">
        <v>0</v>
      </c>
      <c r="BO85">
        <v>0</v>
      </c>
      <c r="BP85">
        <v>0</v>
      </c>
      <c r="BQ85">
        <v>0</v>
      </c>
      <c r="BS85">
        <v>0</v>
      </c>
      <c r="BT85">
        <v>0</v>
      </c>
      <c r="BU85">
        <v>0</v>
      </c>
      <c r="BV85">
        <v>0</v>
      </c>
      <c r="BW85">
        <v>0</v>
      </c>
      <c r="BY85">
        <v>0</v>
      </c>
      <c r="CA85">
        <v>0</v>
      </c>
      <c r="CB85">
        <v>0</v>
      </c>
      <c r="CC85">
        <v>0</v>
      </c>
      <c r="CD85">
        <v>0</v>
      </c>
      <c r="CE85">
        <v>0</v>
      </c>
      <c r="CF85">
        <v>0</v>
      </c>
      <c r="CG85">
        <v>0</v>
      </c>
      <c r="CH85">
        <v>975256</v>
      </c>
      <c r="CI85">
        <v>0</v>
      </c>
      <c r="CJ85">
        <v>4</v>
      </c>
      <c r="CK85">
        <v>0</v>
      </c>
      <c r="CL85">
        <v>0</v>
      </c>
      <c r="CN85">
        <v>0</v>
      </c>
      <c r="CO85">
        <v>1</v>
      </c>
      <c r="CP85">
        <v>0</v>
      </c>
      <c r="CQ85">
        <v>16.917000000000002</v>
      </c>
      <c r="CR85">
        <v>6074.6670000000004</v>
      </c>
      <c r="CS85">
        <v>0</v>
      </c>
      <c r="CT85">
        <v>0</v>
      </c>
      <c r="CU85">
        <v>0</v>
      </c>
      <c r="CV85">
        <v>0</v>
      </c>
      <c r="CW85">
        <v>0</v>
      </c>
      <c r="CX85">
        <v>0</v>
      </c>
      <c r="CY85">
        <v>0</v>
      </c>
      <c r="CZ85">
        <v>0</v>
      </c>
      <c r="DB85">
        <v>33707729</v>
      </c>
      <c r="DC85">
        <v>0</v>
      </c>
      <c r="DD85">
        <v>0</v>
      </c>
      <c r="DE85">
        <v>7751205</v>
      </c>
      <c r="DF85">
        <v>7751205</v>
      </c>
      <c r="DG85">
        <v>1258.3130000000001</v>
      </c>
      <c r="DH85">
        <v>0</v>
      </c>
      <c r="DI85">
        <v>0</v>
      </c>
      <c r="DK85">
        <v>0</v>
      </c>
      <c r="DL85">
        <v>0</v>
      </c>
      <c r="DM85">
        <v>6776153</v>
      </c>
      <c r="DN85">
        <v>22507</v>
      </c>
      <c r="DO85">
        <v>0</v>
      </c>
      <c r="DP85">
        <v>0</v>
      </c>
      <c r="DQ85">
        <v>0</v>
      </c>
      <c r="DR85">
        <v>0</v>
      </c>
      <c r="DS85">
        <v>0</v>
      </c>
      <c r="DT85">
        <v>0</v>
      </c>
      <c r="DU85">
        <v>0</v>
      </c>
      <c r="DV85">
        <v>0</v>
      </c>
      <c r="DW85">
        <v>0</v>
      </c>
      <c r="DX85">
        <v>0</v>
      </c>
      <c r="DY85">
        <v>0</v>
      </c>
      <c r="DZ85">
        <v>0</v>
      </c>
      <c r="EA85">
        <v>8.5000000000000006E-2</v>
      </c>
      <c r="EB85">
        <v>2.6040000000000001</v>
      </c>
      <c r="EC85">
        <v>624.524</v>
      </c>
      <c r="ED85">
        <v>4424128</v>
      </c>
      <c r="EE85">
        <v>0</v>
      </c>
      <c r="EF85">
        <v>0</v>
      </c>
      <c r="EG85">
        <v>0</v>
      </c>
      <c r="EH85">
        <v>2344003</v>
      </c>
      <c r="EI85">
        <v>30529</v>
      </c>
      <c r="EJ85">
        <v>1.2390000000000001</v>
      </c>
      <c r="EK85">
        <v>97.212000000000003</v>
      </c>
      <c r="EL85">
        <v>14.156000000000001</v>
      </c>
      <c r="EM85">
        <v>21.109000000000002</v>
      </c>
      <c r="EN85">
        <v>3.464</v>
      </c>
      <c r="EO85">
        <v>0</v>
      </c>
      <c r="EP85">
        <v>0</v>
      </c>
      <c r="EQ85">
        <v>125.71300000000001</v>
      </c>
      <c r="ER85">
        <v>0</v>
      </c>
      <c r="ES85">
        <v>380.52</v>
      </c>
      <c r="ET85">
        <v>0</v>
      </c>
      <c r="EV85">
        <v>0</v>
      </c>
      <c r="EW85">
        <v>0</v>
      </c>
      <c r="EX85">
        <v>0</v>
      </c>
      <c r="EZ85">
        <v>58335599</v>
      </c>
      <c r="FA85">
        <v>0</v>
      </c>
      <c r="FB85">
        <v>62092725</v>
      </c>
      <c r="FC85">
        <v>0</v>
      </c>
      <c r="FD85">
        <v>0</v>
      </c>
      <c r="FE85">
        <v>8932022</v>
      </c>
      <c r="FF85">
        <v>1471103</v>
      </c>
      <c r="FG85">
        <v>7.0223999999999995E-2</v>
      </c>
      <c r="FH85">
        <v>3.0397999999999998E-2</v>
      </c>
      <c r="FI85">
        <v>0</v>
      </c>
      <c r="FJ85">
        <v>0</v>
      </c>
      <c r="FK85">
        <v>9820.36</v>
      </c>
      <c r="FL85">
        <v>73471106</v>
      </c>
      <c r="FM85">
        <v>0</v>
      </c>
      <c r="FN85">
        <v>0</v>
      </c>
      <c r="FO85">
        <v>31518</v>
      </c>
      <c r="FP85">
        <v>0</v>
      </c>
      <c r="FQ85">
        <v>31518</v>
      </c>
      <c r="FR85">
        <v>31518</v>
      </c>
      <c r="FS85">
        <v>0</v>
      </c>
      <c r="FT85">
        <v>0</v>
      </c>
      <c r="FU85">
        <v>0.41900000000000004</v>
      </c>
      <c r="FV85">
        <v>0</v>
      </c>
      <c r="FW85">
        <v>0</v>
      </c>
      <c r="FX85">
        <v>0</v>
      </c>
      <c r="FY85">
        <v>0</v>
      </c>
      <c r="GB85">
        <v>4647397</v>
      </c>
      <c r="GC85">
        <v>4647397</v>
      </c>
      <c r="GD85">
        <v>476.92</v>
      </c>
      <c r="GF85">
        <v>0</v>
      </c>
      <c r="GG85">
        <v>0</v>
      </c>
      <c r="GH85">
        <v>0</v>
      </c>
      <c r="GI85">
        <v>0</v>
      </c>
      <c r="GK85">
        <v>0</v>
      </c>
      <c r="GL85">
        <v>0</v>
      </c>
      <c r="GM85">
        <v>0</v>
      </c>
      <c r="GN85">
        <v>0</v>
      </c>
      <c r="GO85">
        <v>0</v>
      </c>
      <c r="GQ85">
        <v>0</v>
      </c>
      <c r="GR85">
        <v>0</v>
      </c>
      <c r="GS85">
        <v>0</v>
      </c>
      <c r="GT85">
        <v>0</v>
      </c>
      <c r="HB85">
        <v>360336637</v>
      </c>
      <c r="HC85">
        <v>4.0135999999999998E-2</v>
      </c>
      <c r="HD85">
        <v>975256</v>
      </c>
      <c r="HE85">
        <v>0</v>
      </c>
      <c r="HF85">
        <v>6024709</v>
      </c>
      <c r="HG85">
        <v>211288</v>
      </c>
      <c r="HH85">
        <v>8211</v>
      </c>
      <c r="HI85">
        <v>0</v>
      </c>
      <c r="HJ85">
        <v>730465</v>
      </c>
      <c r="HK85">
        <v>81086</v>
      </c>
      <c r="HL85">
        <v>81742</v>
      </c>
      <c r="HM85">
        <v>6000</v>
      </c>
      <c r="HN85">
        <v>166384</v>
      </c>
      <c r="HO85">
        <v>0</v>
      </c>
      <c r="HP85">
        <v>1426230</v>
      </c>
      <c r="HQ85">
        <v>0</v>
      </c>
      <c r="HR85">
        <v>0</v>
      </c>
      <c r="HS85">
        <v>58313091</v>
      </c>
      <c r="HT85">
        <v>1471103</v>
      </c>
      <c r="HW85">
        <v>0</v>
      </c>
      <c r="HX85">
        <v>926</v>
      </c>
      <c r="HY85">
        <v>1024</v>
      </c>
      <c r="HZ85">
        <v>918</v>
      </c>
      <c r="IA85">
        <v>1119</v>
      </c>
      <c r="IB85">
        <v>1031</v>
      </c>
      <c r="IC85">
        <v>5018</v>
      </c>
      <c r="ID85">
        <v>0</v>
      </c>
      <c r="IE85">
        <v>0</v>
      </c>
      <c r="IF85">
        <v>0</v>
      </c>
      <c r="IG85">
        <v>343</v>
      </c>
      <c r="IH85">
        <v>13.33</v>
      </c>
      <c r="II85">
        <v>5186.2910000000002</v>
      </c>
      <c r="IJ85">
        <v>716.50800000000004</v>
      </c>
      <c r="IK85">
        <v>4.508</v>
      </c>
      <c r="IL85">
        <v>0</v>
      </c>
      <c r="IM85">
        <v>0</v>
      </c>
      <c r="IN85">
        <v>3</v>
      </c>
      <c r="IO85">
        <v>3</v>
      </c>
      <c r="IP85">
        <v>5190.799</v>
      </c>
      <c r="IQ85">
        <v>716.50800000000004</v>
      </c>
      <c r="IR85">
        <v>441369</v>
      </c>
      <c r="IS85">
        <v>1240</v>
      </c>
      <c r="IT85">
        <v>0</v>
      </c>
      <c r="IU85">
        <v>0</v>
      </c>
      <c r="IV85">
        <v>6000</v>
      </c>
      <c r="IW85">
        <v>6160</v>
      </c>
      <c r="IX85">
        <v>0</v>
      </c>
      <c r="IY85">
        <v>0</v>
      </c>
      <c r="IZ85">
        <v>1427470</v>
      </c>
      <c r="JA85">
        <v>0</v>
      </c>
      <c r="JB85">
        <v>0</v>
      </c>
      <c r="JC85">
        <v>0</v>
      </c>
      <c r="JD85">
        <v>11</v>
      </c>
      <c r="JE85">
        <v>115472</v>
      </c>
      <c r="JF85">
        <v>9</v>
      </c>
      <c r="JG85">
        <v>41412</v>
      </c>
      <c r="JH85">
        <v>9500</v>
      </c>
      <c r="JJ85">
        <v>0</v>
      </c>
      <c r="JK85">
        <v>0</v>
      </c>
      <c r="JL85">
        <v>0</v>
      </c>
      <c r="JM85">
        <v>0</v>
      </c>
      <c r="JO85">
        <v>1.1850000000000001</v>
      </c>
      <c r="JP85">
        <v>318.86799999999999</v>
      </c>
      <c r="JQ85">
        <v>156.86700000000002</v>
      </c>
      <c r="JR85">
        <v>9465</v>
      </c>
      <c r="JS85">
        <v>2963585</v>
      </c>
      <c r="JT85">
        <v>1674347</v>
      </c>
      <c r="JU85">
        <v>0</v>
      </c>
      <c r="JW85">
        <v>0</v>
      </c>
      <c r="JX85">
        <v>0</v>
      </c>
      <c r="JY85">
        <v>0</v>
      </c>
      <c r="JZ85">
        <v>0</v>
      </c>
      <c r="KD85">
        <v>0</v>
      </c>
      <c r="KE85">
        <v>7261</v>
      </c>
      <c r="KG85">
        <v>0</v>
      </c>
      <c r="KH85">
        <v>0</v>
      </c>
      <c r="KI85">
        <v>0</v>
      </c>
      <c r="KJ85">
        <v>87</v>
      </c>
      <c r="KK85">
        <v>256</v>
      </c>
      <c r="KL85">
        <v>53592</v>
      </c>
      <c r="KM85">
        <v>157696</v>
      </c>
      <c r="KN85">
        <v>0</v>
      </c>
      <c r="KO85">
        <v>0</v>
      </c>
      <c r="KP85">
        <v>0</v>
      </c>
      <c r="KQ85">
        <v>0</v>
      </c>
      <c r="KS85">
        <v>0</v>
      </c>
      <c r="KT85">
        <v>0</v>
      </c>
      <c r="KU85">
        <v>0</v>
      </c>
      <c r="KW85">
        <v>0</v>
      </c>
      <c r="KX85">
        <v>0</v>
      </c>
      <c r="KY85">
        <v>0</v>
      </c>
      <c r="KZ85">
        <v>0</v>
      </c>
      <c r="LA85">
        <v>0</v>
      </c>
      <c r="LB85">
        <v>0</v>
      </c>
      <c r="LD85">
        <v>0</v>
      </c>
      <c r="LE85">
        <v>0</v>
      </c>
      <c r="LF85">
        <v>0</v>
      </c>
      <c r="LG85">
        <v>0</v>
      </c>
      <c r="LH85">
        <v>0</v>
      </c>
      <c r="LI85">
        <v>0</v>
      </c>
      <c r="LJ85">
        <v>4046.4630000000002</v>
      </c>
      <c r="LK85">
        <v>46</v>
      </c>
      <c r="LL85">
        <v>690000</v>
      </c>
      <c r="LM85">
        <v>40465</v>
      </c>
      <c r="LN85">
        <v>0</v>
      </c>
      <c r="LO85">
        <v>0</v>
      </c>
      <c r="LP85">
        <v>0</v>
      </c>
      <c r="LQ85">
        <v>0</v>
      </c>
      <c r="LR85">
        <v>0</v>
      </c>
      <c r="LS85">
        <v>0</v>
      </c>
      <c r="LT85">
        <v>0</v>
      </c>
      <c r="LU85">
        <v>0</v>
      </c>
      <c r="LV85">
        <v>0</v>
      </c>
      <c r="LW85">
        <v>0</v>
      </c>
      <c r="LX85">
        <v>0</v>
      </c>
      <c r="LY85">
        <v>0</v>
      </c>
      <c r="LZ85">
        <v>0</v>
      </c>
      <c r="MA85">
        <v>0</v>
      </c>
      <c r="MB85">
        <v>0</v>
      </c>
      <c r="MC85">
        <v>0</v>
      </c>
      <c r="MD85">
        <v>0</v>
      </c>
      <c r="ME85">
        <v>0</v>
      </c>
      <c r="MF85">
        <v>0</v>
      </c>
      <c r="MG85">
        <v>69691472</v>
      </c>
      <c r="MH85">
        <v>0</v>
      </c>
      <c r="MI85">
        <v>0</v>
      </c>
      <c r="MJ85">
        <v>0</v>
      </c>
      <c r="MK85">
        <v>0</v>
      </c>
    </row>
    <row r="86" spans="1:349" x14ac:dyDescent="0.25">
      <c r="A86">
        <v>43696</v>
      </c>
      <c r="B86">
        <v>72802</v>
      </c>
      <c r="C86">
        <v>9</v>
      </c>
      <c r="D86">
        <v>2025</v>
      </c>
      <c r="E86">
        <v>6160</v>
      </c>
      <c r="F86">
        <v>0</v>
      </c>
      <c r="G86">
        <v>102.667</v>
      </c>
      <c r="H86">
        <v>84.08</v>
      </c>
      <c r="I86">
        <v>84.08</v>
      </c>
      <c r="J86">
        <v>102.667</v>
      </c>
      <c r="K86">
        <v>0</v>
      </c>
      <c r="L86">
        <v>6160</v>
      </c>
      <c r="M86">
        <v>0</v>
      </c>
      <c r="N86">
        <v>0</v>
      </c>
      <c r="P86">
        <v>101.733</v>
      </c>
      <c r="Q86">
        <v>0</v>
      </c>
      <c r="R86">
        <v>63298</v>
      </c>
      <c r="S86">
        <v>622.19600000000003</v>
      </c>
      <c r="U86">
        <v>0</v>
      </c>
      <c r="V86">
        <v>3.9</v>
      </c>
      <c r="W86">
        <v>2402</v>
      </c>
      <c r="X86">
        <v>2402</v>
      </c>
      <c r="Z86">
        <v>0</v>
      </c>
      <c r="AC86">
        <v>0</v>
      </c>
      <c r="AD86" t="s">
        <v>305</v>
      </c>
      <c r="AE86">
        <v>0</v>
      </c>
      <c r="AH86">
        <v>0</v>
      </c>
      <c r="AI86">
        <v>0</v>
      </c>
      <c r="AJ86">
        <v>6160</v>
      </c>
      <c r="AK86" t="s">
        <v>529</v>
      </c>
      <c r="AL86" t="s">
        <v>329</v>
      </c>
      <c r="AM86">
        <v>0</v>
      </c>
      <c r="AN86">
        <v>0</v>
      </c>
      <c r="AO86">
        <v>0</v>
      </c>
      <c r="AP86">
        <v>0</v>
      </c>
      <c r="AQ86">
        <v>0</v>
      </c>
      <c r="AS86">
        <v>0</v>
      </c>
      <c r="AT86">
        <v>0</v>
      </c>
      <c r="AU86">
        <v>0</v>
      </c>
      <c r="AV86">
        <v>0</v>
      </c>
      <c r="AW86">
        <v>1294074</v>
      </c>
      <c r="AX86">
        <v>1278374</v>
      </c>
      <c r="AY86">
        <v>0</v>
      </c>
      <c r="AZ86">
        <v>63298</v>
      </c>
      <c r="BA86">
        <v>5</v>
      </c>
      <c r="BB86">
        <v>0</v>
      </c>
      <c r="BC86">
        <v>0</v>
      </c>
      <c r="BD86">
        <v>0</v>
      </c>
      <c r="BE86">
        <v>0</v>
      </c>
      <c r="BF86">
        <v>1129173</v>
      </c>
      <c r="BG86">
        <v>0</v>
      </c>
      <c r="BJ86">
        <v>12</v>
      </c>
      <c r="BK86">
        <v>0</v>
      </c>
      <c r="BL86">
        <v>0</v>
      </c>
      <c r="BM86">
        <v>0</v>
      </c>
      <c r="BN86">
        <v>0</v>
      </c>
      <c r="BO86">
        <v>0</v>
      </c>
      <c r="BP86">
        <v>0</v>
      </c>
      <c r="BQ86">
        <v>757</v>
      </c>
      <c r="BS86">
        <v>0</v>
      </c>
      <c r="BT86">
        <v>0</v>
      </c>
      <c r="BU86">
        <v>0</v>
      </c>
      <c r="BV86">
        <v>0</v>
      </c>
      <c r="BW86">
        <v>0</v>
      </c>
      <c r="BY86">
        <v>0</v>
      </c>
      <c r="CA86">
        <v>0</v>
      </c>
      <c r="CB86">
        <v>0</v>
      </c>
      <c r="CC86">
        <v>0</v>
      </c>
      <c r="CD86">
        <v>0</v>
      </c>
      <c r="CE86">
        <v>0</v>
      </c>
      <c r="CF86">
        <v>0</v>
      </c>
      <c r="CG86">
        <v>0</v>
      </c>
      <c r="CH86">
        <v>16483</v>
      </c>
      <c r="CI86">
        <v>0</v>
      </c>
      <c r="CJ86">
        <v>4</v>
      </c>
      <c r="CK86">
        <v>0</v>
      </c>
      <c r="CL86">
        <v>0</v>
      </c>
      <c r="CN86">
        <v>0</v>
      </c>
      <c r="CO86">
        <v>1</v>
      </c>
      <c r="CP86">
        <v>4.7E-2</v>
      </c>
      <c r="CQ86">
        <v>0</v>
      </c>
      <c r="CR86">
        <v>102.667</v>
      </c>
      <c r="CS86">
        <v>0</v>
      </c>
      <c r="CT86">
        <v>0</v>
      </c>
      <c r="CU86">
        <v>0</v>
      </c>
      <c r="CV86">
        <v>0</v>
      </c>
      <c r="CW86">
        <v>0</v>
      </c>
      <c r="CX86">
        <v>0</v>
      </c>
      <c r="CY86">
        <v>0</v>
      </c>
      <c r="CZ86">
        <v>0</v>
      </c>
      <c r="DB86">
        <v>517933</v>
      </c>
      <c r="DC86">
        <v>0</v>
      </c>
      <c r="DD86">
        <v>0</v>
      </c>
      <c r="DE86">
        <v>154924</v>
      </c>
      <c r="DF86">
        <v>155622</v>
      </c>
      <c r="DG86">
        <v>25.150000000000002</v>
      </c>
      <c r="DH86">
        <v>0</v>
      </c>
      <c r="DI86">
        <v>698</v>
      </c>
      <c r="DK86">
        <v>3735</v>
      </c>
      <c r="DL86">
        <v>0</v>
      </c>
      <c r="DM86">
        <v>235816</v>
      </c>
      <c r="DN86">
        <v>783</v>
      </c>
      <c r="DO86">
        <v>0</v>
      </c>
      <c r="DP86">
        <v>0</v>
      </c>
      <c r="DQ86">
        <v>0</v>
      </c>
      <c r="DR86">
        <v>0</v>
      </c>
      <c r="DS86">
        <v>0</v>
      </c>
      <c r="DT86">
        <v>0</v>
      </c>
      <c r="DU86">
        <v>0</v>
      </c>
      <c r="DV86">
        <v>0</v>
      </c>
      <c r="DW86">
        <v>0</v>
      </c>
      <c r="DX86">
        <v>0</v>
      </c>
      <c r="DY86">
        <v>0</v>
      </c>
      <c r="DZ86">
        <v>0</v>
      </c>
      <c r="EA86">
        <v>0</v>
      </c>
      <c r="EB86">
        <v>0</v>
      </c>
      <c r="EC86">
        <v>3.1670000000000003</v>
      </c>
      <c r="ED86">
        <v>22435</v>
      </c>
      <c r="EE86">
        <v>0</v>
      </c>
      <c r="EF86">
        <v>0</v>
      </c>
      <c r="EG86">
        <v>0</v>
      </c>
      <c r="EH86">
        <v>32888</v>
      </c>
      <c r="EI86">
        <v>181276</v>
      </c>
      <c r="EJ86">
        <v>7.3570000000000002</v>
      </c>
      <c r="EK86">
        <v>1.6980000000000002</v>
      </c>
      <c r="EL86">
        <v>0</v>
      </c>
      <c r="EM86">
        <v>0</v>
      </c>
      <c r="EN86">
        <v>4.9000000000000002E-2</v>
      </c>
      <c r="EO86">
        <v>0</v>
      </c>
      <c r="EP86">
        <v>0</v>
      </c>
      <c r="EQ86">
        <v>9.104000000000001</v>
      </c>
      <c r="ER86">
        <v>0</v>
      </c>
      <c r="ES86">
        <v>5.3390000000000004</v>
      </c>
      <c r="ET86">
        <v>0</v>
      </c>
      <c r="EV86">
        <v>0</v>
      </c>
      <c r="EW86">
        <v>0</v>
      </c>
      <c r="EX86">
        <v>0</v>
      </c>
      <c r="EZ86">
        <v>1084189</v>
      </c>
      <c r="FA86">
        <v>0</v>
      </c>
      <c r="FB86">
        <v>1146704</v>
      </c>
      <c r="FC86">
        <v>0</v>
      </c>
      <c r="FD86">
        <v>0</v>
      </c>
      <c r="FE86">
        <v>166725</v>
      </c>
      <c r="FF86">
        <v>27460</v>
      </c>
      <c r="FG86">
        <v>7.0223999999999995E-2</v>
      </c>
      <c r="FH86">
        <v>3.0397999999999998E-2</v>
      </c>
      <c r="FI86">
        <v>0</v>
      </c>
      <c r="FJ86">
        <v>0</v>
      </c>
      <c r="FK86">
        <v>183.30700000000002</v>
      </c>
      <c r="FL86">
        <v>1357372</v>
      </c>
      <c r="FM86">
        <v>0</v>
      </c>
      <c r="FN86">
        <v>0</v>
      </c>
      <c r="FO86">
        <v>0</v>
      </c>
      <c r="FP86">
        <v>0</v>
      </c>
      <c r="FQ86">
        <v>0</v>
      </c>
      <c r="FR86">
        <v>0</v>
      </c>
      <c r="FS86">
        <v>0</v>
      </c>
      <c r="FT86">
        <v>0</v>
      </c>
      <c r="FU86">
        <v>0</v>
      </c>
      <c r="FV86">
        <v>0</v>
      </c>
      <c r="FW86">
        <v>0</v>
      </c>
      <c r="FX86">
        <v>0</v>
      </c>
      <c r="FY86">
        <v>0</v>
      </c>
      <c r="GB86">
        <v>89377</v>
      </c>
      <c r="GC86">
        <v>89377</v>
      </c>
      <c r="GD86">
        <v>9.4830000000000005</v>
      </c>
      <c r="GF86">
        <v>0</v>
      </c>
      <c r="GG86">
        <v>0</v>
      </c>
      <c r="GH86">
        <v>0</v>
      </c>
      <c r="GI86">
        <v>0</v>
      </c>
      <c r="GK86">
        <v>0</v>
      </c>
      <c r="GL86">
        <v>0</v>
      </c>
      <c r="GM86">
        <v>0</v>
      </c>
      <c r="GN86">
        <v>0</v>
      </c>
      <c r="GO86">
        <v>0</v>
      </c>
      <c r="GQ86">
        <v>0</v>
      </c>
      <c r="GR86">
        <v>0</v>
      </c>
      <c r="GS86">
        <v>0</v>
      </c>
      <c r="GT86">
        <v>0</v>
      </c>
      <c r="HB86">
        <v>360336637</v>
      </c>
      <c r="HC86">
        <v>4.0135999999999998E-2</v>
      </c>
      <c r="HD86">
        <v>16483</v>
      </c>
      <c r="HE86">
        <v>0</v>
      </c>
      <c r="HF86">
        <v>92572</v>
      </c>
      <c r="HG86">
        <v>3696</v>
      </c>
      <c r="HH86">
        <v>0</v>
      </c>
      <c r="HI86">
        <v>0</v>
      </c>
      <c r="HJ86">
        <v>30972</v>
      </c>
      <c r="HK86">
        <v>1166</v>
      </c>
      <c r="HL86">
        <v>1408</v>
      </c>
      <c r="HM86">
        <v>0</v>
      </c>
      <c r="HN86">
        <v>0</v>
      </c>
      <c r="HO86">
        <v>0</v>
      </c>
      <c r="HP86">
        <v>12761</v>
      </c>
      <c r="HQ86">
        <v>0</v>
      </c>
      <c r="HR86">
        <v>0</v>
      </c>
      <c r="HS86">
        <v>1083406</v>
      </c>
      <c r="HT86">
        <v>27460</v>
      </c>
      <c r="HW86">
        <v>0</v>
      </c>
      <c r="HX86">
        <v>7</v>
      </c>
      <c r="HY86">
        <v>5</v>
      </c>
      <c r="HZ86">
        <v>11</v>
      </c>
      <c r="IA86">
        <v>13</v>
      </c>
      <c r="IB86">
        <v>59</v>
      </c>
      <c r="IC86">
        <v>95</v>
      </c>
      <c r="ID86">
        <v>0</v>
      </c>
      <c r="IE86">
        <v>0</v>
      </c>
      <c r="IF86">
        <v>0</v>
      </c>
      <c r="IG86">
        <v>6</v>
      </c>
      <c r="IH86">
        <v>0</v>
      </c>
      <c r="II86">
        <v>46.402999999999999</v>
      </c>
      <c r="IJ86">
        <v>3.9</v>
      </c>
      <c r="IK86">
        <v>10.833</v>
      </c>
      <c r="IL86">
        <v>0</v>
      </c>
      <c r="IM86">
        <v>0</v>
      </c>
      <c r="IN86">
        <v>0</v>
      </c>
      <c r="IO86">
        <v>0</v>
      </c>
      <c r="IP86">
        <v>57.236000000000004</v>
      </c>
      <c r="IQ86">
        <v>3.9</v>
      </c>
      <c r="IR86">
        <v>2402</v>
      </c>
      <c r="IS86">
        <v>2979</v>
      </c>
      <c r="IT86">
        <v>0</v>
      </c>
      <c r="IU86">
        <v>0</v>
      </c>
      <c r="IV86">
        <v>0</v>
      </c>
      <c r="IW86">
        <v>6160</v>
      </c>
      <c r="IX86">
        <v>0</v>
      </c>
      <c r="IY86">
        <v>0</v>
      </c>
      <c r="IZ86">
        <v>15740</v>
      </c>
      <c r="JA86">
        <v>0</v>
      </c>
      <c r="JB86">
        <v>0</v>
      </c>
      <c r="JC86">
        <v>0</v>
      </c>
      <c r="JD86">
        <v>0</v>
      </c>
      <c r="JE86">
        <v>0</v>
      </c>
      <c r="JF86">
        <v>0</v>
      </c>
      <c r="JG86">
        <v>0</v>
      </c>
      <c r="JH86">
        <v>0</v>
      </c>
      <c r="JJ86">
        <v>0</v>
      </c>
      <c r="JK86">
        <v>0</v>
      </c>
      <c r="JL86">
        <v>0</v>
      </c>
      <c r="JM86">
        <v>0</v>
      </c>
      <c r="JO86">
        <v>0</v>
      </c>
      <c r="JP86">
        <v>8.5830000000000002</v>
      </c>
      <c r="JQ86">
        <v>0.9</v>
      </c>
      <c r="JR86">
        <v>0</v>
      </c>
      <c r="JS86">
        <v>79771</v>
      </c>
      <c r="JT86">
        <v>9606</v>
      </c>
      <c r="JU86">
        <v>0</v>
      </c>
      <c r="JW86">
        <v>0</v>
      </c>
      <c r="JX86">
        <v>0</v>
      </c>
      <c r="JY86">
        <v>0</v>
      </c>
      <c r="JZ86">
        <v>0</v>
      </c>
      <c r="KD86">
        <v>0</v>
      </c>
      <c r="KE86">
        <v>7261</v>
      </c>
      <c r="KG86">
        <v>0</v>
      </c>
      <c r="KH86">
        <v>0</v>
      </c>
      <c r="KI86">
        <v>0</v>
      </c>
      <c r="KJ86">
        <v>1</v>
      </c>
      <c r="KK86">
        <v>5</v>
      </c>
      <c r="KL86">
        <v>616</v>
      </c>
      <c r="KM86">
        <v>3080</v>
      </c>
      <c r="KN86">
        <v>0</v>
      </c>
      <c r="KO86">
        <v>0</v>
      </c>
      <c r="KP86">
        <v>0</v>
      </c>
      <c r="KQ86">
        <v>0</v>
      </c>
      <c r="KS86">
        <v>0</v>
      </c>
      <c r="KT86">
        <v>0</v>
      </c>
      <c r="KU86">
        <v>0</v>
      </c>
      <c r="KW86">
        <v>0</v>
      </c>
      <c r="KX86">
        <v>0</v>
      </c>
      <c r="KY86">
        <v>0</v>
      </c>
      <c r="KZ86">
        <v>0</v>
      </c>
      <c r="LA86">
        <v>0</v>
      </c>
      <c r="LB86">
        <v>0</v>
      </c>
      <c r="LD86">
        <v>0</v>
      </c>
      <c r="LE86">
        <v>0</v>
      </c>
      <c r="LF86">
        <v>0</v>
      </c>
      <c r="LG86">
        <v>0</v>
      </c>
      <c r="LH86">
        <v>0</v>
      </c>
      <c r="LI86">
        <v>0</v>
      </c>
      <c r="LJ86">
        <v>97.247</v>
      </c>
      <c r="LK86">
        <v>2</v>
      </c>
      <c r="LL86">
        <v>30000</v>
      </c>
      <c r="LM86">
        <v>972</v>
      </c>
      <c r="LN86">
        <v>0</v>
      </c>
      <c r="LO86">
        <v>0</v>
      </c>
      <c r="LP86">
        <v>0</v>
      </c>
      <c r="LQ86">
        <v>0</v>
      </c>
      <c r="LR86">
        <v>0</v>
      </c>
      <c r="LS86">
        <v>0</v>
      </c>
      <c r="LT86">
        <v>0</v>
      </c>
      <c r="LU86">
        <v>0</v>
      </c>
      <c r="LV86">
        <v>0</v>
      </c>
      <c r="LW86">
        <v>0</v>
      </c>
      <c r="LX86">
        <v>0</v>
      </c>
      <c r="LY86">
        <v>0</v>
      </c>
      <c r="LZ86">
        <v>0</v>
      </c>
      <c r="MA86">
        <v>0</v>
      </c>
      <c r="MB86">
        <v>0</v>
      </c>
      <c r="MC86">
        <v>0</v>
      </c>
      <c r="MD86">
        <v>0</v>
      </c>
      <c r="ME86">
        <v>0</v>
      </c>
      <c r="MF86">
        <v>0</v>
      </c>
      <c r="MG86">
        <v>1294074</v>
      </c>
      <c r="MH86">
        <v>0</v>
      </c>
      <c r="MI86">
        <v>0</v>
      </c>
      <c r="MJ86">
        <v>0</v>
      </c>
      <c r="MK86">
        <v>0</v>
      </c>
    </row>
    <row r="87" spans="1:349" x14ac:dyDescent="0.25">
      <c r="A87">
        <v>43696</v>
      </c>
      <c r="B87">
        <v>84802</v>
      </c>
      <c r="C87">
        <v>9</v>
      </c>
      <c r="D87">
        <v>2025</v>
      </c>
      <c r="E87">
        <v>6160</v>
      </c>
      <c r="F87">
        <v>0</v>
      </c>
      <c r="G87">
        <v>1319.453</v>
      </c>
      <c r="H87">
        <v>1208.152</v>
      </c>
      <c r="I87">
        <v>1208.152</v>
      </c>
      <c r="J87">
        <v>1319.453</v>
      </c>
      <c r="K87">
        <v>0</v>
      </c>
      <c r="L87">
        <v>6160</v>
      </c>
      <c r="M87">
        <v>0</v>
      </c>
      <c r="N87">
        <v>0</v>
      </c>
      <c r="P87">
        <v>1321.04</v>
      </c>
      <c r="Q87">
        <v>0</v>
      </c>
      <c r="R87">
        <v>821946</v>
      </c>
      <c r="S87">
        <v>622.19600000000003</v>
      </c>
      <c r="U87">
        <v>0</v>
      </c>
      <c r="V87">
        <v>279.702</v>
      </c>
      <c r="W87">
        <v>172296</v>
      </c>
      <c r="X87">
        <v>172296</v>
      </c>
      <c r="Z87">
        <v>0</v>
      </c>
      <c r="AC87">
        <v>0</v>
      </c>
      <c r="AD87" t="s">
        <v>305</v>
      </c>
      <c r="AE87">
        <v>0</v>
      </c>
      <c r="AH87">
        <v>0</v>
      </c>
      <c r="AI87">
        <v>0</v>
      </c>
      <c r="AJ87">
        <v>6160</v>
      </c>
      <c r="AK87" t="s">
        <v>529</v>
      </c>
      <c r="AL87" t="s">
        <v>330</v>
      </c>
      <c r="AM87">
        <v>0</v>
      </c>
      <c r="AN87">
        <v>0</v>
      </c>
      <c r="AO87">
        <v>0</v>
      </c>
      <c r="AP87">
        <v>0</v>
      </c>
      <c r="AQ87">
        <v>0</v>
      </c>
      <c r="AS87">
        <v>0</v>
      </c>
      <c r="AT87">
        <v>0</v>
      </c>
      <c r="AU87">
        <v>0</v>
      </c>
      <c r="AV87">
        <v>0</v>
      </c>
      <c r="AW87">
        <v>15317321</v>
      </c>
      <c r="AX87">
        <v>15110333</v>
      </c>
      <c r="AY87">
        <v>0</v>
      </c>
      <c r="AZ87">
        <v>821946</v>
      </c>
      <c r="BA87">
        <v>24.583000000000002</v>
      </c>
      <c r="BB87">
        <v>28056</v>
      </c>
      <c r="BC87">
        <v>27877</v>
      </c>
      <c r="BD87">
        <v>65.972999999999999</v>
      </c>
      <c r="BE87">
        <v>179</v>
      </c>
      <c r="BF87">
        <v>13591523</v>
      </c>
      <c r="BG87">
        <v>0</v>
      </c>
      <c r="BJ87">
        <v>12</v>
      </c>
      <c r="BK87">
        <v>0</v>
      </c>
      <c r="BL87">
        <v>0</v>
      </c>
      <c r="BM87">
        <v>0</v>
      </c>
      <c r="BN87">
        <v>0</v>
      </c>
      <c r="BO87">
        <v>0</v>
      </c>
      <c r="BP87">
        <v>0</v>
      </c>
      <c r="BQ87">
        <v>584</v>
      </c>
      <c r="BS87">
        <v>0</v>
      </c>
      <c r="BT87">
        <v>0</v>
      </c>
      <c r="BU87">
        <v>0</v>
      </c>
      <c r="BV87">
        <v>0</v>
      </c>
      <c r="BW87">
        <v>0</v>
      </c>
      <c r="BY87">
        <v>0</v>
      </c>
      <c r="CA87">
        <v>0</v>
      </c>
      <c r="CB87">
        <v>0</v>
      </c>
      <c r="CC87">
        <v>0</v>
      </c>
      <c r="CD87">
        <v>0</v>
      </c>
      <c r="CE87">
        <v>0</v>
      </c>
      <c r="CF87">
        <v>0</v>
      </c>
      <c r="CG87">
        <v>0</v>
      </c>
      <c r="CH87">
        <v>211831</v>
      </c>
      <c r="CI87">
        <v>0</v>
      </c>
      <c r="CJ87">
        <v>4</v>
      </c>
      <c r="CK87">
        <v>0</v>
      </c>
      <c r="CL87">
        <v>0</v>
      </c>
      <c r="CN87">
        <v>0</v>
      </c>
      <c r="CO87">
        <v>1</v>
      </c>
      <c r="CP87">
        <v>3.4000000000000002E-2</v>
      </c>
      <c r="CQ87">
        <v>1</v>
      </c>
      <c r="CR87">
        <v>1319.453</v>
      </c>
      <c r="CS87">
        <v>0</v>
      </c>
      <c r="CT87">
        <v>0</v>
      </c>
      <c r="CU87">
        <v>0</v>
      </c>
      <c r="CV87">
        <v>0</v>
      </c>
      <c r="CW87">
        <v>0</v>
      </c>
      <c r="CX87">
        <v>0</v>
      </c>
      <c r="CY87">
        <v>0</v>
      </c>
      <c r="CZ87">
        <v>0</v>
      </c>
      <c r="DB87">
        <v>7442216</v>
      </c>
      <c r="DC87">
        <v>0</v>
      </c>
      <c r="DD87">
        <v>0</v>
      </c>
      <c r="DE87">
        <v>1977899</v>
      </c>
      <c r="DF87">
        <v>1978404</v>
      </c>
      <c r="DG87">
        <v>321.08800000000002</v>
      </c>
      <c r="DH87">
        <v>0</v>
      </c>
      <c r="DI87">
        <v>505</v>
      </c>
      <c r="DK87">
        <v>966</v>
      </c>
      <c r="DL87">
        <v>0</v>
      </c>
      <c r="DM87">
        <v>1404323</v>
      </c>
      <c r="DN87">
        <v>4665</v>
      </c>
      <c r="DO87">
        <v>0</v>
      </c>
      <c r="DP87">
        <v>0</v>
      </c>
      <c r="DQ87">
        <v>0</v>
      </c>
      <c r="DR87">
        <v>0</v>
      </c>
      <c r="DS87">
        <v>0</v>
      </c>
      <c r="DT87">
        <v>0</v>
      </c>
      <c r="DU87">
        <v>0</v>
      </c>
      <c r="DV87">
        <v>0</v>
      </c>
      <c r="DW87">
        <v>0</v>
      </c>
      <c r="DX87">
        <v>0</v>
      </c>
      <c r="DY87">
        <v>0</v>
      </c>
      <c r="DZ87">
        <v>0</v>
      </c>
      <c r="EA87">
        <v>0</v>
      </c>
      <c r="EB87">
        <v>0</v>
      </c>
      <c r="EC87">
        <v>44.638000000000005</v>
      </c>
      <c r="ED87">
        <v>316216</v>
      </c>
      <c r="EE87">
        <v>0</v>
      </c>
      <c r="EF87">
        <v>0</v>
      </c>
      <c r="EG87">
        <v>0</v>
      </c>
      <c r="EH87">
        <v>1092772</v>
      </c>
      <c r="EI87">
        <v>0</v>
      </c>
      <c r="EJ87">
        <v>0</v>
      </c>
      <c r="EK87">
        <v>55.647000000000006</v>
      </c>
      <c r="EL87">
        <v>0</v>
      </c>
      <c r="EM87">
        <v>0.23400000000000001</v>
      </c>
      <c r="EN87">
        <v>1.9510000000000001</v>
      </c>
      <c r="EO87">
        <v>0</v>
      </c>
      <c r="EP87">
        <v>0</v>
      </c>
      <c r="EQ87">
        <v>57.832000000000001</v>
      </c>
      <c r="ER87">
        <v>0</v>
      </c>
      <c r="ES87">
        <v>177.398</v>
      </c>
      <c r="ET87">
        <v>0</v>
      </c>
      <c r="EV87">
        <v>0</v>
      </c>
      <c r="EW87">
        <v>0</v>
      </c>
      <c r="EX87">
        <v>0</v>
      </c>
      <c r="EZ87">
        <v>12772983</v>
      </c>
      <c r="FA87">
        <v>0</v>
      </c>
      <c r="FB87">
        <v>13590086</v>
      </c>
      <c r="FC87">
        <v>0</v>
      </c>
      <c r="FD87">
        <v>0</v>
      </c>
      <c r="FE87">
        <v>2006826</v>
      </c>
      <c r="FF87">
        <v>330524</v>
      </c>
      <c r="FG87">
        <v>7.0223999999999995E-2</v>
      </c>
      <c r="FH87">
        <v>3.0397999999999998E-2</v>
      </c>
      <c r="FI87">
        <v>0</v>
      </c>
      <c r="FJ87">
        <v>0</v>
      </c>
      <c r="FK87">
        <v>2206.4160000000002</v>
      </c>
      <c r="FL87">
        <v>16139267</v>
      </c>
      <c r="FM87">
        <v>0</v>
      </c>
      <c r="FN87">
        <v>0</v>
      </c>
      <c r="FO87">
        <v>0</v>
      </c>
      <c r="FP87">
        <v>0</v>
      </c>
      <c r="FQ87">
        <v>0</v>
      </c>
      <c r="FR87">
        <v>0</v>
      </c>
      <c r="FS87">
        <v>0</v>
      </c>
      <c r="FT87">
        <v>0</v>
      </c>
      <c r="FU87">
        <v>1</v>
      </c>
      <c r="FV87">
        <v>0</v>
      </c>
      <c r="FW87">
        <v>0</v>
      </c>
      <c r="FX87">
        <v>0</v>
      </c>
      <c r="FY87">
        <v>0</v>
      </c>
      <c r="GB87">
        <v>518419</v>
      </c>
      <c r="GC87">
        <v>518419</v>
      </c>
      <c r="GD87">
        <v>53.469000000000001</v>
      </c>
      <c r="GF87">
        <v>0</v>
      </c>
      <c r="GG87">
        <v>0</v>
      </c>
      <c r="GH87">
        <v>0</v>
      </c>
      <c r="GI87">
        <v>0</v>
      </c>
      <c r="GK87">
        <v>0</v>
      </c>
      <c r="GL87">
        <v>0</v>
      </c>
      <c r="GM87">
        <v>0</v>
      </c>
      <c r="GN87">
        <v>0</v>
      </c>
      <c r="GO87">
        <v>0</v>
      </c>
      <c r="GQ87">
        <v>0</v>
      </c>
      <c r="GR87">
        <v>0</v>
      </c>
      <c r="GS87">
        <v>0</v>
      </c>
      <c r="GT87">
        <v>0</v>
      </c>
      <c r="HB87">
        <v>360336637</v>
      </c>
      <c r="HC87">
        <v>4.0135999999999998E-2</v>
      </c>
      <c r="HD87">
        <v>211831</v>
      </c>
      <c r="HE87">
        <v>0</v>
      </c>
      <c r="HF87">
        <v>1330175</v>
      </c>
      <c r="HG87">
        <v>24640</v>
      </c>
      <c r="HH87">
        <v>275882</v>
      </c>
      <c r="HI87">
        <v>0</v>
      </c>
      <c r="HJ87">
        <v>43347</v>
      </c>
      <c r="HK87">
        <v>2063</v>
      </c>
      <c r="HL87">
        <v>1343</v>
      </c>
      <c r="HM87">
        <v>43000</v>
      </c>
      <c r="HN87">
        <v>326100</v>
      </c>
      <c r="HO87">
        <v>0</v>
      </c>
      <c r="HP87">
        <v>0</v>
      </c>
      <c r="HQ87">
        <v>0</v>
      </c>
      <c r="HR87">
        <v>0</v>
      </c>
      <c r="HS87">
        <v>12768140</v>
      </c>
      <c r="HT87">
        <v>330524</v>
      </c>
      <c r="HW87">
        <v>0</v>
      </c>
      <c r="HX87">
        <v>276</v>
      </c>
      <c r="HY87">
        <v>232</v>
      </c>
      <c r="HZ87">
        <v>297</v>
      </c>
      <c r="IA87">
        <v>233</v>
      </c>
      <c r="IB87">
        <v>249</v>
      </c>
      <c r="IC87">
        <v>1287</v>
      </c>
      <c r="ID87">
        <v>0</v>
      </c>
      <c r="IE87">
        <v>0</v>
      </c>
      <c r="IF87">
        <v>0</v>
      </c>
      <c r="IG87">
        <v>40</v>
      </c>
      <c r="IH87">
        <v>447.86</v>
      </c>
      <c r="II87">
        <v>0</v>
      </c>
      <c r="IJ87">
        <v>279.702</v>
      </c>
      <c r="IK87">
        <v>0</v>
      </c>
      <c r="IL87">
        <v>5</v>
      </c>
      <c r="IM87">
        <v>6</v>
      </c>
      <c r="IN87">
        <v>0</v>
      </c>
      <c r="IO87">
        <v>11</v>
      </c>
      <c r="IP87">
        <v>0</v>
      </c>
      <c r="IQ87">
        <v>279.702</v>
      </c>
      <c r="IR87">
        <v>172296</v>
      </c>
      <c r="IS87">
        <v>0</v>
      </c>
      <c r="IT87">
        <v>25000</v>
      </c>
      <c r="IU87">
        <v>18000</v>
      </c>
      <c r="IV87">
        <v>0</v>
      </c>
      <c r="IW87">
        <v>6160</v>
      </c>
      <c r="IX87">
        <v>0</v>
      </c>
      <c r="IY87">
        <v>0</v>
      </c>
      <c r="IZ87">
        <v>0</v>
      </c>
      <c r="JA87">
        <v>0</v>
      </c>
      <c r="JB87">
        <v>4</v>
      </c>
      <c r="JC87">
        <v>82054</v>
      </c>
      <c r="JD87">
        <v>17</v>
      </c>
      <c r="JE87">
        <v>190394</v>
      </c>
      <c r="JF87">
        <v>7</v>
      </c>
      <c r="JG87">
        <v>39652</v>
      </c>
      <c r="JH87">
        <v>14000</v>
      </c>
      <c r="JJ87">
        <v>0</v>
      </c>
      <c r="JK87">
        <v>0</v>
      </c>
      <c r="JL87">
        <v>0</v>
      </c>
      <c r="JM87">
        <v>0</v>
      </c>
      <c r="JO87">
        <v>0</v>
      </c>
      <c r="JP87">
        <v>37.904000000000003</v>
      </c>
      <c r="JQ87">
        <v>15.565000000000001</v>
      </c>
      <c r="JR87">
        <v>0</v>
      </c>
      <c r="JS87">
        <v>352283</v>
      </c>
      <c r="JT87">
        <v>166136</v>
      </c>
      <c r="JU87">
        <v>28447</v>
      </c>
      <c r="JW87">
        <v>0</v>
      </c>
      <c r="JX87">
        <v>0</v>
      </c>
      <c r="JY87">
        <v>0</v>
      </c>
      <c r="JZ87">
        <v>0</v>
      </c>
      <c r="KD87">
        <v>28459</v>
      </c>
      <c r="KE87">
        <v>7261</v>
      </c>
      <c r="KG87">
        <v>0</v>
      </c>
      <c r="KH87">
        <v>0</v>
      </c>
      <c r="KI87">
        <v>0</v>
      </c>
      <c r="KJ87">
        <v>34</v>
      </c>
      <c r="KK87">
        <v>6</v>
      </c>
      <c r="KL87">
        <v>20944</v>
      </c>
      <c r="KM87">
        <v>3696</v>
      </c>
      <c r="KN87">
        <v>0</v>
      </c>
      <c r="KO87">
        <v>0</v>
      </c>
      <c r="KP87">
        <v>0</v>
      </c>
      <c r="KQ87">
        <v>0</v>
      </c>
      <c r="KS87">
        <v>0</v>
      </c>
      <c r="KT87">
        <v>0</v>
      </c>
      <c r="KU87">
        <v>0</v>
      </c>
      <c r="KW87">
        <v>0</v>
      </c>
      <c r="KX87">
        <v>0</v>
      </c>
      <c r="KY87">
        <v>0</v>
      </c>
      <c r="KZ87">
        <v>0</v>
      </c>
      <c r="LA87">
        <v>0</v>
      </c>
      <c r="LB87">
        <v>0</v>
      </c>
      <c r="LD87">
        <v>0</v>
      </c>
      <c r="LE87">
        <v>0</v>
      </c>
      <c r="LF87">
        <v>0</v>
      </c>
      <c r="LG87">
        <v>0</v>
      </c>
      <c r="LH87">
        <v>0</v>
      </c>
      <c r="LI87">
        <v>0</v>
      </c>
      <c r="LJ87">
        <v>1334.682</v>
      </c>
      <c r="LK87">
        <v>2</v>
      </c>
      <c r="LL87">
        <v>30000</v>
      </c>
      <c r="LM87">
        <v>13347</v>
      </c>
      <c r="LN87">
        <v>0</v>
      </c>
      <c r="LO87">
        <v>0</v>
      </c>
      <c r="LP87">
        <v>0</v>
      </c>
      <c r="LQ87">
        <v>0</v>
      </c>
      <c r="LR87">
        <v>0</v>
      </c>
      <c r="LS87">
        <v>0</v>
      </c>
      <c r="LT87">
        <v>0</v>
      </c>
      <c r="LU87">
        <v>0</v>
      </c>
      <c r="LV87">
        <v>0</v>
      </c>
      <c r="LW87">
        <v>0</v>
      </c>
      <c r="LX87">
        <v>0</v>
      </c>
      <c r="LY87">
        <v>0</v>
      </c>
      <c r="LZ87">
        <v>0</v>
      </c>
      <c r="MA87">
        <v>0</v>
      </c>
      <c r="MB87">
        <v>0</v>
      </c>
      <c r="MC87">
        <v>0</v>
      </c>
      <c r="MD87">
        <v>0</v>
      </c>
      <c r="ME87">
        <v>0</v>
      </c>
      <c r="MF87">
        <v>0</v>
      </c>
      <c r="MG87">
        <v>15317321</v>
      </c>
      <c r="MH87">
        <v>0</v>
      </c>
      <c r="MI87">
        <v>0</v>
      </c>
      <c r="MJ87">
        <v>0</v>
      </c>
      <c r="MK87">
        <v>0</v>
      </c>
    </row>
    <row r="88" spans="1:349" x14ac:dyDescent="0.25">
      <c r="A88">
        <v>43696</v>
      </c>
      <c r="B88">
        <v>84804</v>
      </c>
      <c r="C88">
        <v>9</v>
      </c>
      <c r="D88">
        <v>2025</v>
      </c>
      <c r="E88">
        <v>6160</v>
      </c>
      <c r="F88">
        <v>0</v>
      </c>
      <c r="G88">
        <v>140.95000000000002</v>
      </c>
      <c r="H88">
        <v>140.809</v>
      </c>
      <c r="I88">
        <v>140.809</v>
      </c>
      <c r="J88">
        <v>140.95000000000002</v>
      </c>
      <c r="K88">
        <v>0</v>
      </c>
      <c r="L88">
        <v>6160</v>
      </c>
      <c r="M88">
        <v>0</v>
      </c>
      <c r="N88">
        <v>0</v>
      </c>
      <c r="P88">
        <v>140.483</v>
      </c>
      <c r="Q88">
        <v>0</v>
      </c>
      <c r="R88">
        <v>87408</v>
      </c>
      <c r="S88">
        <v>622.19600000000003</v>
      </c>
      <c r="U88">
        <v>0</v>
      </c>
      <c r="V88">
        <v>0</v>
      </c>
      <c r="W88">
        <v>0</v>
      </c>
      <c r="X88">
        <v>0</v>
      </c>
      <c r="Z88">
        <v>0</v>
      </c>
      <c r="AC88">
        <v>0</v>
      </c>
      <c r="AD88" t="s">
        <v>305</v>
      </c>
      <c r="AE88">
        <v>0</v>
      </c>
      <c r="AH88">
        <v>0</v>
      </c>
      <c r="AI88">
        <v>0</v>
      </c>
      <c r="AJ88">
        <v>6160</v>
      </c>
      <c r="AK88" t="s">
        <v>529</v>
      </c>
      <c r="AL88" t="s">
        <v>58</v>
      </c>
      <c r="AM88">
        <v>0</v>
      </c>
      <c r="AN88">
        <v>0</v>
      </c>
      <c r="AO88">
        <v>0</v>
      </c>
      <c r="AP88">
        <v>0</v>
      </c>
      <c r="AQ88">
        <v>0</v>
      </c>
      <c r="AS88">
        <v>0</v>
      </c>
      <c r="AT88">
        <v>0</v>
      </c>
      <c r="AU88">
        <v>0</v>
      </c>
      <c r="AV88">
        <v>0</v>
      </c>
      <c r="AW88">
        <v>1480247</v>
      </c>
      <c r="AX88">
        <v>1457696</v>
      </c>
      <c r="AY88">
        <v>0</v>
      </c>
      <c r="AZ88">
        <v>87408</v>
      </c>
      <c r="BA88">
        <v>0</v>
      </c>
      <c r="BB88">
        <v>850</v>
      </c>
      <c r="BC88">
        <v>845</v>
      </c>
      <c r="BD88">
        <v>2</v>
      </c>
      <c r="BE88">
        <v>5</v>
      </c>
      <c r="BF88">
        <v>1318380</v>
      </c>
      <c r="BG88">
        <v>0</v>
      </c>
      <c r="BJ88">
        <v>12</v>
      </c>
      <c r="BK88">
        <v>0</v>
      </c>
      <c r="BL88">
        <v>0</v>
      </c>
      <c r="BM88">
        <v>0</v>
      </c>
      <c r="BN88">
        <v>0</v>
      </c>
      <c r="BO88">
        <v>0</v>
      </c>
      <c r="BP88">
        <v>0</v>
      </c>
      <c r="BQ88">
        <v>748</v>
      </c>
      <c r="BS88">
        <v>0</v>
      </c>
      <c r="BT88">
        <v>0</v>
      </c>
      <c r="BU88">
        <v>0</v>
      </c>
      <c r="BV88">
        <v>0</v>
      </c>
      <c r="BW88">
        <v>0</v>
      </c>
      <c r="BY88">
        <v>0</v>
      </c>
      <c r="CA88">
        <v>0</v>
      </c>
      <c r="CB88">
        <v>0</v>
      </c>
      <c r="CC88">
        <v>0</v>
      </c>
      <c r="CD88">
        <v>0</v>
      </c>
      <c r="CE88">
        <v>0</v>
      </c>
      <c r="CF88">
        <v>0</v>
      </c>
      <c r="CG88">
        <v>0</v>
      </c>
      <c r="CH88">
        <v>22629</v>
      </c>
      <c r="CI88">
        <v>0</v>
      </c>
      <c r="CJ88">
        <v>4</v>
      </c>
      <c r="CK88">
        <v>0</v>
      </c>
      <c r="CL88">
        <v>0</v>
      </c>
      <c r="CN88">
        <v>0</v>
      </c>
      <c r="CO88">
        <v>1</v>
      </c>
      <c r="CP88">
        <v>0</v>
      </c>
      <c r="CQ88">
        <v>0</v>
      </c>
      <c r="CR88">
        <v>140.95000000000002</v>
      </c>
      <c r="CS88">
        <v>0</v>
      </c>
      <c r="CT88">
        <v>0</v>
      </c>
      <c r="CU88">
        <v>0</v>
      </c>
      <c r="CV88">
        <v>0</v>
      </c>
      <c r="CW88">
        <v>0</v>
      </c>
      <c r="CX88">
        <v>0</v>
      </c>
      <c r="CY88">
        <v>0</v>
      </c>
      <c r="CZ88">
        <v>0</v>
      </c>
      <c r="DB88">
        <v>867383</v>
      </c>
      <c r="DC88">
        <v>0</v>
      </c>
      <c r="DD88">
        <v>0</v>
      </c>
      <c r="DE88">
        <v>220759</v>
      </c>
      <c r="DF88">
        <v>220759</v>
      </c>
      <c r="DG88">
        <v>35.838000000000001</v>
      </c>
      <c r="DH88">
        <v>0</v>
      </c>
      <c r="DI88">
        <v>0</v>
      </c>
      <c r="DK88">
        <v>3595</v>
      </c>
      <c r="DL88">
        <v>0</v>
      </c>
      <c r="DM88">
        <v>21825</v>
      </c>
      <c r="DN88">
        <v>72</v>
      </c>
      <c r="DO88">
        <v>0</v>
      </c>
      <c r="DP88">
        <v>0</v>
      </c>
      <c r="DQ88">
        <v>0</v>
      </c>
      <c r="DR88">
        <v>0</v>
      </c>
      <c r="DS88">
        <v>0</v>
      </c>
      <c r="DT88">
        <v>0</v>
      </c>
      <c r="DU88">
        <v>0</v>
      </c>
      <c r="DV88">
        <v>0</v>
      </c>
      <c r="DW88">
        <v>0</v>
      </c>
      <c r="DX88">
        <v>0</v>
      </c>
      <c r="DY88">
        <v>0</v>
      </c>
      <c r="DZ88">
        <v>0</v>
      </c>
      <c r="EA88">
        <v>0</v>
      </c>
      <c r="EB88">
        <v>0</v>
      </c>
      <c r="EC88">
        <v>2.4780000000000002</v>
      </c>
      <c r="ED88">
        <v>17554</v>
      </c>
      <c r="EE88">
        <v>0</v>
      </c>
      <c r="EF88">
        <v>0</v>
      </c>
      <c r="EG88">
        <v>0</v>
      </c>
      <c r="EH88">
        <v>4343</v>
      </c>
      <c r="EI88">
        <v>0</v>
      </c>
      <c r="EJ88">
        <v>0</v>
      </c>
      <c r="EK88">
        <v>0</v>
      </c>
      <c r="EL88">
        <v>0</v>
      </c>
      <c r="EM88">
        <v>0</v>
      </c>
      <c r="EN88">
        <v>0.14100000000000001</v>
      </c>
      <c r="EO88">
        <v>0</v>
      </c>
      <c r="EP88">
        <v>0</v>
      </c>
      <c r="EQ88">
        <v>0.14100000000000001</v>
      </c>
      <c r="ER88">
        <v>0</v>
      </c>
      <c r="ES88">
        <v>0.70500000000000007</v>
      </c>
      <c r="ET88">
        <v>0</v>
      </c>
      <c r="EV88">
        <v>0</v>
      </c>
      <c r="EW88">
        <v>0</v>
      </c>
      <c r="EX88">
        <v>0</v>
      </c>
      <c r="EZ88">
        <v>1230972</v>
      </c>
      <c r="FA88">
        <v>0</v>
      </c>
      <c r="FB88">
        <v>1318302</v>
      </c>
      <c r="FC88">
        <v>0</v>
      </c>
      <c r="FD88">
        <v>0</v>
      </c>
      <c r="FE88">
        <v>194663</v>
      </c>
      <c r="FF88">
        <v>32061</v>
      </c>
      <c r="FG88">
        <v>7.0223999999999995E-2</v>
      </c>
      <c r="FH88">
        <v>3.0397999999999998E-2</v>
      </c>
      <c r="FI88">
        <v>0</v>
      </c>
      <c r="FJ88">
        <v>0</v>
      </c>
      <c r="FK88">
        <v>214.023</v>
      </c>
      <c r="FL88">
        <v>1567655</v>
      </c>
      <c r="FM88">
        <v>0</v>
      </c>
      <c r="FN88">
        <v>0</v>
      </c>
      <c r="FO88">
        <v>0</v>
      </c>
      <c r="FP88">
        <v>0</v>
      </c>
      <c r="FQ88">
        <v>0</v>
      </c>
      <c r="FR88">
        <v>0</v>
      </c>
      <c r="FS88">
        <v>0</v>
      </c>
      <c r="FT88">
        <v>0</v>
      </c>
      <c r="FU88">
        <v>0</v>
      </c>
      <c r="FV88">
        <v>0</v>
      </c>
      <c r="FW88">
        <v>0</v>
      </c>
      <c r="FX88">
        <v>0</v>
      </c>
      <c r="FY88">
        <v>0</v>
      </c>
      <c r="GB88">
        <v>0</v>
      </c>
      <c r="GC88">
        <v>0</v>
      </c>
      <c r="GD88">
        <v>0</v>
      </c>
      <c r="GF88">
        <v>0</v>
      </c>
      <c r="GG88">
        <v>0</v>
      </c>
      <c r="GH88">
        <v>0</v>
      </c>
      <c r="GI88">
        <v>0</v>
      </c>
      <c r="GK88">
        <v>0</v>
      </c>
      <c r="GL88">
        <v>0</v>
      </c>
      <c r="GM88">
        <v>0</v>
      </c>
      <c r="GN88">
        <v>0</v>
      </c>
      <c r="GO88">
        <v>0</v>
      </c>
      <c r="GQ88">
        <v>0</v>
      </c>
      <c r="GR88">
        <v>0</v>
      </c>
      <c r="GS88">
        <v>0</v>
      </c>
      <c r="GT88">
        <v>0</v>
      </c>
      <c r="HB88">
        <v>360336637</v>
      </c>
      <c r="HC88">
        <v>4.0135999999999998E-2</v>
      </c>
      <c r="HD88">
        <v>22629</v>
      </c>
      <c r="HE88">
        <v>0</v>
      </c>
      <c r="HF88">
        <v>155031</v>
      </c>
      <c r="HG88">
        <v>3696</v>
      </c>
      <c r="HH88">
        <v>32315</v>
      </c>
      <c r="HI88">
        <v>0</v>
      </c>
      <c r="HJ88">
        <v>16449</v>
      </c>
      <c r="HK88">
        <v>0</v>
      </c>
      <c r="HL88">
        <v>0</v>
      </c>
      <c r="HM88">
        <v>0</v>
      </c>
      <c r="HN88">
        <v>0</v>
      </c>
      <c r="HO88">
        <v>0</v>
      </c>
      <c r="HP88">
        <v>0</v>
      </c>
      <c r="HQ88">
        <v>0</v>
      </c>
      <c r="HR88">
        <v>0</v>
      </c>
      <c r="HS88">
        <v>1230894</v>
      </c>
      <c r="HT88">
        <v>32061</v>
      </c>
      <c r="HW88">
        <v>0</v>
      </c>
      <c r="HX88">
        <v>23</v>
      </c>
      <c r="HY88">
        <v>22</v>
      </c>
      <c r="HZ88">
        <v>37</v>
      </c>
      <c r="IA88">
        <v>25</v>
      </c>
      <c r="IB88">
        <v>35</v>
      </c>
      <c r="IC88">
        <v>142</v>
      </c>
      <c r="ID88">
        <v>0</v>
      </c>
      <c r="IE88">
        <v>0</v>
      </c>
      <c r="IF88">
        <v>0</v>
      </c>
      <c r="IG88">
        <v>6</v>
      </c>
      <c r="IH88">
        <v>52.46</v>
      </c>
      <c r="II88">
        <v>0</v>
      </c>
      <c r="IJ88">
        <v>0</v>
      </c>
      <c r="IK88">
        <v>0</v>
      </c>
      <c r="IL88">
        <v>0</v>
      </c>
      <c r="IM88">
        <v>0</v>
      </c>
      <c r="IN88">
        <v>0</v>
      </c>
      <c r="IO88">
        <v>0</v>
      </c>
      <c r="IP88">
        <v>0</v>
      </c>
      <c r="IQ88">
        <v>0</v>
      </c>
      <c r="IR88">
        <v>0</v>
      </c>
      <c r="IS88">
        <v>0</v>
      </c>
      <c r="IT88">
        <v>0</v>
      </c>
      <c r="IU88">
        <v>0</v>
      </c>
      <c r="IV88">
        <v>0</v>
      </c>
      <c r="IW88">
        <v>6160</v>
      </c>
      <c r="IX88">
        <v>0</v>
      </c>
      <c r="IY88">
        <v>0</v>
      </c>
      <c r="IZ88">
        <v>0</v>
      </c>
      <c r="JA88">
        <v>0</v>
      </c>
      <c r="JB88">
        <v>0</v>
      </c>
      <c r="JC88">
        <v>0</v>
      </c>
      <c r="JD88">
        <v>0</v>
      </c>
      <c r="JE88">
        <v>0</v>
      </c>
      <c r="JF88">
        <v>0</v>
      </c>
      <c r="JG88">
        <v>0</v>
      </c>
      <c r="JH88">
        <v>0</v>
      </c>
      <c r="JJ88">
        <v>0</v>
      </c>
      <c r="JK88">
        <v>0</v>
      </c>
      <c r="JL88">
        <v>0</v>
      </c>
      <c r="JM88">
        <v>0</v>
      </c>
      <c r="JO88">
        <v>0</v>
      </c>
      <c r="JP88">
        <v>0</v>
      </c>
      <c r="JQ88">
        <v>0</v>
      </c>
      <c r="JR88">
        <v>0</v>
      </c>
      <c r="JS88">
        <v>0</v>
      </c>
      <c r="JT88">
        <v>0</v>
      </c>
      <c r="JU88">
        <v>862</v>
      </c>
      <c r="JW88">
        <v>0</v>
      </c>
      <c r="JX88">
        <v>0</v>
      </c>
      <c r="JY88">
        <v>0</v>
      </c>
      <c r="JZ88">
        <v>0</v>
      </c>
      <c r="KD88">
        <v>862</v>
      </c>
      <c r="KE88">
        <v>7261</v>
      </c>
      <c r="KG88">
        <v>0</v>
      </c>
      <c r="KH88">
        <v>0</v>
      </c>
      <c r="KI88">
        <v>0</v>
      </c>
      <c r="KJ88">
        <v>3</v>
      </c>
      <c r="KK88">
        <v>3</v>
      </c>
      <c r="KL88">
        <v>1848</v>
      </c>
      <c r="KM88">
        <v>1848</v>
      </c>
      <c r="KN88">
        <v>0</v>
      </c>
      <c r="KO88">
        <v>0</v>
      </c>
      <c r="KP88">
        <v>0</v>
      </c>
      <c r="KQ88">
        <v>0</v>
      </c>
      <c r="KS88">
        <v>0</v>
      </c>
      <c r="KT88">
        <v>0</v>
      </c>
      <c r="KU88">
        <v>0</v>
      </c>
      <c r="KW88">
        <v>0</v>
      </c>
      <c r="KX88">
        <v>0</v>
      </c>
      <c r="KY88">
        <v>0</v>
      </c>
      <c r="KZ88">
        <v>0</v>
      </c>
      <c r="LA88">
        <v>0</v>
      </c>
      <c r="LB88">
        <v>0</v>
      </c>
      <c r="LD88">
        <v>0</v>
      </c>
      <c r="LE88">
        <v>0</v>
      </c>
      <c r="LF88">
        <v>0</v>
      </c>
      <c r="LG88">
        <v>0</v>
      </c>
      <c r="LH88">
        <v>0</v>
      </c>
      <c r="LI88">
        <v>0</v>
      </c>
      <c r="LJ88">
        <v>144.93800000000002</v>
      </c>
      <c r="LK88">
        <v>1</v>
      </c>
      <c r="LL88">
        <v>15000</v>
      </c>
      <c r="LM88">
        <v>1449</v>
      </c>
      <c r="LN88">
        <v>0</v>
      </c>
      <c r="LO88">
        <v>0</v>
      </c>
      <c r="LP88">
        <v>0</v>
      </c>
      <c r="LQ88">
        <v>0</v>
      </c>
      <c r="LR88">
        <v>0</v>
      </c>
      <c r="LS88">
        <v>0</v>
      </c>
      <c r="LT88">
        <v>0</v>
      </c>
      <c r="LU88">
        <v>0</v>
      </c>
      <c r="LV88">
        <v>0</v>
      </c>
      <c r="LW88">
        <v>0</v>
      </c>
      <c r="LX88">
        <v>0</v>
      </c>
      <c r="LY88">
        <v>0</v>
      </c>
      <c r="LZ88">
        <v>0</v>
      </c>
      <c r="MA88">
        <v>0</v>
      </c>
      <c r="MB88">
        <v>0</v>
      </c>
      <c r="MC88">
        <v>0</v>
      </c>
      <c r="MD88">
        <v>0</v>
      </c>
      <c r="ME88">
        <v>0</v>
      </c>
      <c r="MF88">
        <v>0</v>
      </c>
      <c r="MG88">
        <v>1480247</v>
      </c>
      <c r="MH88">
        <v>0</v>
      </c>
      <c r="MI88">
        <v>0</v>
      </c>
      <c r="MJ88">
        <v>0</v>
      </c>
      <c r="MK88">
        <v>0</v>
      </c>
    </row>
    <row r="89" spans="1:349" x14ac:dyDescent="0.25">
      <c r="A89">
        <v>43696</v>
      </c>
      <c r="B89">
        <v>92801</v>
      </c>
      <c r="C89">
        <v>9</v>
      </c>
      <c r="D89">
        <v>2025</v>
      </c>
      <c r="E89">
        <v>6160</v>
      </c>
      <c r="F89">
        <v>0</v>
      </c>
      <c r="G89">
        <v>124.75700000000001</v>
      </c>
      <c r="H89">
        <v>98.163000000000011</v>
      </c>
      <c r="I89">
        <v>98.163000000000011</v>
      </c>
      <c r="J89">
        <v>124.75700000000001</v>
      </c>
      <c r="K89">
        <v>0</v>
      </c>
      <c r="L89">
        <v>6160</v>
      </c>
      <c r="M89">
        <v>0</v>
      </c>
      <c r="N89">
        <v>0</v>
      </c>
      <c r="P89">
        <v>124.75700000000001</v>
      </c>
      <c r="Q89">
        <v>0</v>
      </c>
      <c r="R89">
        <v>77623</v>
      </c>
      <c r="S89">
        <v>622.19600000000003</v>
      </c>
      <c r="U89">
        <v>0</v>
      </c>
      <c r="V89">
        <v>0</v>
      </c>
      <c r="W89">
        <v>0</v>
      </c>
      <c r="X89">
        <v>0</v>
      </c>
      <c r="Z89">
        <v>0</v>
      </c>
      <c r="AC89">
        <v>0</v>
      </c>
      <c r="AD89" t="s">
        <v>305</v>
      </c>
      <c r="AE89">
        <v>0</v>
      </c>
      <c r="AH89">
        <v>0</v>
      </c>
      <c r="AI89">
        <v>0</v>
      </c>
      <c r="AJ89">
        <v>6160</v>
      </c>
      <c r="AK89" t="s">
        <v>529</v>
      </c>
      <c r="AL89" t="s">
        <v>25</v>
      </c>
      <c r="AM89">
        <v>0</v>
      </c>
      <c r="AN89">
        <v>0</v>
      </c>
      <c r="AO89">
        <v>0</v>
      </c>
      <c r="AP89">
        <v>0</v>
      </c>
      <c r="AQ89">
        <v>0</v>
      </c>
      <c r="AS89">
        <v>0</v>
      </c>
      <c r="AT89">
        <v>0</v>
      </c>
      <c r="AU89">
        <v>0</v>
      </c>
      <c r="AV89">
        <v>0</v>
      </c>
      <c r="AW89">
        <v>1287044</v>
      </c>
      <c r="AX89">
        <v>1267366</v>
      </c>
      <c r="AY89">
        <v>0</v>
      </c>
      <c r="AZ89">
        <v>77623</v>
      </c>
      <c r="BA89">
        <v>2</v>
      </c>
      <c r="BB89">
        <v>0</v>
      </c>
      <c r="BC89">
        <v>0</v>
      </c>
      <c r="BD89">
        <v>0</v>
      </c>
      <c r="BE89">
        <v>0</v>
      </c>
      <c r="BF89">
        <v>1145015</v>
      </c>
      <c r="BG89">
        <v>0</v>
      </c>
      <c r="BJ89">
        <v>12</v>
      </c>
      <c r="BK89">
        <v>0</v>
      </c>
      <c r="BL89">
        <v>0</v>
      </c>
      <c r="BM89">
        <v>0</v>
      </c>
      <c r="BN89">
        <v>0</v>
      </c>
      <c r="BO89">
        <v>0</v>
      </c>
      <c r="BP89">
        <v>0</v>
      </c>
      <c r="BQ89">
        <v>755</v>
      </c>
      <c r="BS89">
        <v>0</v>
      </c>
      <c r="BT89">
        <v>0</v>
      </c>
      <c r="BU89">
        <v>0</v>
      </c>
      <c r="BV89">
        <v>0</v>
      </c>
      <c r="BW89">
        <v>0</v>
      </c>
      <c r="BY89">
        <v>0</v>
      </c>
      <c r="CA89">
        <v>0</v>
      </c>
      <c r="CB89">
        <v>0</v>
      </c>
      <c r="CC89">
        <v>0</v>
      </c>
      <c r="CD89">
        <v>0</v>
      </c>
      <c r="CE89">
        <v>0</v>
      </c>
      <c r="CF89">
        <v>0</v>
      </c>
      <c r="CG89">
        <v>0</v>
      </c>
      <c r="CH89">
        <v>20029</v>
      </c>
      <c r="CI89">
        <v>0</v>
      </c>
      <c r="CJ89">
        <v>4</v>
      </c>
      <c r="CK89">
        <v>0</v>
      </c>
      <c r="CL89">
        <v>0</v>
      </c>
      <c r="CN89">
        <v>0</v>
      </c>
      <c r="CO89">
        <v>1</v>
      </c>
      <c r="CP89">
        <v>0</v>
      </c>
      <c r="CQ89">
        <v>0</v>
      </c>
      <c r="CR89">
        <v>124.75700000000001</v>
      </c>
      <c r="CS89">
        <v>0</v>
      </c>
      <c r="CT89">
        <v>0</v>
      </c>
      <c r="CU89">
        <v>0</v>
      </c>
      <c r="CV89">
        <v>0</v>
      </c>
      <c r="CW89">
        <v>0</v>
      </c>
      <c r="CX89">
        <v>0</v>
      </c>
      <c r="CY89">
        <v>0</v>
      </c>
      <c r="CZ89">
        <v>0</v>
      </c>
      <c r="DB89">
        <v>604684</v>
      </c>
      <c r="DC89">
        <v>0</v>
      </c>
      <c r="DD89">
        <v>0</v>
      </c>
      <c r="DE89">
        <v>48972</v>
      </c>
      <c r="DF89">
        <v>48972</v>
      </c>
      <c r="DG89">
        <v>7.95</v>
      </c>
      <c r="DH89">
        <v>0</v>
      </c>
      <c r="DI89">
        <v>0</v>
      </c>
      <c r="DK89">
        <v>3701</v>
      </c>
      <c r="DL89">
        <v>0</v>
      </c>
      <c r="DM89">
        <v>105661</v>
      </c>
      <c r="DN89">
        <v>351</v>
      </c>
      <c r="DO89">
        <v>0</v>
      </c>
      <c r="DP89">
        <v>0</v>
      </c>
      <c r="DQ89">
        <v>0</v>
      </c>
      <c r="DR89">
        <v>0</v>
      </c>
      <c r="DS89">
        <v>0</v>
      </c>
      <c r="DT89">
        <v>0</v>
      </c>
      <c r="DU89">
        <v>0</v>
      </c>
      <c r="DV89">
        <v>0</v>
      </c>
      <c r="DW89">
        <v>0</v>
      </c>
      <c r="DX89">
        <v>0</v>
      </c>
      <c r="DY89">
        <v>0</v>
      </c>
      <c r="DZ89">
        <v>0</v>
      </c>
      <c r="EA89">
        <v>0</v>
      </c>
      <c r="EB89">
        <v>0</v>
      </c>
      <c r="EC89">
        <v>14.965</v>
      </c>
      <c r="ED89">
        <v>106012</v>
      </c>
      <c r="EE89">
        <v>0</v>
      </c>
      <c r="EF89">
        <v>0</v>
      </c>
      <c r="EG89">
        <v>0</v>
      </c>
      <c r="EH89">
        <v>0</v>
      </c>
      <c r="EI89">
        <v>0</v>
      </c>
      <c r="EJ89">
        <v>0</v>
      </c>
      <c r="EK89">
        <v>0</v>
      </c>
      <c r="EL89">
        <v>0</v>
      </c>
      <c r="EM89">
        <v>0</v>
      </c>
      <c r="EN89">
        <v>0</v>
      </c>
      <c r="EO89">
        <v>0</v>
      </c>
      <c r="EP89">
        <v>0</v>
      </c>
      <c r="EQ89">
        <v>0</v>
      </c>
      <c r="ER89">
        <v>0</v>
      </c>
      <c r="ES89">
        <v>0</v>
      </c>
      <c r="ET89">
        <v>0</v>
      </c>
      <c r="EV89">
        <v>0</v>
      </c>
      <c r="EW89">
        <v>0</v>
      </c>
      <c r="EX89">
        <v>0</v>
      </c>
      <c r="EZ89">
        <v>1070456</v>
      </c>
      <c r="FA89">
        <v>0</v>
      </c>
      <c r="FB89">
        <v>1147728</v>
      </c>
      <c r="FC89">
        <v>0</v>
      </c>
      <c r="FD89">
        <v>0</v>
      </c>
      <c r="FE89">
        <v>169065</v>
      </c>
      <c r="FF89">
        <v>27845</v>
      </c>
      <c r="FG89">
        <v>7.0223999999999995E-2</v>
      </c>
      <c r="FH89">
        <v>3.0397999999999998E-2</v>
      </c>
      <c r="FI89">
        <v>0</v>
      </c>
      <c r="FJ89">
        <v>0</v>
      </c>
      <c r="FK89">
        <v>185.87900000000002</v>
      </c>
      <c r="FL89">
        <v>1364667</v>
      </c>
      <c r="FM89">
        <v>0</v>
      </c>
      <c r="FN89">
        <v>0</v>
      </c>
      <c r="FO89">
        <v>0</v>
      </c>
      <c r="FP89">
        <v>0</v>
      </c>
      <c r="FQ89">
        <v>0</v>
      </c>
      <c r="FR89">
        <v>0</v>
      </c>
      <c r="FS89">
        <v>0</v>
      </c>
      <c r="FT89">
        <v>0</v>
      </c>
      <c r="FU89">
        <v>0</v>
      </c>
      <c r="FV89">
        <v>0</v>
      </c>
      <c r="FW89">
        <v>0</v>
      </c>
      <c r="FX89">
        <v>0</v>
      </c>
      <c r="FY89">
        <v>0</v>
      </c>
      <c r="GB89">
        <v>253579</v>
      </c>
      <c r="GC89">
        <v>253579</v>
      </c>
      <c r="GD89">
        <v>26.594000000000001</v>
      </c>
      <c r="GF89">
        <v>0</v>
      </c>
      <c r="GG89">
        <v>0</v>
      </c>
      <c r="GH89">
        <v>0</v>
      </c>
      <c r="GI89">
        <v>0</v>
      </c>
      <c r="GK89">
        <v>0</v>
      </c>
      <c r="GL89">
        <v>0</v>
      </c>
      <c r="GM89">
        <v>0</v>
      </c>
      <c r="GN89">
        <v>0</v>
      </c>
      <c r="GO89">
        <v>0</v>
      </c>
      <c r="GQ89">
        <v>0</v>
      </c>
      <c r="GR89">
        <v>0</v>
      </c>
      <c r="GS89">
        <v>0</v>
      </c>
      <c r="GT89">
        <v>0</v>
      </c>
      <c r="HB89">
        <v>360336637</v>
      </c>
      <c r="HC89">
        <v>4.0135999999999998E-2</v>
      </c>
      <c r="HD89">
        <v>20029</v>
      </c>
      <c r="HE89">
        <v>0</v>
      </c>
      <c r="HF89">
        <v>108077</v>
      </c>
      <c r="HG89">
        <v>7392</v>
      </c>
      <c r="HH89">
        <v>0</v>
      </c>
      <c r="HI89">
        <v>0</v>
      </c>
      <c r="HJ89">
        <v>16299</v>
      </c>
      <c r="HK89">
        <v>1850</v>
      </c>
      <c r="HL89">
        <v>1214</v>
      </c>
      <c r="HM89">
        <v>0</v>
      </c>
      <c r="HN89">
        <v>0</v>
      </c>
      <c r="HO89">
        <v>0</v>
      </c>
      <c r="HP89">
        <v>0</v>
      </c>
      <c r="HQ89">
        <v>0</v>
      </c>
      <c r="HR89">
        <v>0</v>
      </c>
      <c r="HS89">
        <v>1070105</v>
      </c>
      <c r="HT89">
        <v>27845</v>
      </c>
      <c r="HW89">
        <v>0</v>
      </c>
      <c r="HX89">
        <v>15</v>
      </c>
      <c r="HY89">
        <v>5</v>
      </c>
      <c r="HZ89">
        <v>5</v>
      </c>
      <c r="IA89">
        <v>5</v>
      </c>
      <c r="IB89">
        <v>3</v>
      </c>
      <c r="IC89">
        <v>33</v>
      </c>
      <c r="ID89">
        <v>0</v>
      </c>
      <c r="IE89">
        <v>0</v>
      </c>
      <c r="IF89">
        <v>0</v>
      </c>
      <c r="IG89">
        <v>12</v>
      </c>
      <c r="IH89">
        <v>0</v>
      </c>
      <c r="II89">
        <v>0</v>
      </c>
      <c r="IJ89">
        <v>0</v>
      </c>
      <c r="IK89">
        <v>0</v>
      </c>
      <c r="IL89">
        <v>0</v>
      </c>
      <c r="IM89">
        <v>0</v>
      </c>
      <c r="IN89">
        <v>0</v>
      </c>
      <c r="IO89">
        <v>0</v>
      </c>
      <c r="IP89">
        <v>0</v>
      </c>
      <c r="IQ89">
        <v>0</v>
      </c>
      <c r="IR89">
        <v>0</v>
      </c>
      <c r="IS89">
        <v>0</v>
      </c>
      <c r="IT89">
        <v>0</v>
      </c>
      <c r="IU89">
        <v>0</v>
      </c>
      <c r="IV89">
        <v>0</v>
      </c>
      <c r="IW89">
        <v>6160</v>
      </c>
      <c r="IX89">
        <v>0</v>
      </c>
      <c r="IY89">
        <v>0</v>
      </c>
      <c r="IZ89">
        <v>0</v>
      </c>
      <c r="JA89">
        <v>0</v>
      </c>
      <c r="JB89">
        <v>0</v>
      </c>
      <c r="JC89">
        <v>0</v>
      </c>
      <c r="JD89">
        <v>0</v>
      </c>
      <c r="JE89">
        <v>0</v>
      </c>
      <c r="JF89">
        <v>0</v>
      </c>
      <c r="JG89">
        <v>0</v>
      </c>
      <c r="JH89">
        <v>0</v>
      </c>
      <c r="JJ89">
        <v>0</v>
      </c>
      <c r="JK89">
        <v>0</v>
      </c>
      <c r="JL89">
        <v>0</v>
      </c>
      <c r="JM89">
        <v>0</v>
      </c>
      <c r="JO89">
        <v>6.5550000000000006</v>
      </c>
      <c r="JP89">
        <v>9.1810000000000009</v>
      </c>
      <c r="JQ89">
        <v>10.858000000000001</v>
      </c>
      <c r="JR89">
        <v>52355</v>
      </c>
      <c r="JS89">
        <v>85329</v>
      </c>
      <c r="JT89">
        <v>115895</v>
      </c>
      <c r="JU89">
        <v>0</v>
      </c>
      <c r="JW89">
        <v>0</v>
      </c>
      <c r="JX89">
        <v>0</v>
      </c>
      <c r="JY89">
        <v>0</v>
      </c>
      <c r="JZ89">
        <v>0</v>
      </c>
      <c r="KD89">
        <v>0</v>
      </c>
      <c r="KE89">
        <v>7261</v>
      </c>
      <c r="KG89">
        <v>0</v>
      </c>
      <c r="KH89">
        <v>0</v>
      </c>
      <c r="KI89">
        <v>0</v>
      </c>
      <c r="KJ89">
        <v>6</v>
      </c>
      <c r="KK89">
        <v>6</v>
      </c>
      <c r="KL89">
        <v>3696</v>
      </c>
      <c r="KM89">
        <v>3696</v>
      </c>
      <c r="KN89">
        <v>0</v>
      </c>
      <c r="KO89">
        <v>0</v>
      </c>
      <c r="KP89">
        <v>0</v>
      </c>
      <c r="KQ89">
        <v>0</v>
      </c>
      <c r="KS89">
        <v>0</v>
      </c>
      <c r="KT89">
        <v>0</v>
      </c>
      <c r="KU89">
        <v>0</v>
      </c>
      <c r="KW89">
        <v>0</v>
      </c>
      <c r="KX89">
        <v>0</v>
      </c>
      <c r="KY89">
        <v>0</v>
      </c>
      <c r="KZ89">
        <v>0</v>
      </c>
      <c r="LA89">
        <v>0</v>
      </c>
      <c r="LB89">
        <v>0</v>
      </c>
      <c r="LD89">
        <v>0</v>
      </c>
      <c r="LE89">
        <v>0</v>
      </c>
      <c r="LF89">
        <v>0</v>
      </c>
      <c r="LG89">
        <v>0</v>
      </c>
      <c r="LH89">
        <v>0</v>
      </c>
      <c r="LI89">
        <v>0</v>
      </c>
      <c r="LJ89">
        <v>129.93</v>
      </c>
      <c r="LK89">
        <v>1</v>
      </c>
      <c r="LL89">
        <v>15000</v>
      </c>
      <c r="LM89">
        <v>1299</v>
      </c>
      <c r="LN89">
        <v>0</v>
      </c>
      <c r="LO89">
        <v>0</v>
      </c>
      <c r="LP89">
        <v>0</v>
      </c>
      <c r="LQ89">
        <v>0</v>
      </c>
      <c r="LR89">
        <v>0</v>
      </c>
      <c r="LS89">
        <v>0</v>
      </c>
      <c r="LT89">
        <v>0</v>
      </c>
      <c r="LU89">
        <v>0</v>
      </c>
      <c r="LV89">
        <v>0</v>
      </c>
      <c r="LW89">
        <v>0</v>
      </c>
      <c r="LX89">
        <v>0</v>
      </c>
      <c r="LY89">
        <v>0</v>
      </c>
      <c r="LZ89">
        <v>0</v>
      </c>
      <c r="MA89">
        <v>0</v>
      </c>
      <c r="MB89">
        <v>0</v>
      </c>
      <c r="MC89">
        <v>0</v>
      </c>
      <c r="MD89">
        <v>0</v>
      </c>
      <c r="ME89">
        <v>0</v>
      </c>
      <c r="MF89">
        <v>0</v>
      </c>
      <c r="MG89">
        <v>1287044</v>
      </c>
      <c r="MH89">
        <v>0</v>
      </c>
      <c r="MI89">
        <v>0</v>
      </c>
      <c r="MJ89">
        <v>0</v>
      </c>
      <c r="MK89">
        <v>0</v>
      </c>
    </row>
    <row r="90" spans="1:349" x14ac:dyDescent="0.25">
      <c r="A90">
        <v>43696</v>
      </c>
      <c r="B90">
        <v>101802</v>
      </c>
      <c r="C90">
        <v>9</v>
      </c>
      <c r="D90">
        <v>2025</v>
      </c>
      <c r="E90">
        <v>6160</v>
      </c>
      <c r="F90">
        <v>0</v>
      </c>
      <c r="G90">
        <v>1056.43</v>
      </c>
      <c r="H90">
        <v>1041.299</v>
      </c>
      <c r="I90">
        <v>1041.299</v>
      </c>
      <c r="J90">
        <v>1056.43</v>
      </c>
      <c r="K90">
        <v>0</v>
      </c>
      <c r="L90">
        <v>6160</v>
      </c>
      <c r="M90">
        <v>0</v>
      </c>
      <c r="N90">
        <v>0</v>
      </c>
      <c r="P90">
        <v>1056.43</v>
      </c>
      <c r="Q90">
        <v>0</v>
      </c>
      <c r="R90">
        <v>657307</v>
      </c>
      <c r="S90">
        <v>622.19600000000003</v>
      </c>
      <c r="U90">
        <v>0</v>
      </c>
      <c r="V90">
        <v>31.872</v>
      </c>
      <c r="W90">
        <v>843271</v>
      </c>
      <c r="X90">
        <v>843271</v>
      </c>
      <c r="Z90">
        <v>0</v>
      </c>
      <c r="AC90">
        <v>0</v>
      </c>
      <c r="AD90" t="s">
        <v>305</v>
      </c>
      <c r="AE90">
        <v>0</v>
      </c>
      <c r="AH90">
        <v>0</v>
      </c>
      <c r="AI90">
        <v>0</v>
      </c>
      <c r="AJ90">
        <v>6160</v>
      </c>
      <c r="AK90" t="s">
        <v>529</v>
      </c>
      <c r="AL90" t="s">
        <v>45</v>
      </c>
      <c r="AM90">
        <v>0</v>
      </c>
      <c r="AN90">
        <v>0</v>
      </c>
      <c r="AO90">
        <v>0</v>
      </c>
      <c r="AP90">
        <v>0</v>
      </c>
      <c r="AQ90">
        <v>0</v>
      </c>
      <c r="AS90">
        <v>0</v>
      </c>
      <c r="AT90">
        <v>0</v>
      </c>
      <c r="AU90">
        <v>0</v>
      </c>
      <c r="AV90">
        <v>0</v>
      </c>
      <c r="AW90">
        <v>12488786</v>
      </c>
      <c r="AX90">
        <v>12320195</v>
      </c>
      <c r="AY90">
        <v>0</v>
      </c>
      <c r="AZ90">
        <v>657307</v>
      </c>
      <c r="BA90">
        <v>0</v>
      </c>
      <c r="BB90">
        <v>0</v>
      </c>
      <c r="BC90">
        <v>0</v>
      </c>
      <c r="BD90">
        <v>0</v>
      </c>
      <c r="BE90">
        <v>0</v>
      </c>
      <c r="BF90">
        <v>11073226</v>
      </c>
      <c r="BG90">
        <v>0</v>
      </c>
      <c r="BJ90">
        <v>12</v>
      </c>
      <c r="BK90">
        <v>0</v>
      </c>
      <c r="BL90">
        <v>0</v>
      </c>
      <c r="BM90">
        <v>0</v>
      </c>
      <c r="BN90">
        <v>0</v>
      </c>
      <c r="BO90">
        <v>0</v>
      </c>
      <c r="BP90">
        <v>0</v>
      </c>
      <c r="BQ90">
        <v>610</v>
      </c>
      <c r="BS90">
        <v>0</v>
      </c>
      <c r="BT90">
        <v>0</v>
      </c>
      <c r="BU90">
        <v>0</v>
      </c>
      <c r="BV90">
        <v>0</v>
      </c>
      <c r="BW90">
        <v>0</v>
      </c>
      <c r="BY90">
        <v>0</v>
      </c>
      <c r="CA90">
        <v>0</v>
      </c>
      <c r="CB90">
        <v>0</v>
      </c>
      <c r="CC90">
        <v>0</v>
      </c>
      <c r="CD90">
        <v>0</v>
      </c>
      <c r="CE90">
        <v>0</v>
      </c>
      <c r="CF90">
        <v>0</v>
      </c>
      <c r="CG90">
        <v>0</v>
      </c>
      <c r="CH90">
        <v>169604</v>
      </c>
      <c r="CI90">
        <v>0</v>
      </c>
      <c r="CJ90">
        <v>4</v>
      </c>
      <c r="CK90">
        <v>0</v>
      </c>
      <c r="CL90">
        <v>0</v>
      </c>
      <c r="CN90">
        <v>0</v>
      </c>
      <c r="CO90">
        <v>1</v>
      </c>
      <c r="CP90">
        <v>0</v>
      </c>
      <c r="CQ90">
        <v>0</v>
      </c>
      <c r="CR90">
        <v>1056.43</v>
      </c>
      <c r="CS90">
        <v>0</v>
      </c>
      <c r="CT90">
        <v>0</v>
      </c>
      <c r="CU90">
        <v>0</v>
      </c>
      <c r="CV90">
        <v>0</v>
      </c>
      <c r="CW90">
        <v>0</v>
      </c>
      <c r="CX90">
        <v>0</v>
      </c>
      <c r="CY90">
        <v>0</v>
      </c>
      <c r="CZ90">
        <v>0</v>
      </c>
      <c r="DB90">
        <v>6414402</v>
      </c>
      <c r="DC90">
        <v>0</v>
      </c>
      <c r="DD90">
        <v>0</v>
      </c>
      <c r="DE90">
        <v>1832292</v>
      </c>
      <c r="DF90">
        <v>1832292</v>
      </c>
      <c r="DG90">
        <v>297.45</v>
      </c>
      <c r="DH90">
        <v>0</v>
      </c>
      <c r="DI90">
        <v>0</v>
      </c>
      <c r="DK90">
        <v>1377</v>
      </c>
      <c r="DL90">
        <v>0</v>
      </c>
      <c r="DM90">
        <v>305122</v>
      </c>
      <c r="DN90">
        <v>1013</v>
      </c>
      <c r="DO90">
        <v>0</v>
      </c>
      <c r="DP90">
        <v>0</v>
      </c>
      <c r="DQ90">
        <v>0</v>
      </c>
      <c r="DR90">
        <v>0</v>
      </c>
      <c r="DS90">
        <v>0</v>
      </c>
      <c r="DT90">
        <v>0</v>
      </c>
      <c r="DU90">
        <v>0</v>
      </c>
      <c r="DV90">
        <v>0</v>
      </c>
      <c r="DW90">
        <v>0</v>
      </c>
      <c r="DX90">
        <v>0</v>
      </c>
      <c r="DY90">
        <v>0</v>
      </c>
      <c r="DZ90">
        <v>0</v>
      </c>
      <c r="EA90">
        <v>0</v>
      </c>
      <c r="EB90">
        <v>0</v>
      </c>
      <c r="EC90">
        <v>1.8680000000000001</v>
      </c>
      <c r="ED90">
        <v>13233</v>
      </c>
      <c r="EE90">
        <v>0</v>
      </c>
      <c r="EF90">
        <v>0</v>
      </c>
      <c r="EG90">
        <v>0</v>
      </c>
      <c r="EH90">
        <v>292902</v>
      </c>
      <c r="EI90">
        <v>0</v>
      </c>
      <c r="EJ90">
        <v>0</v>
      </c>
      <c r="EK90">
        <v>14.053000000000001</v>
      </c>
      <c r="EL90">
        <v>0</v>
      </c>
      <c r="EM90">
        <v>0</v>
      </c>
      <c r="EN90">
        <v>1.0780000000000001</v>
      </c>
      <c r="EO90">
        <v>0</v>
      </c>
      <c r="EP90">
        <v>0</v>
      </c>
      <c r="EQ90">
        <v>15.131</v>
      </c>
      <c r="ER90">
        <v>0</v>
      </c>
      <c r="ES90">
        <v>47.548999999999999</v>
      </c>
      <c r="ET90">
        <v>0</v>
      </c>
      <c r="EV90">
        <v>0</v>
      </c>
      <c r="EW90">
        <v>0</v>
      </c>
      <c r="EX90">
        <v>0</v>
      </c>
      <c r="EZ90">
        <v>10415919</v>
      </c>
      <c r="FA90">
        <v>0</v>
      </c>
      <c r="FB90">
        <v>11072213</v>
      </c>
      <c r="FC90">
        <v>0</v>
      </c>
      <c r="FD90">
        <v>0</v>
      </c>
      <c r="FE90">
        <v>1634993</v>
      </c>
      <c r="FF90">
        <v>269283</v>
      </c>
      <c r="FG90">
        <v>7.0223999999999995E-2</v>
      </c>
      <c r="FH90">
        <v>3.0397999999999998E-2</v>
      </c>
      <c r="FI90">
        <v>0</v>
      </c>
      <c r="FJ90">
        <v>0</v>
      </c>
      <c r="FK90">
        <v>1797.6020000000001</v>
      </c>
      <c r="FL90">
        <v>13146093</v>
      </c>
      <c r="FM90">
        <v>0</v>
      </c>
      <c r="FN90">
        <v>0</v>
      </c>
      <c r="FO90">
        <v>0</v>
      </c>
      <c r="FP90">
        <v>0</v>
      </c>
      <c r="FQ90">
        <v>0</v>
      </c>
      <c r="FR90">
        <v>0</v>
      </c>
      <c r="FS90">
        <v>0</v>
      </c>
      <c r="FT90">
        <v>0</v>
      </c>
      <c r="FU90">
        <v>0</v>
      </c>
      <c r="FV90">
        <v>0</v>
      </c>
      <c r="FW90">
        <v>0</v>
      </c>
      <c r="FX90">
        <v>0</v>
      </c>
      <c r="FY90">
        <v>0</v>
      </c>
      <c r="GB90">
        <v>0</v>
      </c>
      <c r="GC90">
        <v>0</v>
      </c>
      <c r="GD90">
        <v>0</v>
      </c>
      <c r="GF90">
        <v>0</v>
      </c>
      <c r="GG90">
        <v>0</v>
      </c>
      <c r="GH90">
        <v>0</v>
      </c>
      <c r="GI90">
        <v>0</v>
      </c>
      <c r="GK90">
        <v>0</v>
      </c>
      <c r="GL90">
        <v>0</v>
      </c>
      <c r="GM90">
        <v>0</v>
      </c>
      <c r="GN90">
        <v>0</v>
      </c>
      <c r="GO90">
        <v>0</v>
      </c>
      <c r="GQ90">
        <v>0</v>
      </c>
      <c r="GR90">
        <v>0</v>
      </c>
      <c r="GS90">
        <v>0</v>
      </c>
      <c r="GT90">
        <v>0</v>
      </c>
      <c r="HB90">
        <v>360336637</v>
      </c>
      <c r="HC90">
        <v>4.0135999999999998E-2</v>
      </c>
      <c r="HD90">
        <v>169604</v>
      </c>
      <c r="HE90">
        <v>0</v>
      </c>
      <c r="HF90">
        <v>1146470</v>
      </c>
      <c r="HG90">
        <v>616</v>
      </c>
      <c r="HH90">
        <v>459924</v>
      </c>
      <c r="HI90">
        <v>0</v>
      </c>
      <c r="HJ90">
        <v>70116</v>
      </c>
      <c r="HK90">
        <v>0</v>
      </c>
      <c r="HL90">
        <v>0</v>
      </c>
      <c r="HM90">
        <v>0</v>
      </c>
      <c r="HN90">
        <v>0</v>
      </c>
      <c r="HO90">
        <v>0</v>
      </c>
      <c r="HP90">
        <v>0</v>
      </c>
      <c r="HQ90">
        <v>0</v>
      </c>
      <c r="HR90">
        <v>0</v>
      </c>
      <c r="HS90">
        <v>10414906</v>
      </c>
      <c r="HT90">
        <v>269283</v>
      </c>
      <c r="HW90">
        <v>0</v>
      </c>
      <c r="HX90">
        <v>46</v>
      </c>
      <c r="HY90">
        <v>41</v>
      </c>
      <c r="HZ90">
        <v>39</v>
      </c>
      <c r="IA90">
        <v>85</v>
      </c>
      <c r="IB90">
        <v>892</v>
      </c>
      <c r="IC90">
        <v>1103</v>
      </c>
      <c r="ID90">
        <v>0</v>
      </c>
      <c r="IE90">
        <v>865.98300000000006</v>
      </c>
      <c r="IF90">
        <v>76.2</v>
      </c>
      <c r="IG90">
        <v>1</v>
      </c>
      <c r="IH90">
        <v>746.63</v>
      </c>
      <c r="II90">
        <v>0</v>
      </c>
      <c r="IJ90">
        <v>974.05500000000006</v>
      </c>
      <c r="IK90">
        <v>0</v>
      </c>
      <c r="IL90">
        <v>0</v>
      </c>
      <c r="IM90">
        <v>0</v>
      </c>
      <c r="IN90">
        <v>0</v>
      </c>
      <c r="IO90">
        <v>0</v>
      </c>
      <c r="IP90">
        <v>0</v>
      </c>
      <c r="IQ90">
        <v>31.872</v>
      </c>
      <c r="IR90">
        <v>19633</v>
      </c>
      <c r="IS90">
        <v>0</v>
      </c>
      <c r="IT90">
        <v>0</v>
      </c>
      <c r="IU90">
        <v>0</v>
      </c>
      <c r="IV90">
        <v>0</v>
      </c>
      <c r="IW90">
        <v>6160</v>
      </c>
      <c r="IX90">
        <v>800168</v>
      </c>
      <c r="IY90">
        <v>23470</v>
      </c>
      <c r="IZ90">
        <v>0</v>
      </c>
      <c r="JA90">
        <v>0</v>
      </c>
      <c r="JB90">
        <v>0</v>
      </c>
      <c r="JC90">
        <v>0</v>
      </c>
      <c r="JD90">
        <v>0</v>
      </c>
      <c r="JE90">
        <v>0</v>
      </c>
      <c r="JF90">
        <v>0</v>
      </c>
      <c r="JG90">
        <v>0</v>
      </c>
      <c r="JH90">
        <v>0</v>
      </c>
      <c r="JJ90">
        <v>0</v>
      </c>
      <c r="JK90">
        <v>0</v>
      </c>
      <c r="JL90">
        <v>0</v>
      </c>
      <c r="JM90">
        <v>0</v>
      </c>
      <c r="JO90">
        <v>0</v>
      </c>
      <c r="JP90">
        <v>0</v>
      </c>
      <c r="JQ90">
        <v>0</v>
      </c>
      <c r="JR90">
        <v>0</v>
      </c>
      <c r="JS90">
        <v>0</v>
      </c>
      <c r="JT90">
        <v>0</v>
      </c>
      <c r="JU90">
        <v>0</v>
      </c>
      <c r="JW90">
        <v>0</v>
      </c>
      <c r="JX90">
        <v>0</v>
      </c>
      <c r="JY90">
        <v>0</v>
      </c>
      <c r="JZ90">
        <v>0</v>
      </c>
      <c r="KD90">
        <v>0</v>
      </c>
      <c r="KE90">
        <v>7261</v>
      </c>
      <c r="KG90">
        <v>0</v>
      </c>
      <c r="KH90">
        <v>0</v>
      </c>
      <c r="KI90">
        <v>0</v>
      </c>
      <c r="KJ90">
        <v>1</v>
      </c>
      <c r="KK90">
        <v>0</v>
      </c>
      <c r="KL90">
        <v>616</v>
      </c>
      <c r="KM90">
        <v>0</v>
      </c>
      <c r="KN90">
        <v>0</v>
      </c>
      <c r="KO90">
        <v>0</v>
      </c>
      <c r="KP90">
        <v>0</v>
      </c>
      <c r="KQ90">
        <v>0</v>
      </c>
      <c r="KS90">
        <v>0</v>
      </c>
      <c r="KT90">
        <v>0</v>
      </c>
      <c r="KU90">
        <v>0</v>
      </c>
      <c r="KW90">
        <v>0</v>
      </c>
      <c r="KX90">
        <v>0</v>
      </c>
      <c r="KY90">
        <v>0</v>
      </c>
      <c r="KZ90">
        <v>0</v>
      </c>
      <c r="LA90">
        <v>0</v>
      </c>
      <c r="LB90">
        <v>0</v>
      </c>
      <c r="LD90">
        <v>0</v>
      </c>
      <c r="LE90">
        <v>0</v>
      </c>
      <c r="LF90">
        <v>0</v>
      </c>
      <c r="LG90">
        <v>0</v>
      </c>
      <c r="LH90">
        <v>0</v>
      </c>
      <c r="LI90">
        <v>0</v>
      </c>
      <c r="LJ90">
        <v>1011.6220000000001</v>
      </c>
      <c r="LK90">
        <v>4</v>
      </c>
      <c r="LL90">
        <v>60000</v>
      </c>
      <c r="LM90">
        <v>10116</v>
      </c>
      <c r="LN90">
        <v>0</v>
      </c>
      <c r="LO90">
        <v>0</v>
      </c>
      <c r="LP90">
        <v>0</v>
      </c>
      <c r="LQ90">
        <v>0</v>
      </c>
      <c r="LR90">
        <v>0</v>
      </c>
      <c r="LS90">
        <v>0</v>
      </c>
      <c r="LT90">
        <v>0</v>
      </c>
      <c r="LU90">
        <v>0</v>
      </c>
      <c r="LV90">
        <v>0</v>
      </c>
      <c r="LW90">
        <v>0</v>
      </c>
      <c r="LX90">
        <v>0</v>
      </c>
      <c r="LY90">
        <v>0</v>
      </c>
      <c r="LZ90">
        <v>0</v>
      </c>
      <c r="MA90">
        <v>0</v>
      </c>
      <c r="MB90">
        <v>0</v>
      </c>
      <c r="MC90">
        <v>0</v>
      </c>
      <c r="MD90">
        <v>0</v>
      </c>
      <c r="ME90">
        <v>0</v>
      </c>
      <c r="MF90">
        <v>0</v>
      </c>
      <c r="MG90">
        <v>12488786</v>
      </c>
      <c r="MH90">
        <v>0</v>
      </c>
      <c r="MI90">
        <v>0</v>
      </c>
      <c r="MJ90">
        <v>0</v>
      </c>
      <c r="MK90">
        <v>0</v>
      </c>
    </row>
    <row r="91" spans="1:349" x14ac:dyDescent="0.25">
      <c r="A91">
        <v>43696</v>
      </c>
      <c r="B91">
        <v>101803</v>
      </c>
      <c r="C91">
        <v>9</v>
      </c>
      <c r="D91">
        <v>2025</v>
      </c>
      <c r="E91">
        <v>6160</v>
      </c>
      <c r="F91">
        <v>0</v>
      </c>
      <c r="G91">
        <v>1466.643</v>
      </c>
      <c r="H91">
        <v>1418.569</v>
      </c>
      <c r="I91">
        <v>1418.569</v>
      </c>
      <c r="J91">
        <v>1466.643</v>
      </c>
      <c r="K91">
        <v>0</v>
      </c>
      <c r="L91">
        <v>6160</v>
      </c>
      <c r="M91">
        <v>0</v>
      </c>
      <c r="N91">
        <v>0</v>
      </c>
      <c r="P91">
        <v>1466.643</v>
      </c>
      <c r="Q91">
        <v>0</v>
      </c>
      <c r="R91">
        <v>912539</v>
      </c>
      <c r="S91">
        <v>622.19600000000003</v>
      </c>
      <c r="U91">
        <v>0</v>
      </c>
      <c r="V91">
        <v>54.552</v>
      </c>
      <c r="W91">
        <v>33604</v>
      </c>
      <c r="X91">
        <v>33604</v>
      </c>
      <c r="Z91">
        <v>0</v>
      </c>
      <c r="AC91">
        <v>0</v>
      </c>
      <c r="AD91" t="s">
        <v>305</v>
      </c>
      <c r="AE91">
        <v>0</v>
      </c>
      <c r="AH91">
        <v>0</v>
      </c>
      <c r="AI91">
        <v>0</v>
      </c>
      <c r="AJ91">
        <v>6160</v>
      </c>
      <c r="AK91" t="s">
        <v>529</v>
      </c>
      <c r="AL91" t="s">
        <v>83</v>
      </c>
      <c r="AM91">
        <v>0</v>
      </c>
      <c r="AN91">
        <v>0</v>
      </c>
      <c r="AO91">
        <v>0</v>
      </c>
      <c r="AP91">
        <v>0</v>
      </c>
      <c r="AQ91">
        <v>0</v>
      </c>
      <c r="AS91">
        <v>0</v>
      </c>
      <c r="AT91">
        <v>0</v>
      </c>
      <c r="AU91">
        <v>0</v>
      </c>
      <c r="AV91">
        <v>0</v>
      </c>
      <c r="AW91">
        <v>13931857</v>
      </c>
      <c r="AX91">
        <v>13700098</v>
      </c>
      <c r="AY91">
        <v>0</v>
      </c>
      <c r="AZ91">
        <v>912539</v>
      </c>
      <c r="BA91">
        <v>20.917000000000002</v>
      </c>
      <c r="BB91">
        <v>0</v>
      </c>
      <c r="BC91">
        <v>0</v>
      </c>
      <c r="BD91">
        <v>0</v>
      </c>
      <c r="BE91">
        <v>0</v>
      </c>
      <c r="BF91">
        <v>12465472</v>
      </c>
      <c r="BG91">
        <v>0</v>
      </c>
      <c r="BJ91">
        <v>12</v>
      </c>
      <c r="BK91">
        <v>0</v>
      </c>
      <c r="BL91">
        <v>0</v>
      </c>
      <c r="BM91">
        <v>0</v>
      </c>
      <c r="BN91">
        <v>0</v>
      </c>
      <c r="BO91">
        <v>0</v>
      </c>
      <c r="BP91">
        <v>0</v>
      </c>
      <c r="BQ91">
        <v>552</v>
      </c>
      <c r="BS91">
        <v>0</v>
      </c>
      <c r="BT91">
        <v>0</v>
      </c>
      <c r="BU91">
        <v>0</v>
      </c>
      <c r="BV91">
        <v>0</v>
      </c>
      <c r="BW91">
        <v>0</v>
      </c>
      <c r="BY91">
        <v>0</v>
      </c>
      <c r="CA91">
        <v>0</v>
      </c>
      <c r="CB91">
        <v>0</v>
      </c>
      <c r="CC91">
        <v>0</v>
      </c>
      <c r="CD91">
        <v>0</v>
      </c>
      <c r="CE91">
        <v>0</v>
      </c>
      <c r="CF91">
        <v>0</v>
      </c>
      <c r="CG91">
        <v>0</v>
      </c>
      <c r="CH91">
        <v>235462</v>
      </c>
      <c r="CI91">
        <v>0</v>
      </c>
      <c r="CJ91">
        <v>5</v>
      </c>
      <c r="CK91">
        <v>0</v>
      </c>
      <c r="CL91">
        <v>0</v>
      </c>
      <c r="CN91">
        <v>0</v>
      </c>
      <c r="CO91">
        <v>1</v>
      </c>
      <c r="CP91">
        <v>0</v>
      </c>
      <c r="CQ91">
        <v>0.75</v>
      </c>
      <c r="CR91">
        <v>1466.643</v>
      </c>
      <c r="CS91">
        <v>0</v>
      </c>
      <c r="CT91">
        <v>0</v>
      </c>
      <c r="CU91">
        <v>0</v>
      </c>
      <c r="CV91">
        <v>0</v>
      </c>
      <c r="CW91">
        <v>0</v>
      </c>
      <c r="CX91">
        <v>0</v>
      </c>
      <c r="CY91">
        <v>0</v>
      </c>
      <c r="CZ91">
        <v>0</v>
      </c>
      <c r="DB91">
        <v>8738385</v>
      </c>
      <c r="DC91">
        <v>0</v>
      </c>
      <c r="DD91">
        <v>0</v>
      </c>
      <c r="DE91">
        <v>624701</v>
      </c>
      <c r="DF91">
        <v>624701</v>
      </c>
      <c r="DG91">
        <v>101.41300000000001</v>
      </c>
      <c r="DH91">
        <v>0</v>
      </c>
      <c r="DI91">
        <v>0</v>
      </c>
      <c r="DK91">
        <v>447</v>
      </c>
      <c r="DL91">
        <v>0</v>
      </c>
      <c r="DM91">
        <v>1114693</v>
      </c>
      <c r="DN91">
        <v>3703</v>
      </c>
      <c r="DO91">
        <v>0</v>
      </c>
      <c r="DP91">
        <v>0</v>
      </c>
      <c r="DQ91">
        <v>0</v>
      </c>
      <c r="DR91">
        <v>0</v>
      </c>
      <c r="DS91">
        <v>0</v>
      </c>
      <c r="DT91">
        <v>0</v>
      </c>
      <c r="DU91">
        <v>0</v>
      </c>
      <c r="DV91">
        <v>0</v>
      </c>
      <c r="DW91">
        <v>0</v>
      </c>
      <c r="DX91">
        <v>0</v>
      </c>
      <c r="DY91">
        <v>0</v>
      </c>
      <c r="DZ91">
        <v>0</v>
      </c>
      <c r="EA91">
        <v>0</v>
      </c>
      <c r="EB91">
        <v>0</v>
      </c>
      <c r="EC91">
        <v>54.865000000000002</v>
      </c>
      <c r="ED91">
        <v>388664</v>
      </c>
      <c r="EE91">
        <v>0</v>
      </c>
      <c r="EF91">
        <v>0</v>
      </c>
      <c r="EG91">
        <v>0</v>
      </c>
      <c r="EH91">
        <v>729732</v>
      </c>
      <c r="EI91">
        <v>0</v>
      </c>
      <c r="EJ91">
        <v>0</v>
      </c>
      <c r="EK91">
        <v>30.653000000000002</v>
      </c>
      <c r="EL91">
        <v>0</v>
      </c>
      <c r="EM91">
        <v>2.6280000000000001</v>
      </c>
      <c r="EN91">
        <v>3.7240000000000002</v>
      </c>
      <c r="EO91">
        <v>0</v>
      </c>
      <c r="EP91">
        <v>0</v>
      </c>
      <c r="EQ91">
        <v>37.005000000000003</v>
      </c>
      <c r="ER91">
        <v>0</v>
      </c>
      <c r="ES91">
        <v>118.46300000000001</v>
      </c>
      <c r="ET91">
        <v>0</v>
      </c>
      <c r="EV91">
        <v>0</v>
      </c>
      <c r="EW91">
        <v>0</v>
      </c>
      <c r="EX91">
        <v>0</v>
      </c>
      <c r="EZ91">
        <v>11556396</v>
      </c>
      <c r="FA91">
        <v>0</v>
      </c>
      <c r="FB91">
        <v>12465232</v>
      </c>
      <c r="FC91">
        <v>0</v>
      </c>
      <c r="FD91">
        <v>0</v>
      </c>
      <c r="FE91">
        <v>1840562</v>
      </c>
      <c r="FF91">
        <v>303140</v>
      </c>
      <c r="FG91">
        <v>7.0223999999999995E-2</v>
      </c>
      <c r="FH91">
        <v>3.0397999999999998E-2</v>
      </c>
      <c r="FI91">
        <v>0</v>
      </c>
      <c r="FJ91">
        <v>0</v>
      </c>
      <c r="FK91">
        <v>2023.616</v>
      </c>
      <c r="FL91">
        <v>14844396</v>
      </c>
      <c r="FM91">
        <v>0</v>
      </c>
      <c r="FN91">
        <v>0</v>
      </c>
      <c r="FO91">
        <v>0</v>
      </c>
      <c r="FP91">
        <v>0</v>
      </c>
      <c r="FQ91">
        <v>0</v>
      </c>
      <c r="FR91">
        <v>0</v>
      </c>
      <c r="FS91">
        <v>0</v>
      </c>
      <c r="FT91">
        <v>0</v>
      </c>
      <c r="FU91">
        <v>0</v>
      </c>
      <c r="FV91">
        <v>0</v>
      </c>
      <c r="FW91">
        <v>0</v>
      </c>
      <c r="FX91">
        <v>0</v>
      </c>
      <c r="FY91">
        <v>0</v>
      </c>
      <c r="GB91">
        <v>108467</v>
      </c>
      <c r="GC91">
        <v>108467</v>
      </c>
      <c r="GD91">
        <v>11.069000000000001</v>
      </c>
      <c r="GF91">
        <v>0</v>
      </c>
      <c r="GG91">
        <v>0</v>
      </c>
      <c r="GH91">
        <v>0</v>
      </c>
      <c r="GI91">
        <v>0</v>
      </c>
      <c r="GK91">
        <v>0</v>
      </c>
      <c r="GL91">
        <v>0</v>
      </c>
      <c r="GM91">
        <v>0</v>
      </c>
      <c r="GN91">
        <v>0</v>
      </c>
      <c r="GO91">
        <v>0</v>
      </c>
      <c r="GQ91">
        <v>0</v>
      </c>
      <c r="GR91">
        <v>0</v>
      </c>
      <c r="GS91">
        <v>0</v>
      </c>
      <c r="GT91">
        <v>0</v>
      </c>
      <c r="HB91">
        <v>360336637</v>
      </c>
      <c r="HC91">
        <v>4.0135999999999998E-2</v>
      </c>
      <c r="HD91">
        <v>235462</v>
      </c>
      <c r="HE91">
        <v>0</v>
      </c>
      <c r="HF91">
        <v>1561844</v>
      </c>
      <c r="HG91">
        <v>57904</v>
      </c>
      <c r="HH91">
        <v>118631</v>
      </c>
      <c r="HI91">
        <v>0</v>
      </c>
      <c r="HJ91">
        <v>57540</v>
      </c>
      <c r="HK91">
        <v>2377</v>
      </c>
      <c r="HL91">
        <v>1086</v>
      </c>
      <c r="HM91">
        <v>46000</v>
      </c>
      <c r="HN91">
        <v>0</v>
      </c>
      <c r="HO91">
        <v>0</v>
      </c>
      <c r="HP91">
        <v>0</v>
      </c>
      <c r="HQ91">
        <v>0</v>
      </c>
      <c r="HR91">
        <v>0</v>
      </c>
      <c r="HS91">
        <v>11552693</v>
      </c>
      <c r="HT91">
        <v>303140</v>
      </c>
      <c r="HW91">
        <v>0</v>
      </c>
      <c r="HX91">
        <v>222</v>
      </c>
      <c r="HY91">
        <v>127</v>
      </c>
      <c r="HZ91">
        <v>52</v>
      </c>
      <c r="IA91">
        <v>18</v>
      </c>
      <c r="IB91">
        <v>13</v>
      </c>
      <c r="IC91">
        <v>432</v>
      </c>
      <c r="ID91">
        <v>0</v>
      </c>
      <c r="IE91">
        <v>0</v>
      </c>
      <c r="IF91">
        <v>0</v>
      </c>
      <c r="IG91">
        <v>94</v>
      </c>
      <c r="IH91">
        <v>192.58200000000002</v>
      </c>
      <c r="II91">
        <v>0</v>
      </c>
      <c r="IJ91">
        <v>54.552</v>
      </c>
      <c r="IK91">
        <v>0</v>
      </c>
      <c r="IL91">
        <v>2</v>
      </c>
      <c r="IM91">
        <v>12</v>
      </c>
      <c r="IN91">
        <v>0</v>
      </c>
      <c r="IO91">
        <v>14</v>
      </c>
      <c r="IP91">
        <v>0</v>
      </c>
      <c r="IQ91">
        <v>54.552</v>
      </c>
      <c r="IR91">
        <v>33604</v>
      </c>
      <c r="IS91">
        <v>0</v>
      </c>
      <c r="IT91">
        <v>10000</v>
      </c>
      <c r="IU91">
        <v>36000</v>
      </c>
      <c r="IV91">
        <v>0</v>
      </c>
      <c r="IW91">
        <v>6160</v>
      </c>
      <c r="IX91">
        <v>0</v>
      </c>
      <c r="IY91">
        <v>0</v>
      </c>
      <c r="IZ91">
        <v>0</v>
      </c>
      <c r="JA91">
        <v>0</v>
      </c>
      <c r="JB91">
        <v>0</v>
      </c>
      <c r="JC91">
        <v>0</v>
      </c>
      <c r="JD91">
        <v>0</v>
      </c>
      <c r="JE91">
        <v>0</v>
      </c>
      <c r="JF91">
        <v>0</v>
      </c>
      <c r="JG91">
        <v>0</v>
      </c>
      <c r="JH91">
        <v>0</v>
      </c>
      <c r="JJ91">
        <v>0</v>
      </c>
      <c r="JK91">
        <v>0</v>
      </c>
      <c r="JL91">
        <v>0</v>
      </c>
      <c r="JM91">
        <v>0</v>
      </c>
      <c r="JO91">
        <v>0</v>
      </c>
      <c r="JP91">
        <v>7.016</v>
      </c>
      <c r="JQ91">
        <v>4.0529999999999999</v>
      </c>
      <c r="JR91">
        <v>0</v>
      </c>
      <c r="JS91">
        <v>65207</v>
      </c>
      <c r="JT91">
        <v>43260</v>
      </c>
      <c r="JU91">
        <v>0</v>
      </c>
      <c r="JW91">
        <v>0</v>
      </c>
      <c r="JX91">
        <v>0</v>
      </c>
      <c r="JY91">
        <v>0</v>
      </c>
      <c r="JZ91">
        <v>0</v>
      </c>
      <c r="KD91">
        <v>0</v>
      </c>
      <c r="KE91">
        <v>7261</v>
      </c>
      <c r="KG91">
        <v>0</v>
      </c>
      <c r="KH91">
        <v>0</v>
      </c>
      <c r="KI91">
        <v>0</v>
      </c>
      <c r="KJ91">
        <v>49</v>
      </c>
      <c r="KK91">
        <v>45</v>
      </c>
      <c r="KL91">
        <v>30184</v>
      </c>
      <c r="KM91">
        <v>27720</v>
      </c>
      <c r="KN91">
        <v>0</v>
      </c>
      <c r="KO91">
        <v>0</v>
      </c>
      <c r="KP91">
        <v>0</v>
      </c>
      <c r="KQ91">
        <v>0</v>
      </c>
      <c r="KS91">
        <v>0</v>
      </c>
      <c r="KT91">
        <v>0</v>
      </c>
      <c r="KU91">
        <v>0</v>
      </c>
      <c r="KW91">
        <v>0</v>
      </c>
      <c r="KX91">
        <v>0</v>
      </c>
      <c r="KY91">
        <v>0</v>
      </c>
      <c r="KZ91">
        <v>0</v>
      </c>
      <c r="LA91">
        <v>0</v>
      </c>
      <c r="LB91">
        <v>0</v>
      </c>
      <c r="LD91">
        <v>0</v>
      </c>
      <c r="LE91">
        <v>0</v>
      </c>
      <c r="LF91">
        <v>0</v>
      </c>
      <c r="LG91">
        <v>0</v>
      </c>
      <c r="LH91">
        <v>0</v>
      </c>
      <c r="LI91">
        <v>0</v>
      </c>
      <c r="LJ91">
        <v>1254.0450000000001</v>
      </c>
      <c r="LK91">
        <v>3</v>
      </c>
      <c r="LL91">
        <v>45000</v>
      </c>
      <c r="LM91">
        <v>12540</v>
      </c>
      <c r="LN91">
        <v>0</v>
      </c>
      <c r="LO91">
        <v>0</v>
      </c>
      <c r="LP91">
        <v>0</v>
      </c>
      <c r="LQ91">
        <v>0</v>
      </c>
      <c r="LR91">
        <v>0</v>
      </c>
      <c r="LS91">
        <v>0</v>
      </c>
      <c r="LT91">
        <v>0</v>
      </c>
      <c r="LU91">
        <v>0</v>
      </c>
      <c r="LV91">
        <v>0</v>
      </c>
      <c r="LW91">
        <v>0</v>
      </c>
      <c r="LX91">
        <v>0</v>
      </c>
      <c r="LY91">
        <v>0</v>
      </c>
      <c r="LZ91">
        <v>0</v>
      </c>
      <c r="MA91">
        <v>0</v>
      </c>
      <c r="MB91">
        <v>0</v>
      </c>
      <c r="MC91">
        <v>0</v>
      </c>
      <c r="MD91">
        <v>0</v>
      </c>
      <c r="ME91">
        <v>0</v>
      </c>
      <c r="MF91">
        <v>0</v>
      </c>
      <c r="MG91">
        <v>13931857</v>
      </c>
      <c r="MH91">
        <v>0</v>
      </c>
      <c r="MI91">
        <v>0</v>
      </c>
      <c r="MJ91">
        <v>0</v>
      </c>
      <c r="MK91">
        <v>0</v>
      </c>
    </row>
    <row r="92" spans="1:349" x14ac:dyDescent="0.25">
      <c r="A92">
        <v>43696</v>
      </c>
      <c r="B92">
        <v>101804</v>
      </c>
      <c r="C92">
        <v>9</v>
      </c>
      <c r="D92">
        <v>2025</v>
      </c>
      <c r="E92">
        <v>6160</v>
      </c>
      <c r="F92">
        <v>0</v>
      </c>
      <c r="G92">
        <v>965.39300000000003</v>
      </c>
      <c r="H92">
        <v>859.71199999999999</v>
      </c>
      <c r="I92">
        <v>859.71199999999999</v>
      </c>
      <c r="J92">
        <v>965.39300000000003</v>
      </c>
      <c r="K92">
        <v>0</v>
      </c>
      <c r="L92">
        <v>6160</v>
      </c>
      <c r="M92">
        <v>0</v>
      </c>
      <c r="N92">
        <v>0</v>
      </c>
      <c r="P92">
        <v>965.39300000000003</v>
      </c>
      <c r="Q92">
        <v>0</v>
      </c>
      <c r="R92">
        <v>600664</v>
      </c>
      <c r="S92">
        <v>622.19600000000003</v>
      </c>
      <c r="U92">
        <v>0</v>
      </c>
      <c r="V92">
        <v>430.3</v>
      </c>
      <c r="W92">
        <v>385912</v>
      </c>
      <c r="X92">
        <v>385912</v>
      </c>
      <c r="Z92">
        <v>0</v>
      </c>
      <c r="AC92">
        <v>0</v>
      </c>
      <c r="AD92" t="s">
        <v>305</v>
      </c>
      <c r="AE92">
        <v>0</v>
      </c>
      <c r="AH92">
        <v>0</v>
      </c>
      <c r="AI92">
        <v>0</v>
      </c>
      <c r="AJ92">
        <v>6160</v>
      </c>
      <c r="AK92" t="s">
        <v>529</v>
      </c>
      <c r="AL92" t="s">
        <v>6</v>
      </c>
      <c r="AM92">
        <v>0</v>
      </c>
      <c r="AN92">
        <v>0</v>
      </c>
      <c r="AO92">
        <v>0</v>
      </c>
      <c r="AP92">
        <v>0</v>
      </c>
      <c r="AQ92">
        <v>0</v>
      </c>
      <c r="AS92">
        <v>0</v>
      </c>
      <c r="AT92">
        <v>0</v>
      </c>
      <c r="AU92">
        <v>0</v>
      </c>
      <c r="AV92">
        <v>0</v>
      </c>
      <c r="AW92">
        <v>11293796</v>
      </c>
      <c r="AX92">
        <v>11140879</v>
      </c>
      <c r="AY92">
        <v>0</v>
      </c>
      <c r="AZ92">
        <v>600664</v>
      </c>
      <c r="BA92">
        <v>0</v>
      </c>
      <c r="BB92">
        <v>0</v>
      </c>
      <c r="BC92">
        <v>0</v>
      </c>
      <c r="BD92">
        <v>0</v>
      </c>
      <c r="BE92">
        <v>0</v>
      </c>
      <c r="BF92">
        <v>9936124</v>
      </c>
      <c r="BG92">
        <v>0</v>
      </c>
      <c r="BJ92">
        <v>12</v>
      </c>
      <c r="BK92">
        <v>0</v>
      </c>
      <c r="BL92">
        <v>0</v>
      </c>
      <c r="BM92">
        <v>0</v>
      </c>
      <c r="BN92">
        <v>0</v>
      </c>
      <c r="BO92">
        <v>0</v>
      </c>
      <c r="BP92">
        <v>0</v>
      </c>
      <c r="BQ92">
        <v>638</v>
      </c>
      <c r="BS92">
        <v>0</v>
      </c>
      <c r="BT92">
        <v>0</v>
      </c>
      <c r="BU92">
        <v>0</v>
      </c>
      <c r="BV92">
        <v>0</v>
      </c>
      <c r="BW92">
        <v>0</v>
      </c>
      <c r="BY92">
        <v>0</v>
      </c>
      <c r="CA92">
        <v>0</v>
      </c>
      <c r="CB92">
        <v>0</v>
      </c>
      <c r="CC92">
        <v>0</v>
      </c>
      <c r="CD92">
        <v>0</v>
      </c>
      <c r="CE92">
        <v>0</v>
      </c>
      <c r="CF92">
        <v>0</v>
      </c>
      <c r="CG92">
        <v>0</v>
      </c>
      <c r="CH92">
        <v>154989</v>
      </c>
      <c r="CI92">
        <v>0</v>
      </c>
      <c r="CJ92">
        <v>4</v>
      </c>
      <c r="CK92">
        <v>0</v>
      </c>
      <c r="CL92">
        <v>0</v>
      </c>
      <c r="CN92">
        <v>0</v>
      </c>
      <c r="CO92">
        <v>1</v>
      </c>
      <c r="CP92">
        <v>0.96300000000000008</v>
      </c>
      <c r="CQ92">
        <v>0</v>
      </c>
      <c r="CR92">
        <v>965.39300000000003</v>
      </c>
      <c r="CS92">
        <v>0</v>
      </c>
      <c r="CT92">
        <v>0</v>
      </c>
      <c r="CU92">
        <v>0</v>
      </c>
      <c r="CV92">
        <v>0</v>
      </c>
      <c r="CW92">
        <v>0</v>
      </c>
      <c r="CX92">
        <v>0</v>
      </c>
      <c r="CY92">
        <v>0</v>
      </c>
      <c r="CZ92">
        <v>0</v>
      </c>
      <c r="DB92">
        <v>5295826</v>
      </c>
      <c r="DC92">
        <v>0</v>
      </c>
      <c r="DD92">
        <v>0</v>
      </c>
      <c r="DE92">
        <v>1704164</v>
      </c>
      <c r="DF92">
        <v>1718460</v>
      </c>
      <c r="DG92">
        <v>276.65000000000003</v>
      </c>
      <c r="DH92">
        <v>0</v>
      </c>
      <c r="DI92">
        <v>14296</v>
      </c>
      <c r="DK92">
        <v>1824</v>
      </c>
      <c r="DL92">
        <v>0</v>
      </c>
      <c r="DM92">
        <v>623850</v>
      </c>
      <c r="DN92">
        <v>2072</v>
      </c>
      <c r="DO92">
        <v>0</v>
      </c>
      <c r="DP92">
        <v>0</v>
      </c>
      <c r="DQ92">
        <v>0</v>
      </c>
      <c r="DR92">
        <v>0</v>
      </c>
      <c r="DS92">
        <v>0</v>
      </c>
      <c r="DT92">
        <v>0</v>
      </c>
      <c r="DU92">
        <v>0</v>
      </c>
      <c r="DV92">
        <v>0</v>
      </c>
      <c r="DW92">
        <v>0</v>
      </c>
      <c r="DX92">
        <v>0</v>
      </c>
      <c r="DY92">
        <v>0</v>
      </c>
      <c r="DZ92">
        <v>0</v>
      </c>
      <c r="EA92">
        <v>0</v>
      </c>
      <c r="EB92">
        <v>0</v>
      </c>
      <c r="EC92">
        <v>37.445</v>
      </c>
      <c r="ED92">
        <v>265260</v>
      </c>
      <c r="EE92">
        <v>0</v>
      </c>
      <c r="EF92">
        <v>0</v>
      </c>
      <c r="EG92">
        <v>0</v>
      </c>
      <c r="EH92">
        <v>360662</v>
      </c>
      <c r="EI92">
        <v>0</v>
      </c>
      <c r="EJ92">
        <v>0</v>
      </c>
      <c r="EK92">
        <v>12.956000000000001</v>
      </c>
      <c r="EL92">
        <v>0.14800000000000002</v>
      </c>
      <c r="EM92">
        <v>5.2670000000000003</v>
      </c>
      <c r="EN92">
        <v>0.77600000000000002</v>
      </c>
      <c r="EO92">
        <v>0</v>
      </c>
      <c r="EP92">
        <v>0</v>
      </c>
      <c r="EQ92">
        <v>18.999000000000002</v>
      </c>
      <c r="ER92">
        <v>0</v>
      </c>
      <c r="ES92">
        <v>58.548999999999999</v>
      </c>
      <c r="ET92">
        <v>0</v>
      </c>
      <c r="EV92">
        <v>0</v>
      </c>
      <c r="EW92">
        <v>0</v>
      </c>
      <c r="EX92">
        <v>0</v>
      </c>
      <c r="EZ92">
        <v>9432152</v>
      </c>
      <c r="FA92">
        <v>0</v>
      </c>
      <c r="FB92">
        <v>10030744</v>
      </c>
      <c r="FC92">
        <v>0</v>
      </c>
      <c r="FD92">
        <v>0</v>
      </c>
      <c r="FE92">
        <v>1467096</v>
      </c>
      <c r="FF92">
        <v>241631</v>
      </c>
      <c r="FG92">
        <v>7.0223999999999995E-2</v>
      </c>
      <c r="FH92">
        <v>3.0397999999999998E-2</v>
      </c>
      <c r="FI92">
        <v>0</v>
      </c>
      <c r="FJ92">
        <v>0</v>
      </c>
      <c r="FK92">
        <v>1613.0070000000001</v>
      </c>
      <c r="FL92">
        <v>11894460</v>
      </c>
      <c r="FM92">
        <v>0</v>
      </c>
      <c r="FN92">
        <v>0</v>
      </c>
      <c r="FO92">
        <v>76466</v>
      </c>
      <c r="FP92">
        <v>9180</v>
      </c>
      <c r="FQ92">
        <v>85646</v>
      </c>
      <c r="FR92">
        <v>76466</v>
      </c>
      <c r="FS92">
        <v>0</v>
      </c>
      <c r="FT92">
        <v>0</v>
      </c>
      <c r="FU92">
        <v>0</v>
      </c>
      <c r="FV92">
        <v>0</v>
      </c>
      <c r="FW92">
        <v>0</v>
      </c>
      <c r="FX92">
        <v>0</v>
      </c>
      <c r="FY92">
        <v>0</v>
      </c>
      <c r="GB92">
        <v>828079</v>
      </c>
      <c r="GC92">
        <v>828079</v>
      </c>
      <c r="GD92">
        <v>86.682000000000002</v>
      </c>
      <c r="GF92">
        <v>0</v>
      </c>
      <c r="GG92">
        <v>0</v>
      </c>
      <c r="GH92">
        <v>0</v>
      </c>
      <c r="GI92">
        <v>0</v>
      </c>
      <c r="GK92">
        <v>0</v>
      </c>
      <c r="GL92">
        <v>0</v>
      </c>
      <c r="GM92">
        <v>0</v>
      </c>
      <c r="GN92">
        <v>0</v>
      </c>
      <c r="GO92">
        <v>0</v>
      </c>
      <c r="GQ92">
        <v>0</v>
      </c>
      <c r="GR92">
        <v>0</v>
      </c>
      <c r="GS92">
        <v>0</v>
      </c>
      <c r="GT92">
        <v>0</v>
      </c>
      <c r="HB92">
        <v>360336637</v>
      </c>
      <c r="HC92">
        <v>4.0135999999999998E-2</v>
      </c>
      <c r="HD92">
        <v>154989</v>
      </c>
      <c r="HE92">
        <v>0</v>
      </c>
      <c r="HF92">
        <v>946543</v>
      </c>
      <c r="HG92">
        <v>0</v>
      </c>
      <c r="HH92">
        <v>97265</v>
      </c>
      <c r="HI92">
        <v>0</v>
      </c>
      <c r="HJ92">
        <v>38117</v>
      </c>
      <c r="HK92">
        <v>6207</v>
      </c>
      <c r="HL92">
        <v>4839</v>
      </c>
      <c r="HM92">
        <v>0</v>
      </c>
      <c r="HN92">
        <v>0</v>
      </c>
      <c r="HO92">
        <v>0</v>
      </c>
      <c r="HP92">
        <v>0</v>
      </c>
      <c r="HQ92">
        <v>0</v>
      </c>
      <c r="HR92">
        <v>0</v>
      </c>
      <c r="HS92">
        <v>9430080</v>
      </c>
      <c r="HT92">
        <v>241631</v>
      </c>
      <c r="HW92">
        <v>0</v>
      </c>
      <c r="HX92">
        <v>12</v>
      </c>
      <c r="HY92">
        <v>116</v>
      </c>
      <c r="HZ92">
        <v>163</v>
      </c>
      <c r="IA92">
        <v>290</v>
      </c>
      <c r="IB92">
        <v>471</v>
      </c>
      <c r="IC92">
        <v>1052</v>
      </c>
      <c r="ID92">
        <v>0</v>
      </c>
      <c r="IE92">
        <v>117.61200000000001</v>
      </c>
      <c r="IF92">
        <v>39.524999999999999</v>
      </c>
      <c r="IG92">
        <v>0</v>
      </c>
      <c r="IH92">
        <v>157.89700000000002</v>
      </c>
      <c r="II92">
        <v>0</v>
      </c>
      <c r="IJ92">
        <v>587.43700000000001</v>
      </c>
      <c r="IK92">
        <v>0</v>
      </c>
      <c r="IL92">
        <v>0</v>
      </c>
      <c r="IM92">
        <v>0</v>
      </c>
      <c r="IN92">
        <v>0</v>
      </c>
      <c r="IO92">
        <v>0</v>
      </c>
      <c r="IP92">
        <v>0</v>
      </c>
      <c r="IQ92">
        <v>430.3</v>
      </c>
      <c r="IR92">
        <v>265065</v>
      </c>
      <c r="IS92">
        <v>0</v>
      </c>
      <c r="IT92">
        <v>0</v>
      </c>
      <c r="IU92">
        <v>0</v>
      </c>
      <c r="IV92">
        <v>0</v>
      </c>
      <c r="IW92">
        <v>6160</v>
      </c>
      <c r="IX92">
        <v>108673</v>
      </c>
      <c r="IY92">
        <v>12174</v>
      </c>
      <c r="IZ92">
        <v>0</v>
      </c>
      <c r="JA92">
        <v>0</v>
      </c>
      <c r="JB92">
        <v>0</v>
      </c>
      <c r="JC92">
        <v>0</v>
      </c>
      <c r="JD92">
        <v>0</v>
      </c>
      <c r="JE92">
        <v>0</v>
      </c>
      <c r="JF92">
        <v>0</v>
      </c>
      <c r="JG92">
        <v>0</v>
      </c>
      <c r="JH92">
        <v>0</v>
      </c>
      <c r="JJ92">
        <v>0</v>
      </c>
      <c r="JK92">
        <v>0</v>
      </c>
      <c r="JL92">
        <v>0</v>
      </c>
      <c r="JM92">
        <v>0</v>
      </c>
      <c r="JO92">
        <v>3.2930000000000001</v>
      </c>
      <c r="JP92">
        <v>63.997</v>
      </c>
      <c r="JQ92">
        <v>19.391999999999999</v>
      </c>
      <c r="JR92">
        <v>26302</v>
      </c>
      <c r="JS92">
        <v>594793</v>
      </c>
      <c r="JT92">
        <v>206984</v>
      </c>
      <c r="JU92">
        <v>0</v>
      </c>
      <c r="JW92">
        <v>0</v>
      </c>
      <c r="JX92">
        <v>0</v>
      </c>
      <c r="JY92">
        <v>0</v>
      </c>
      <c r="JZ92">
        <v>0</v>
      </c>
      <c r="KD92">
        <v>0</v>
      </c>
      <c r="KE92">
        <v>7261</v>
      </c>
      <c r="KG92">
        <v>0</v>
      </c>
      <c r="KH92">
        <v>0</v>
      </c>
      <c r="KI92">
        <v>0</v>
      </c>
      <c r="KJ92">
        <v>0</v>
      </c>
      <c r="KK92">
        <v>0</v>
      </c>
      <c r="KL92">
        <v>0</v>
      </c>
      <c r="KM92">
        <v>0</v>
      </c>
      <c r="KN92">
        <v>0</v>
      </c>
      <c r="KO92">
        <v>0</v>
      </c>
      <c r="KP92">
        <v>0</v>
      </c>
      <c r="KQ92">
        <v>0</v>
      </c>
      <c r="KS92">
        <v>0</v>
      </c>
      <c r="KT92">
        <v>0</v>
      </c>
      <c r="KU92">
        <v>0</v>
      </c>
      <c r="KW92">
        <v>0</v>
      </c>
      <c r="KX92">
        <v>0</v>
      </c>
      <c r="KY92">
        <v>0</v>
      </c>
      <c r="KZ92">
        <v>0</v>
      </c>
      <c r="LA92">
        <v>0</v>
      </c>
      <c r="LB92">
        <v>0</v>
      </c>
      <c r="LD92">
        <v>0</v>
      </c>
      <c r="LE92">
        <v>0</v>
      </c>
      <c r="LF92">
        <v>0</v>
      </c>
      <c r="LG92">
        <v>0</v>
      </c>
      <c r="LH92">
        <v>0</v>
      </c>
      <c r="LI92">
        <v>0</v>
      </c>
      <c r="LJ92">
        <v>811.73300000000006</v>
      </c>
      <c r="LK92">
        <v>2</v>
      </c>
      <c r="LL92">
        <v>30000</v>
      </c>
      <c r="LM92">
        <v>8117</v>
      </c>
      <c r="LN92">
        <v>0</v>
      </c>
      <c r="LO92">
        <v>0</v>
      </c>
      <c r="LP92">
        <v>0</v>
      </c>
      <c r="LQ92">
        <v>0</v>
      </c>
      <c r="LR92">
        <v>0</v>
      </c>
      <c r="LS92">
        <v>0</v>
      </c>
      <c r="LT92">
        <v>0</v>
      </c>
      <c r="LU92">
        <v>0</v>
      </c>
      <c r="LV92">
        <v>0</v>
      </c>
      <c r="LW92">
        <v>0</v>
      </c>
      <c r="LX92">
        <v>0</v>
      </c>
      <c r="LY92">
        <v>0</v>
      </c>
      <c r="LZ92">
        <v>0</v>
      </c>
      <c r="MA92">
        <v>0</v>
      </c>
      <c r="MB92">
        <v>0</v>
      </c>
      <c r="MC92">
        <v>0</v>
      </c>
      <c r="MD92">
        <v>0</v>
      </c>
      <c r="ME92">
        <v>0</v>
      </c>
      <c r="MF92">
        <v>0</v>
      </c>
      <c r="MG92">
        <v>11293796</v>
      </c>
      <c r="MH92">
        <v>0</v>
      </c>
      <c r="MI92">
        <v>0</v>
      </c>
      <c r="MJ92">
        <v>0</v>
      </c>
      <c r="MK92">
        <v>0</v>
      </c>
    </row>
    <row r="93" spans="1:349" x14ac:dyDescent="0.25">
      <c r="A93">
        <v>43696</v>
      </c>
      <c r="B93">
        <v>101806</v>
      </c>
      <c r="C93">
        <v>9</v>
      </c>
      <c r="D93">
        <v>2025</v>
      </c>
      <c r="E93">
        <v>6160</v>
      </c>
      <c r="F93">
        <v>0</v>
      </c>
      <c r="G93">
        <v>1609.1970000000001</v>
      </c>
      <c r="H93">
        <v>1475.3390000000002</v>
      </c>
      <c r="I93">
        <v>1475.3390000000002</v>
      </c>
      <c r="J93">
        <v>1609.1970000000001</v>
      </c>
      <c r="K93">
        <v>0</v>
      </c>
      <c r="L93">
        <v>6160</v>
      </c>
      <c r="M93">
        <v>0</v>
      </c>
      <c r="N93">
        <v>0</v>
      </c>
      <c r="P93">
        <v>1609.1970000000001</v>
      </c>
      <c r="Q93">
        <v>0</v>
      </c>
      <c r="R93">
        <v>1001236</v>
      </c>
      <c r="S93">
        <v>622.19600000000003</v>
      </c>
      <c r="U93">
        <v>0</v>
      </c>
      <c r="V93">
        <v>1054.9100000000001</v>
      </c>
      <c r="W93">
        <v>649825</v>
      </c>
      <c r="X93">
        <v>649825</v>
      </c>
      <c r="Z93">
        <v>0</v>
      </c>
      <c r="AC93">
        <v>0</v>
      </c>
      <c r="AD93" t="s">
        <v>305</v>
      </c>
      <c r="AE93">
        <v>0</v>
      </c>
      <c r="AH93">
        <v>0</v>
      </c>
      <c r="AI93">
        <v>0</v>
      </c>
      <c r="AJ93">
        <v>6160</v>
      </c>
      <c r="AK93" t="s">
        <v>529</v>
      </c>
      <c r="AL93" t="s">
        <v>429</v>
      </c>
      <c r="AM93">
        <v>0</v>
      </c>
      <c r="AN93">
        <v>0</v>
      </c>
      <c r="AO93">
        <v>0</v>
      </c>
      <c r="AP93">
        <v>0</v>
      </c>
      <c r="AQ93">
        <v>0</v>
      </c>
      <c r="AS93">
        <v>0</v>
      </c>
      <c r="AT93">
        <v>0</v>
      </c>
      <c r="AU93">
        <v>0</v>
      </c>
      <c r="AV93">
        <v>0</v>
      </c>
      <c r="AW93">
        <v>19262105</v>
      </c>
      <c r="AX93">
        <v>19008442</v>
      </c>
      <c r="AY93">
        <v>0</v>
      </c>
      <c r="AZ93">
        <v>1001236</v>
      </c>
      <c r="BA93">
        <v>68.917000000000002</v>
      </c>
      <c r="BB93">
        <v>34022</v>
      </c>
      <c r="BC93">
        <v>33805</v>
      </c>
      <c r="BD93">
        <v>80</v>
      </c>
      <c r="BE93">
        <v>217</v>
      </c>
      <c r="BF93">
        <v>17045568</v>
      </c>
      <c r="BG93">
        <v>0</v>
      </c>
      <c r="BJ93">
        <v>12</v>
      </c>
      <c r="BK93">
        <v>0</v>
      </c>
      <c r="BL93">
        <v>0</v>
      </c>
      <c r="BM93">
        <v>0</v>
      </c>
      <c r="BN93">
        <v>0</v>
      </c>
      <c r="BO93">
        <v>0</v>
      </c>
      <c r="BP93">
        <v>0</v>
      </c>
      <c r="BQ93">
        <v>543</v>
      </c>
      <c r="BS93">
        <v>0</v>
      </c>
      <c r="BT93">
        <v>0</v>
      </c>
      <c r="BU93">
        <v>0</v>
      </c>
      <c r="BV93">
        <v>0</v>
      </c>
      <c r="BW93">
        <v>0</v>
      </c>
      <c r="BY93">
        <v>0</v>
      </c>
      <c r="CA93">
        <v>0</v>
      </c>
      <c r="CB93">
        <v>0</v>
      </c>
      <c r="CC93">
        <v>0</v>
      </c>
      <c r="CD93">
        <v>0</v>
      </c>
      <c r="CE93">
        <v>0</v>
      </c>
      <c r="CF93">
        <v>0</v>
      </c>
      <c r="CG93">
        <v>0</v>
      </c>
      <c r="CH93">
        <v>258348</v>
      </c>
      <c r="CI93">
        <v>0</v>
      </c>
      <c r="CJ93">
        <v>4</v>
      </c>
      <c r="CK93">
        <v>0</v>
      </c>
      <c r="CL93">
        <v>0</v>
      </c>
      <c r="CN93">
        <v>0</v>
      </c>
      <c r="CO93">
        <v>1</v>
      </c>
      <c r="CP93">
        <v>0.16400000000000001</v>
      </c>
      <c r="CQ93">
        <v>7.6670000000000007</v>
      </c>
      <c r="CR93">
        <v>1609.1970000000001</v>
      </c>
      <c r="CS93">
        <v>0</v>
      </c>
      <c r="CT93">
        <v>0</v>
      </c>
      <c r="CU93">
        <v>0</v>
      </c>
      <c r="CV93">
        <v>0</v>
      </c>
      <c r="CW93">
        <v>0</v>
      </c>
      <c r="CX93">
        <v>0</v>
      </c>
      <c r="CY93">
        <v>0</v>
      </c>
      <c r="CZ93">
        <v>0</v>
      </c>
      <c r="DB93">
        <v>9088088</v>
      </c>
      <c r="DC93">
        <v>0</v>
      </c>
      <c r="DD93">
        <v>0</v>
      </c>
      <c r="DE93">
        <v>2951641</v>
      </c>
      <c r="DF93">
        <v>2954076</v>
      </c>
      <c r="DG93">
        <v>479.16300000000001</v>
      </c>
      <c r="DH93">
        <v>0</v>
      </c>
      <c r="DI93">
        <v>2435</v>
      </c>
      <c r="DK93">
        <v>307</v>
      </c>
      <c r="DL93">
        <v>0</v>
      </c>
      <c r="DM93">
        <v>1345023</v>
      </c>
      <c r="DN93">
        <v>4468</v>
      </c>
      <c r="DO93">
        <v>0</v>
      </c>
      <c r="DP93">
        <v>0</v>
      </c>
      <c r="DQ93">
        <v>0</v>
      </c>
      <c r="DR93">
        <v>0</v>
      </c>
      <c r="DS93">
        <v>0</v>
      </c>
      <c r="DT93">
        <v>0</v>
      </c>
      <c r="DU93">
        <v>0</v>
      </c>
      <c r="DV93">
        <v>0</v>
      </c>
      <c r="DW93">
        <v>0</v>
      </c>
      <c r="DX93">
        <v>0</v>
      </c>
      <c r="DY93">
        <v>0</v>
      </c>
      <c r="DZ93">
        <v>0</v>
      </c>
      <c r="EA93">
        <v>0</v>
      </c>
      <c r="EB93">
        <v>0</v>
      </c>
      <c r="EC93">
        <v>27.228000000000002</v>
      </c>
      <c r="ED93">
        <v>192883</v>
      </c>
      <c r="EE93">
        <v>0</v>
      </c>
      <c r="EF93">
        <v>0</v>
      </c>
      <c r="EG93">
        <v>0</v>
      </c>
      <c r="EH93">
        <v>1156608</v>
      </c>
      <c r="EI93">
        <v>0</v>
      </c>
      <c r="EJ93">
        <v>0</v>
      </c>
      <c r="EK93">
        <v>47.176000000000002</v>
      </c>
      <c r="EL93">
        <v>0</v>
      </c>
      <c r="EM93">
        <v>8.7859999999999996</v>
      </c>
      <c r="EN93">
        <v>3.9750000000000001</v>
      </c>
      <c r="EO93">
        <v>0</v>
      </c>
      <c r="EP93">
        <v>0</v>
      </c>
      <c r="EQ93">
        <v>59.937000000000005</v>
      </c>
      <c r="ER93">
        <v>0</v>
      </c>
      <c r="ES93">
        <v>187.761</v>
      </c>
      <c r="ET93">
        <v>0</v>
      </c>
      <c r="EV93">
        <v>0</v>
      </c>
      <c r="EW93">
        <v>0</v>
      </c>
      <c r="EX93">
        <v>0</v>
      </c>
      <c r="EZ93">
        <v>16077095</v>
      </c>
      <c r="FA93">
        <v>0</v>
      </c>
      <c r="FB93">
        <v>17073646</v>
      </c>
      <c r="FC93">
        <v>0</v>
      </c>
      <c r="FD93">
        <v>0</v>
      </c>
      <c r="FE93">
        <v>2516826</v>
      </c>
      <c r="FF93">
        <v>414521</v>
      </c>
      <c r="FG93">
        <v>7.0223999999999995E-2</v>
      </c>
      <c r="FH93">
        <v>3.0397999999999998E-2</v>
      </c>
      <c r="FI93">
        <v>0</v>
      </c>
      <c r="FJ93">
        <v>0</v>
      </c>
      <c r="FK93">
        <v>2767.1379999999999</v>
      </c>
      <c r="FL93">
        <v>20263341</v>
      </c>
      <c r="FM93">
        <v>0</v>
      </c>
      <c r="FN93">
        <v>0</v>
      </c>
      <c r="FO93">
        <v>26460</v>
      </c>
      <c r="FP93">
        <v>0</v>
      </c>
      <c r="FQ93">
        <v>26460</v>
      </c>
      <c r="FR93">
        <v>26460</v>
      </c>
      <c r="FS93">
        <v>0</v>
      </c>
      <c r="FT93">
        <v>0</v>
      </c>
      <c r="FU93">
        <v>0</v>
      </c>
      <c r="FV93">
        <v>0</v>
      </c>
      <c r="FW93">
        <v>0</v>
      </c>
      <c r="FX93">
        <v>0</v>
      </c>
      <c r="FY93">
        <v>0</v>
      </c>
      <c r="GB93">
        <v>713395</v>
      </c>
      <c r="GC93">
        <v>713395</v>
      </c>
      <c r="GD93">
        <v>73.921000000000006</v>
      </c>
      <c r="GF93">
        <v>0</v>
      </c>
      <c r="GG93">
        <v>0</v>
      </c>
      <c r="GH93">
        <v>0</v>
      </c>
      <c r="GI93">
        <v>0</v>
      </c>
      <c r="GK93">
        <v>0</v>
      </c>
      <c r="GL93">
        <v>0</v>
      </c>
      <c r="GM93">
        <v>0</v>
      </c>
      <c r="GN93">
        <v>0</v>
      </c>
      <c r="GO93">
        <v>0</v>
      </c>
      <c r="GQ93">
        <v>0</v>
      </c>
      <c r="GR93">
        <v>0</v>
      </c>
      <c r="GS93">
        <v>0</v>
      </c>
      <c r="GT93">
        <v>0</v>
      </c>
      <c r="HB93">
        <v>360336637</v>
      </c>
      <c r="HC93">
        <v>4.0135999999999998E-2</v>
      </c>
      <c r="HD93">
        <v>258348</v>
      </c>
      <c r="HE93">
        <v>0</v>
      </c>
      <c r="HF93">
        <v>1624348</v>
      </c>
      <c r="HG93">
        <v>1848</v>
      </c>
      <c r="HH93">
        <v>472848</v>
      </c>
      <c r="HI93">
        <v>0</v>
      </c>
      <c r="HJ93">
        <v>104627</v>
      </c>
      <c r="HK93">
        <v>3552</v>
      </c>
      <c r="HL93">
        <v>2751</v>
      </c>
      <c r="HM93">
        <v>25000</v>
      </c>
      <c r="HN93">
        <v>0</v>
      </c>
      <c r="HO93">
        <v>28000</v>
      </c>
      <c r="HP93">
        <v>0</v>
      </c>
      <c r="HQ93">
        <v>0</v>
      </c>
      <c r="HR93">
        <v>0</v>
      </c>
      <c r="HS93">
        <v>16072410</v>
      </c>
      <c r="HT93">
        <v>414521</v>
      </c>
      <c r="HW93">
        <v>0</v>
      </c>
      <c r="HX93">
        <v>48</v>
      </c>
      <c r="HY93">
        <v>125</v>
      </c>
      <c r="HZ93">
        <v>304</v>
      </c>
      <c r="IA93">
        <v>488</v>
      </c>
      <c r="IB93">
        <v>853</v>
      </c>
      <c r="IC93">
        <v>1818</v>
      </c>
      <c r="ID93">
        <v>0</v>
      </c>
      <c r="IE93">
        <v>0</v>
      </c>
      <c r="IF93">
        <v>0</v>
      </c>
      <c r="IG93">
        <v>3</v>
      </c>
      <c r="IH93">
        <v>767.61</v>
      </c>
      <c r="II93">
        <v>0</v>
      </c>
      <c r="IJ93">
        <v>1054.9100000000001</v>
      </c>
      <c r="IK93">
        <v>0</v>
      </c>
      <c r="IL93">
        <v>5</v>
      </c>
      <c r="IM93">
        <v>0</v>
      </c>
      <c r="IN93">
        <v>0</v>
      </c>
      <c r="IO93">
        <v>5</v>
      </c>
      <c r="IP93">
        <v>0</v>
      </c>
      <c r="IQ93">
        <v>1054.9100000000001</v>
      </c>
      <c r="IR93">
        <v>649825</v>
      </c>
      <c r="IS93">
        <v>0</v>
      </c>
      <c r="IT93">
        <v>25000</v>
      </c>
      <c r="IU93">
        <v>0</v>
      </c>
      <c r="IV93">
        <v>0</v>
      </c>
      <c r="IW93">
        <v>6160</v>
      </c>
      <c r="IX93">
        <v>0</v>
      </c>
      <c r="IY93">
        <v>0</v>
      </c>
      <c r="IZ93">
        <v>0</v>
      </c>
      <c r="JA93">
        <v>0</v>
      </c>
      <c r="JB93">
        <v>0</v>
      </c>
      <c r="JC93">
        <v>0</v>
      </c>
      <c r="JD93">
        <v>0</v>
      </c>
      <c r="JE93">
        <v>0</v>
      </c>
      <c r="JF93">
        <v>0</v>
      </c>
      <c r="JG93">
        <v>0</v>
      </c>
      <c r="JH93">
        <v>0</v>
      </c>
      <c r="JJ93">
        <v>0</v>
      </c>
      <c r="JK93">
        <v>0</v>
      </c>
      <c r="JL93">
        <v>0</v>
      </c>
      <c r="JM93">
        <v>0</v>
      </c>
      <c r="JO93">
        <v>17.653000000000002</v>
      </c>
      <c r="JP93">
        <v>20.431000000000001</v>
      </c>
      <c r="JQ93">
        <v>35.837000000000003</v>
      </c>
      <c r="JR93">
        <v>140996</v>
      </c>
      <c r="JS93">
        <v>189887</v>
      </c>
      <c r="JT93">
        <v>382512</v>
      </c>
      <c r="JU93">
        <v>34496</v>
      </c>
      <c r="JW93">
        <v>0</v>
      </c>
      <c r="JX93">
        <v>0</v>
      </c>
      <c r="JY93">
        <v>0</v>
      </c>
      <c r="JZ93">
        <v>0</v>
      </c>
      <c r="KD93">
        <v>34496</v>
      </c>
      <c r="KE93">
        <v>7261</v>
      </c>
      <c r="KG93">
        <v>0</v>
      </c>
      <c r="KH93">
        <v>0</v>
      </c>
      <c r="KI93">
        <v>0</v>
      </c>
      <c r="KJ93">
        <v>2</v>
      </c>
      <c r="KK93">
        <v>1</v>
      </c>
      <c r="KL93">
        <v>1232</v>
      </c>
      <c r="KM93">
        <v>616</v>
      </c>
      <c r="KN93">
        <v>0</v>
      </c>
      <c r="KO93">
        <v>0</v>
      </c>
      <c r="KP93">
        <v>0</v>
      </c>
      <c r="KQ93">
        <v>0</v>
      </c>
      <c r="KS93">
        <v>0</v>
      </c>
      <c r="KT93">
        <v>0</v>
      </c>
      <c r="KU93">
        <v>0</v>
      </c>
      <c r="KW93">
        <v>0</v>
      </c>
      <c r="KX93">
        <v>0</v>
      </c>
      <c r="KY93">
        <v>0</v>
      </c>
      <c r="KZ93">
        <v>0</v>
      </c>
      <c r="LA93">
        <v>0</v>
      </c>
      <c r="LB93">
        <v>0</v>
      </c>
      <c r="LD93">
        <v>0</v>
      </c>
      <c r="LE93">
        <v>0</v>
      </c>
      <c r="LF93">
        <v>0</v>
      </c>
      <c r="LG93">
        <v>0</v>
      </c>
      <c r="LH93">
        <v>0</v>
      </c>
      <c r="LI93">
        <v>0</v>
      </c>
      <c r="LJ93">
        <v>1462.68</v>
      </c>
      <c r="LK93">
        <v>6</v>
      </c>
      <c r="LL93">
        <v>90000</v>
      </c>
      <c r="LM93">
        <v>14627</v>
      </c>
      <c r="LN93">
        <v>0</v>
      </c>
      <c r="LO93">
        <v>0</v>
      </c>
      <c r="LP93">
        <v>0</v>
      </c>
      <c r="LQ93">
        <v>0</v>
      </c>
      <c r="LR93">
        <v>0</v>
      </c>
      <c r="LS93">
        <v>0</v>
      </c>
      <c r="LT93">
        <v>0</v>
      </c>
      <c r="LU93">
        <v>0</v>
      </c>
      <c r="LV93">
        <v>0</v>
      </c>
      <c r="LW93">
        <v>0</v>
      </c>
      <c r="LX93">
        <v>0</v>
      </c>
      <c r="LY93">
        <v>0</v>
      </c>
      <c r="LZ93">
        <v>0</v>
      </c>
      <c r="MA93">
        <v>0</v>
      </c>
      <c r="MB93">
        <v>0</v>
      </c>
      <c r="MC93">
        <v>0</v>
      </c>
      <c r="MD93">
        <v>0</v>
      </c>
      <c r="ME93">
        <v>0</v>
      </c>
      <c r="MF93">
        <v>0</v>
      </c>
      <c r="MG93">
        <v>19262105</v>
      </c>
      <c r="MH93">
        <v>0</v>
      </c>
      <c r="MI93">
        <v>0</v>
      </c>
      <c r="MJ93">
        <v>0</v>
      </c>
      <c r="MK93">
        <v>0</v>
      </c>
    </row>
    <row r="94" spans="1:349" x14ac:dyDescent="0.25">
      <c r="A94">
        <v>43696</v>
      </c>
      <c r="B94">
        <v>101810</v>
      </c>
      <c r="C94">
        <v>9</v>
      </c>
      <c r="D94">
        <v>2025</v>
      </c>
      <c r="E94">
        <v>6160</v>
      </c>
      <c r="F94">
        <v>0</v>
      </c>
      <c r="G94">
        <v>755.59100000000001</v>
      </c>
      <c r="H94">
        <v>746.74700000000007</v>
      </c>
      <c r="I94">
        <v>746.74700000000007</v>
      </c>
      <c r="J94">
        <v>755.59100000000001</v>
      </c>
      <c r="K94">
        <v>0</v>
      </c>
      <c r="L94">
        <v>6160</v>
      </c>
      <c r="M94">
        <v>0</v>
      </c>
      <c r="N94">
        <v>0</v>
      </c>
      <c r="P94">
        <v>757.23</v>
      </c>
      <c r="Q94">
        <v>0</v>
      </c>
      <c r="R94">
        <v>471145</v>
      </c>
      <c r="S94">
        <v>622.19600000000003</v>
      </c>
      <c r="U94">
        <v>0</v>
      </c>
      <c r="V94">
        <v>508.726</v>
      </c>
      <c r="W94">
        <v>313375</v>
      </c>
      <c r="X94">
        <v>313375</v>
      </c>
      <c r="Z94">
        <v>0</v>
      </c>
      <c r="AC94">
        <v>0</v>
      </c>
      <c r="AD94" t="s">
        <v>305</v>
      </c>
      <c r="AE94">
        <v>0</v>
      </c>
      <c r="AH94">
        <v>0</v>
      </c>
      <c r="AI94">
        <v>0</v>
      </c>
      <c r="AJ94">
        <v>6160</v>
      </c>
      <c r="AK94" t="s">
        <v>529</v>
      </c>
      <c r="AL94" t="s">
        <v>331</v>
      </c>
      <c r="AM94">
        <v>0</v>
      </c>
      <c r="AN94">
        <v>0</v>
      </c>
      <c r="AO94">
        <v>0</v>
      </c>
      <c r="AP94">
        <v>0</v>
      </c>
      <c r="AQ94">
        <v>0</v>
      </c>
      <c r="AS94">
        <v>0</v>
      </c>
      <c r="AT94">
        <v>0</v>
      </c>
      <c r="AU94">
        <v>0</v>
      </c>
      <c r="AV94">
        <v>0</v>
      </c>
      <c r="AW94">
        <v>8418273</v>
      </c>
      <c r="AX94">
        <v>8418905</v>
      </c>
      <c r="AY94">
        <v>0</v>
      </c>
      <c r="AZ94">
        <v>471145</v>
      </c>
      <c r="BA94">
        <v>10.667</v>
      </c>
      <c r="BB94">
        <v>0</v>
      </c>
      <c r="BC94">
        <v>0</v>
      </c>
      <c r="BD94">
        <v>0</v>
      </c>
      <c r="BE94">
        <v>0</v>
      </c>
      <c r="BF94">
        <v>7585553</v>
      </c>
      <c r="BG94">
        <v>0</v>
      </c>
      <c r="BJ94">
        <v>12</v>
      </c>
      <c r="BK94">
        <v>0</v>
      </c>
      <c r="BL94">
        <v>0</v>
      </c>
      <c r="BM94">
        <v>0</v>
      </c>
      <c r="BN94">
        <v>0</v>
      </c>
      <c r="BO94">
        <v>0</v>
      </c>
      <c r="BP94">
        <v>0</v>
      </c>
      <c r="BQ94">
        <v>655</v>
      </c>
      <c r="BS94">
        <v>0</v>
      </c>
      <c r="BT94">
        <v>0</v>
      </c>
      <c r="BU94">
        <v>0</v>
      </c>
      <c r="BV94">
        <v>0</v>
      </c>
      <c r="BW94">
        <v>0</v>
      </c>
      <c r="BY94">
        <v>0</v>
      </c>
      <c r="CA94">
        <v>0</v>
      </c>
      <c r="CB94">
        <v>0</v>
      </c>
      <c r="CC94">
        <v>0</v>
      </c>
      <c r="CD94">
        <v>0</v>
      </c>
      <c r="CE94">
        <v>0</v>
      </c>
      <c r="CF94">
        <v>0</v>
      </c>
      <c r="CG94">
        <v>0</v>
      </c>
      <c r="CH94">
        <v>0</v>
      </c>
      <c r="CI94">
        <v>0</v>
      </c>
      <c r="CJ94">
        <v>4</v>
      </c>
      <c r="CK94">
        <v>0</v>
      </c>
      <c r="CL94">
        <v>0</v>
      </c>
      <c r="CN94">
        <v>0</v>
      </c>
      <c r="CO94">
        <v>1</v>
      </c>
      <c r="CP94">
        <v>0</v>
      </c>
      <c r="CQ94">
        <v>0.91700000000000004</v>
      </c>
      <c r="CR94">
        <v>755.59100000000001</v>
      </c>
      <c r="CS94">
        <v>0</v>
      </c>
      <c r="CT94">
        <v>0</v>
      </c>
      <c r="CU94">
        <v>0</v>
      </c>
      <c r="CV94">
        <v>0</v>
      </c>
      <c r="CW94">
        <v>0</v>
      </c>
      <c r="CX94">
        <v>0</v>
      </c>
      <c r="CY94">
        <v>0</v>
      </c>
      <c r="CZ94">
        <v>0</v>
      </c>
      <c r="DB94">
        <v>4599962</v>
      </c>
      <c r="DC94">
        <v>0</v>
      </c>
      <c r="DD94">
        <v>0</v>
      </c>
      <c r="DE94">
        <v>1288441</v>
      </c>
      <c r="DF94">
        <v>1288441</v>
      </c>
      <c r="DG94">
        <v>209.16300000000001</v>
      </c>
      <c r="DH94">
        <v>0</v>
      </c>
      <c r="DI94">
        <v>0</v>
      </c>
      <c r="DK94">
        <v>2102</v>
      </c>
      <c r="DL94">
        <v>0</v>
      </c>
      <c r="DM94">
        <v>190305</v>
      </c>
      <c r="DN94">
        <v>632</v>
      </c>
      <c r="DO94">
        <v>0</v>
      </c>
      <c r="DP94">
        <v>0</v>
      </c>
      <c r="DQ94">
        <v>0</v>
      </c>
      <c r="DR94">
        <v>0</v>
      </c>
      <c r="DS94">
        <v>0</v>
      </c>
      <c r="DT94">
        <v>0</v>
      </c>
      <c r="DU94">
        <v>0</v>
      </c>
      <c r="DV94">
        <v>0</v>
      </c>
      <c r="DW94">
        <v>0</v>
      </c>
      <c r="DX94">
        <v>0</v>
      </c>
      <c r="DY94">
        <v>0</v>
      </c>
      <c r="DZ94">
        <v>0</v>
      </c>
      <c r="EA94">
        <v>0</v>
      </c>
      <c r="EB94">
        <v>0</v>
      </c>
      <c r="EC94">
        <v>2.8680000000000003</v>
      </c>
      <c r="ED94">
        <v>20317</v>
      </c>
      <c r="EE94">
        <v>0</v>
      </c>
      <c r="EF94">
        <v>0</v>
      </c>
      <c r="EG94">
        <v>0</v>
      </c>
      <c r="EH94">
        <v>170620</v>
      </c>
      <c r="EI94">
        <v>0</v>
      </c>
      <c r="EJ94">
        <v>0</v>
      </c>
      <c r="EK94">
        <v>8.261000000000001</v>
      </c>
      <c r="EL94">
        <v>0</v>
      </c>
      <c r="EM94">
        <v>0</v>
      </c>
      <c r="EN94">
        <v>0.58300000000000007</v>
      </c>
      <c r="EO94">
        <v>0</v>
      </c>
      <c r="EP94">
        <v>0</v>
      </c>
      <c r="EQ94">
        <v>8.8440000000000012</v>
      </c>
      <c r="ER94">
        <v>0</v>
      </c>
      <c r="ES94">
        <v>27.698</v>
      </c>
      <c r="ET94">
        <v>0</v>
      </c>
      <c r="EV94">
        <v>0</v>
      </c>
      <c r="EW94">
        <v>0</v>
      </c>
      <c r="EX94">
        <v>0</v>
      </c>
      <c r="EZ94">
        <v>7114408</v>
      </c>
      <c r="FA94">
        <v>0</v>
      </c>
      <c r="FB94">
        <v>7584921</v>
      </c>
      <c r="FC94">
        <v>0</v>
      </c>
      <c r="FD94">
        <v>0</v>
      </c>
      <c r="FE94">
        <v>1120028</v>
      </c>
      <c r="FF94">
        <v>184469</v>
      </c>
      <c r="FG94">
        <v>7.0223999999999995E-2</v>
      </c>
      <c r="FH94">
        <v>3.0397999999999998E-2</v>
      </c>
      <c r="FI94">
        <v>0</v>
      </c>
      <c r="FJ94">
        <v>0</v>
      </c>
      <c r="FK94">
        <v>1231.421</v>
      </c>
      <c r="FL94">
        <v>8889418</v>
      </c>
      <c r="FM94">
        <v>0</v>
      </c>
      <c r="FN94">
        <v>0</v>
      </c>
      <c r="FO94">
        <v>0</v>
      </c>
      <c r="FP94">
        <v>0</v>
      </c>
      <c r="FQ94">
        <v>0</v>
      </c>
      <c r="FR94">
        <v>0</v>
      </c>
      <c r="FS94">
        <v>0</v>
      </c>
      <c r="FT94">
        <v>0</v>
      </c>
      <c r="FU94">
        <v>0</v>
      </c>
      <c r="FV94">
        <v>0</v>
      </c>
      <c r="FW94">
        <v>0</v>
      </c>
      <c r="FX94">
        <v>0</v>
      </c>
      <c r="FY94">
        <v>0</v>
      </c>
      <c r="GB94">
        <v>0</v>
      </c>
      <c r="GC94">
        <v>0</v>
      </c>
      <c r="GD94">
        <v>0</v>
      </c>
      <c r="GF94">
        <v>0</v>
      </c>
      <c r="GG94">
        <v>0</v>
      </c>
      <c r="GH94">
        <v>0</v>
      </c>
      <c r="GI94">
        <v>0</v>
      </c>
      <c r="GK94">
        <v>0</v>
      </c>
      <c r="GL94">
        <v>0</v>
      </c>
      <c r="GM94">
        <v>0</v>
      </c>
      <c r="GN94">
        <v>0</v>
      </c>
      <c r="GO94">
        <v>0</v>
      </c>
      <c r="GQ94">
        <v>0</v>
      </c>
      <c r="GR94">
        <v>0</v>
      </c>
      <c r="GS94">
        <v>0</v>
      </c>
      <c r="GT94">
        <v>0</v>
      </c>
      <c r="HB94">
        <v>0</v>
      </c>
      <c r="HC94">
        <v>4.0135999999999998E-2</v>
      </c>
      <c r="HD94">
        <v>0</v>
      </c>
      <c r="HE94">
        <v>0</v>
      </c>
      <c r="HF94">
        <v>822168</v>
      </c>
      <c r="HG94">
        <v>0</v>
      </c>
      <c r="HH94">
        <v>348018</v>
      </c>
      <c r="HI94">
        <v>0</v>
      </c>
      <c r="HJ94">
        <v>22652</v>
      </c>
      <c r="HK94">
        <v>0</v>
      </c>
      <c r="HL94">
        <v>0</v>
      </c>
      <c r="HM94">
        <v>0</v>
      </c>
      <c r="HN94">
        <v>0</v>
      </c>
      <c r="HO94">
        <v>0</v>
      </c>
      <c r="HP94">
        <v>0</v>
      </c>
      <c r="HQ94">
        <v>0</v>
      </c>
      <c r="HR94">
        <v>0</v>
      </c>
      <c r="HS94">
        <v>7113776</v>
      </c>
      <c r="HT94">
        <v>184469</v>
      </c>
      <c r="HW94">
        <v>0</v>
      </c>
      <c r="HX94">
        <v>15</v>
      </c>
      <c r="HY94">
        <v>32</v>
      </c>
      <c r="HZ94">
        <v>90</v>
      </c>
      <c r="IA94">
        <v>135</v>
      </c>
      <c r="IB94">
        <v>510</v>
      </c>
      <c r="IC94">
        <v>782</v>
      </c>
      <c r="ID94">
        <v>0</v>
      </c>
      <c r="IE94">
        <v>0</v>
      </c>
      <c r="IF94">
        <v>0</v>
      </c>
      <c r="IG94">
        <v>0</v>
      </c>
      <c r="IH94">
        <v>564.96500000000003</v>
      </c>
      <c r="II94">
        <v>0</v>
      </c>
      <c r="IJ94">
        <v>508.726</v>
      </c>
      <c r="IK94">
        <v>0</v>
      </c>
      <c r="IL94">
        <v>0</v>
      </c>
      <c r="IM94">
        <v>0</v>
      </c>
      <c r="IN94">
        <v>0</v>
      </c>
      <c r="IO94">
        <v>0</v>
      </c>
      <c r="IP94">
        <v>0</v>
      </c>
      <c r="IQ94">
        <v>508.726</v>
      </c>
      <c r="IR94">
        <v>313375</v>
      </c>
      <c r="IS94">
        <v>0</v>
      </c>
      <c r="IT94">
        <v>0</v>
      </c>
      <c r="IU94">
        <v>0</v>
      </c>
      <c r="IV94">
        <v>0</v>
      </c>
      <c r="IW94">
        <v>6160</v>
      </c>
      <c r="IX94">
        <v>0</v>
      </c>
      <c r="IY94">
        <v>0</v>
      </c>
      <c r="IZ94">
        <v>0</v>
      </c>
      <c r="JA94">
        <v>0</v>
      </c>
      <c r="JB94">
        <v>0</v>
      </c>
      <c r="JC94">
        <v>0</v>
      </c>
      <c r="JD94">
        <v>0</v>
      </c>
      <c r="JE94">
        <v>0</v>
      </c>
      <c r="JF94">
        <v>0</v>
      </c>
      <c r="JG94">
        <v>0</v>
      </c>
      <c r="JH94">
        <v>0</v>
      </c>
      <c r="JJ94">
        <v>0</v>
      </c>
      <c r="JK94">
        <v>0</v>
      </c>
      <c r="JL94">
        <v>0</v>
      </c>
      <c r="JM94">
        <v>0</v>
      </c>
      <c r="JO94">
        <v>0</v>
      </c>
      <c r="JP94">
        <v>0</v>
      </c>
      <c r="JQ94">
        <v>0</v>
      </c>
      <c r="JR94">
        <v>0</v>
      </c>
      <c r="JS94">
        <v>0</v>
      </c>
      <c r="JT94">
        <v>0</v>
      </c>
      <c r="JU94">
        <v>0</v>
      </c>
      <c r="JW94">
        <v>0</v>
      </c>
      <c r="JX94">
        <v>0</v>
      </c>
      <c r="JY94">
        <v>0</v>
      </c>
      <c r="JZ94">
        <v>0</v>
      </c>
      <c r="KD94">
        <v>0</v>
      </c>
      <c r="KE94">
        <v>7261</v>
      </c>
      <c r="KG94">
        <v>0</v>
      </c>
      <c r="KH94">
        <v>0</v>
      </c>
      <c r="KI94">
        <v>0</v>
      </c>
      <c r="KJ94">
        <v>0</v>
      </c>
      <c r="KK94">
        <v>0</v>
      </c>
      <c r="KL94">
        <v>0</v>
      </c>
      <c r="KM94">
        <v>0</v>
      </c>
      <c r="KN94">
        <v>0</v>
      </c>
      <c r="KO94">
        <v>0</v>
      </c>
      <c r="KP94">
        <v>0</v>
      </c>
      <c r="KQ94">
        <v>0</v>
      </c>
      <c r="KS94">
        <v>0</v>
      </c>
      <c r="KT94">
        <v>0</v>
      </c>
      <c r="KU94">
        <v>0</v>
      </c>
      <c r="KW94">
        <v>0</v>
      </c>
      <c r="KX94">
        <v>0</v>
      </c>
      <c r="KY94">
        <v>0</v>
      </c>
      <c r="KZ94">
        <v>0</v>
      </c>
      <c r="LA94">
        <v>0</v>
      </c>
      <c r="LB94">
        <v>0</v>
      </c>
      <c r="LD94">
        <v>0</v>
      </c>
      <c r="LE94">
        <v>0</v>
      </c>
      <c r="LF94">
        <v>0</v>
      </c>
      <c r="LG94">
        <v>0</v>
      </c>
      <c r="LH94">
        <v>0</v>
      </c>
      <c r="LI94">
        <v>0</v>
      </c>
      <c r="LJ94">
        <v>765.18600000000004</v>
      </c>
      <c r="LK94">
        <v>1</v>
      </c>
      <c r="LL94">
        <v>15000</v>
      </c>
      <c r="LM94">
        <v>7652</v>
      </c>
      <c r="LN94">
        <v>0</v>
      </c>
      <c r="LO94">
        <v>0</v>
      </c>
      <c r="LP94">
        <v>0</v>
      </c>
      <c r="LQ94">
        <v>0</v>
      </c>
      <c r="LR94">
        <v>0</v>
      </c>
      <c r="LS94">
        <v>0</v>
      </c>
      <c r="LT94">
        <v>0</v>
      </c>
      <c r="LU94">
        <v>0</v>
      </c>
      <c r="LV94">
        <v>0</v>
      </c>
      <c r="LW94">
        <v>0</v>
      </c>
      <c r="LX94">
        <v>0</v>
      </c>
      <c r="LY94">
        <v>0</v>
      </c>
      <c r="LZ94">
        <v>0</v>
      </c>
      <c r="MA94">
        <v>0</v>
      </c>
      <c r="MB94">
        <v>0</v>
      </c>
      <c r="MC94">
        <v>0</v>
      </c>
      <c r="MD94">
        <v>0</v>
      </c>
      <c r="ME94">
        <v>0</v>
      </c>
      <c r="MF94">
        <v>0</v>
      </c>
      <c r="MG94">
        <v>8418273</v>
      </c>
      <c r="MH94">
        <v>0</v>
      </c>
      <c r="MI94">
        <v>0</v>
      </c>
      <c r="MJ94">
        <v>0</v>
      </c>
      <c r="MK94">
        <v>0</v>
      </c>
    </row>
    <row r="95" spans="1:349" x14ac:dyDescent="0.25">
      <c r="A95">
        <v>43696</v>
      </c>
      <c r="B95">
        <v>101811</v>
      </c>
      <c r="C95">
        <v>9</v>
      </c>
      <c r="D95">
        <v>2025</v>
      </c>
      <c r="E95">
        <v>6160</v>
      </c>
      <c r="F95">
        <v>0</v>
      </c>
      <c r="G95">
        <v>184.108</v>
      </c>
      <c r="H95">
        <v>137.93100000000001</v>
      </c>
      <c r="I95">
        <v>137.93100000000001</v>
      </c>
      <c r="J95">
        <v>184.108</v>
      </c>
      <c r="K95">
        <v>0</v>
      </c>
      <c r="L95">
        <v>6160</v>
      </c>
      <c r="M95">
        <v>0</v>
      </c>
      <c r="N95">
        <v>0</v>
      </c>
      <c r="P95">
        <v>184.108</v>
      </c>
      <c r="Q95">
        <v>0</v>
      </c>
      <c r="R95">
        <v>114551</v>
      </c>
      <c r="S95">
        <v>622.19600000000003</v>
      </c>
      <c r="U95">
        <v>0</v>
      </c>
      <c r="V95">
        <v>22.899000000000001</v>
      </c>
      <c r="W95">
        <v>14106</v>
      </c>
      <c r="X95">
        <v>14106</v>
      </c>
      <c r="Z95">
        <v>0</v>
      </c>
      <c r="AC95">
        <v>0</v>
      </c>
      <c r="AD95" t="s">
        <v>305</v>
      </c>
      <c r="AE95">
        <v>0</v>
      </c>
      <c r="AH95">
        <v>0</v>
      </c>
      <c r="AI95">
        <v>0</v>
      </c>
      <c r="AJ95">
        <v>6160</v>
      </c>
      <c r="AK95" t="s">
        <v>529</v>
      </c>
      <c r="AL95" t="s">
        <v>332</v>
      </c>
      <c r="AM95">
        <v>0</v>
      </c>
      <c r="AN95">
        <v>0</v>
      </c>
      <c r="AO95">
        <v>0</v>
      </c>
      <c r="AP95">
        <v>0</v>
      </c>
      <c r="AQ95">
        <v>0</v>
      </c>
      <c r="AS95">
        <v>0</v>
      </c>
      <c r="AT95">
        <v>0</v>
      </c>
      <c r="AU95">
        <v>0</v>
      </c>
      <c r="AV95">
        <v>0</v>
      </c>
      <c r="AW95">
        <v>3024656</v>
      </c>
      <c r="AX95">
        <v>2998891</v>
      </c>
      <c r="AY95">
        <v>0</v>
      </c>
      <c r="AZ95">
        <v>114551</v>
      </c>
      <c r="BA95">
        <v>0</v>
      </c>
      <c r="BB95">
        <v>0</v>
      </c>
      <c r="BC95">
        <v>0</v>
      </c>
      <c r="BD95">
        <v>0</v>
      </c>
      <c r="BE95">
        <v>0</v>
      </c>
      <c r="BF95">
        <v>2591742</v>
      </c>
      <c r="BG95">
        <v>0</v>
      </c>
      <c r="BJ95">
        <v>12</v>
      </c>
      <c r="BK95">
        <v>0</v>
      </c>
      <c r="BL95">
        <v>0</v>
      </c>
      <c r="BM95">
        <v>0</v>
      </c>
      <c r="BN95">
        <v>0</v>
      </c>
      <c r="BO95">
        <v>0</v>
      </c>
      <c r="BP95">
        <v>0</v>
      </c>
      <c r="BQ95">
        <v>749</v>
      </c>
      <c r="BS95">
        <v>0</v>
      </c>
      <c r="BT95">
        <v>0</v>
      </c>
      <c r="BU95">
        <v>0</v>
      </c>
      <c r="BV95">
        <v>0</v>
      </c>
      <c r="BW95">
        <v>0</v>
      </c>
      <c r="BY95">
        <v>0</v>
      </c>
      <c r="CA95">
        <v>0</v>
      </c>
      <c r="CB95">
        <v>0</v>
      </c>
      <c r="CC95">
        <v>0</v>
      </c>
      <c r="CD95">
        <v>0</v>
      </c>
      <c r="CE95">
        <v>0</v>
      </c>
      <c r="CF95">
        <v>0</v>
      </c>
      <c r="CG95">
        <v>0</v>
      </c>
      <c r="CH95">
        <v>29558</v>
      </c>
      <c r="CI95">
        <v>0</v>
      </c>
      <c r="CJ95">
        <v>4</v>
      </c>
      <c r="CK95">
        <v>0</v>
      </c>
      <c r="CL95">
        <v>0</v>
      </c>
      <c r="CN95">
        <v>0</v>
      </c>
      <c r="CO95">
        <v>1</v>
      </c>
      <c r="CP95">
        <v>0</v>
      </c>
      <c r="CQ95">
        <v>0</v>
      </c>
      <c r="CR95">
        <v>184.108</v>
      </c>
      <c r="CS95">
        <v>0</v>
      </c>
      <c r="CT95">
        <v>0</v>
      </c>
      <c r="CU95">
        <v>0</v>
      </c>
      <c r="CV95">
        <v>0</v>
      </c>
      <c r="CW95">
        <v>0</v>
      </c>
      <c r="CX95">
        <v>0</v>
      </c>
      <c r="CY95">
        <v>0</v>
      </c>
      <c r="CZ95">
        <v>0</v>
      </c>
      <c r="DB95">
        <v>849655</v>
      </c>
      <c r="DC95">
        <v>0</v>
      </c>
      <c r="DD95">
        <v>0</v>
      </c>
      <c r="DE95">
        <v>367059</v>
      </c>
      <c r="DF95">
        <v>367059</v>
      </c>
      <c r="DG95">
        <v>59.588000000000001</v>
      </c>
      <c r="DH95">
        <v>0</v>
      </c>
      <c r="DI95">
        <v>0</v>
      </c>
      <c r="DK95">
        <v>3603</v>
      </c>
      <c r="DL95">
        <v>0</v>
      </c>
      <c r="DM95">
        <v>1141944</v>
      </c>
      <c r="DN95">
        <v>3793</v>
      </c>
      <c r="DO95">
        <v>0</v>
      </c>
      <c r="DP95">
        <v>0</v>
      </c>
      <c r="DQ95">
        <v>0</v>
      </c>
      <c r="DR95">
        <v>0</v>
      </c>
      <c r="DS95">
        <v>0</v>
      </c>
      <c r="DT95">
        <v>0</v>
      </c>
      <c r="DU95">
        <v>0</v>
      </c>
      <c r="DV95">
        <v>0</v>
      </c>
      <c r="DW95">
        <v>0</v>
      </c>
      <c r="DX95">
        <v>0</v>
      </c>
      <c r="DY95">
        <v>0</v>
      </c>
      <c r="DZ95">
        <v>0</v>
      </c>
      <c r="EA95">
        <v>0</v>
      </c>
      <c r="EB95">
        <v>3.7000000000000005E-2</v>
      </c>
      <c r="EC95">
        <v>3.85</v>
      </c>
      <c r="ED95">
        <v>27273</v>
      </c>
      <c r="EE95">
        <v>0</v>
      </c>
      <c r="EF95">
        <v>0</v>
      </c>
      <c r="EG95">
        <v>0.38700000000000001</v>
      </c>
      <c r="EH95">
        <v>61211</v>
      </c>
      <c r="EI95">
        <v>1057253</v>
      </c>
      <c r="EJ95">
        <v>42.908000000000001</v>
      </c>
      <c r="EK95">
        <v>1.86</v>
      </c>
      <c r="EL95">
        <v>1.6E-2</v>
      </c>
      <c r="EM95">
        <v>0.86199999999999999</v>
      </c>
      <c r="EN95">
        <v>0.12300000000000001</v>
      </c>
      <c r="EO95">
        <v>0</v>
      </c>
      <c r="EP95">
        <v>0</v>
      </c>
      <c r="EQ95">
        <v>46.177</v>
      </c>
      <c r="ER95">
        <v>0</v>
      </c>
      <c r="ES95">
        <v>9.9370000000000012</v>
      </c>
      <c r="ET95">
        <v>0</v>
      </c>
      <c r="EV95">
        <v>0</v>
      </c>
      <c r="EW95">
        <v>0</v>
      </c>
      <c r="EX95">
        <v>0</v>
      </c>
      <c r="EZ95">
        <v>2553186</v>
      </c>
      <c r="FA95">
        <v>0</v>
      </c>
      <c r="FB95">
        <v>2663944</v>
      </c>
      <c r="FC95">
        <v>0</v>
      </c>
      <c r="FD95">
        <v>0</v>
      </c>
      <c r="FE95">
        <v>382678</v>
      </c>
      <c r="FF95">
        <v>63027</v>
      </c>
      <c r="FG95">
        <v>7.0223999999999995E-2</v>
      </c>
      <c r="FH95">
        <v>3.0397999999999998E-2</v>
      </c>
      <c r="FI95">
        <v>0</v>
      </c>
      <c r="FJ95">
        <v>0</v>
      </c>
      <c r="FK95">
        <v>420.73700000000002</v>
      </c>
      <c r="FL95">
        <v>3139207</v>
      </c>
      <c r="FM95">
        <v>0</v>
      </c>
      <c r="FN95">
        <v>0</v>
      </c>
      <c r="FO95">
        <v>0</v>
      </c>
      <c r="FP95">
        <v>0</v>
      </c>
      <c r="FQ95">
        <v>0</v>
      </c>
      <c r="FR95">
        <v>0</v>
      </c>
      <c r="FS95">
        <v>0</v>
      </c>
      <c r="FT95">
        <v>0</v>
      </c>
      <c r="FU95">
        <v>0</v>
      </c>
      <c r="FV95">
        <v>0</v>
      </c>
      <c r="FW95">
        <v>0</v>
      </c>
      <c r="FX95">
        <v>0</v>
      </c>
      <c r="FY95">
        <v>0</v>
      </c>
      <c r="GB95">
        <v>0</v>
      </c>
      <c r="GC95">
        <v>0</v>
      </c>
      <c r="GD95">
        <v>0</v>
      </c>
      <c r="GF95">
        <v>0</v>
      </c>
      <c r="GG95">
        <v>0</v>
      </c>
      <c r="GH95">
        <v>0</v>
      </c>
      <c r="GI95">
        <v>0</v>
      </c>
      <c r="GK95">
        <v>0</v>
      </c>
      <c r="GL95">
        <v>0</v>
      </c>
      <c r="GM95">
        <v>0</v>
      </c>
      <c r="GN95">
        <v>0</v>
      </c>
      <c r="GO95">
        <v>0</v>
      </c>
      <c r="GQ95">
        <v>0</v>
      </c>
      <c r="GR95">
        <v>0</v>
      </c>
      <c r="GS95">
        <v>0</v>
      </c>
      <c r="GT95">
        <v>0</v>
      </c>
      <c r="HB95">
        <v>360336637</v>
      </c>
      <c r="HC95">
        <v>4.0135999999999998E-2</v>
      </c>
      <c r="HD95">
        <v>29558</v>
      </c>
      <c r="HE95">
        <v>0</v>
      </c>
      <c r="HF95">
        <v>151862</v>
      </c>
      <c r="HG95">
        <v>1232</v>
      </c>
      <c r="HH95">
        <v>0</v>
      </c>
      <c r="HI95">
        <v>0</v>
      </c>
      <c r="HJ95">
        <v>62091</v>
      </c>
      <c r="HK95">
        <v>2017</v>
      </c>
      <c r="HL95">
        <v>1776</v>
      </c>
      <c r="HM95">
        <v>0</v>
      </c>
      <c r="HN95">
        <v>0</v>
      </c>
      <c r="HO95">
        <v>0</v>
      </c>
      <c r="HP95">
        <v>54780</v>
      </c>
      <c r="HQ95">
        <v>0</v>
      </c>
      <c r="HR95">
        <v>0</v>
      </c>
      <c r="HS95">
        <v>2549393</v>
      </c>
      <c r="HT95">
        <v>63027</v>
      </c>
      <c r="HW95">
        <v>0</v>
      </c>
      <c r="HX95">
        <v>23</v>
      </c>
      <c r="HY95">
        <v>33</v>
      </c>
      <c r="HZ95">
        <v>36</v>
      </c>
      <c r="IA95">
        <v>52</v>
      </c>
      <c r="IB95">
        <v>87</v>
      </c>
      <c r="IC95">
        <v>231</v>
      </c>
      <c r="ID95">
        <v>0</v>
      </c>
      <c r="IE95">
        <v>0</v>
      </c>
      <c r="IF95">
        <v>0</v>
      </c>
      <c r="IG95">
        <v>2</v>
      </c>
      <c r="IH95">
        <v>0</v>
      </c>
      <c r="II95">
        <v>199.20000000000002</v>
      </c>
      <c r="IJ95">
        <v>22.899000000000001</v>
      </c>
      <c r="IK95">
        <v>63.352000000000004</v>
      </c>
      <c r="IL95">
        <v>0</v>
      </c>
      <c r="IM95">
        <v>0</v>
      </c>
      <c r="IN95">
        <v>0</v>
      </c>
      <c r="IO95">
        <v>0</v>
      </c>
      <c r="IP95">
        <v>262.55200000000002</v>
      </c>
      <c r="IQ95">
        <v>22.899000000000001</v>
      </c>
      <c r="IR95">
        <v>14106</v>
      </c>
      <c r="IS95">
        <v>17422</v>
      </c>
      <c r="IT95">
        <v>0</v>
      </c>
      <c r="IU95">
        <v>0</v>
      </c>
      <c r="IV95">
        <v>0</v>
      </c>
      <c r="IW95">
        <v>6160</v>
      </c>
      <c r="IX95">
        <v>0</v>
      </c>
      <c r="IY95">
        <v>0</v>
      </c>
      <c r="IZ95">
        <v>72202</v>
      </c>
      <c r="JA95">
        <v>0</v>
      </c>
      <c r="JB95">
        <v>0</v>
      </c>
      <c r="JC95">
        <v>0</v>
      </c>
      <c r="JD95">
        <v>0</v>
      </c>
      <c r="JE95">
        <v>0</v>
      </c>
      <c r="JF95">
        <v>0</v>
      </c>
      <c r="JG95">
        <v>0</v>
      </c>
      <c r="JH95">
        <v>0</v>
      </c>
      <c r="JJ95">
        <v>0</v>
      </c>
      <c r="JK95">
        <v>0</v>
      </c>
      <c r="JL95">
        <v>0</v>
      </c>
      <c r="JM95">
        <v>0</v>
      </c>
      <c r="JO95">
        <v>0</v>
      </c>
      <c r="JP95">
        <v>0</v>
      </c>
      <c r="JQ95">
        <v>0</v>
      </c>
      <c r="JR95">
        <v>0</v>
      </c>
      <c r="JS95">
        <v>0</v>
      </c>
      <c r="JT95">
        <v>0</v>
      </c>
      <c r="JU95">
        <v>0</v>
      </c>
      <c r="JW95">
        <v>0</v>
      </c>
      <c r="JX95">
        <v>0</v>
      </c>
      <c r="JY95">
        <v>0</v>
      </c>
      <c r="JZ95">
        <v>0</v>
      </c>
      <c r="KD95">
        <v>0</v>
      </c>
      <c r="KE95">
        <v>7261</v>
      </c>
      <c r="KG95">
        <v>0</v>
      </c>
      <c r="KH95">
        <v>0</v>
      </c>
      <c r="KI95">
        <v>0</v>
      </c>
      <c r="KJ95">
        <v>1</v>
      </c>
      <c r="KK95">
        <v>1</v>
      </c>
      <c r="KL95">
        <v>616</v>
      </c>
      <c r="KM95">
        <v>616</v>
      </c>
      <c r="KN95">
        <v>0</v>
      </c>
      <c r="KO95">
        <v>0</v>
      </c>
      <c r="KP95">
        <v>0</v>
      </c>
      <c r="KQ95">
        <v>0</v>
      </c>
      <c r="KS95">
        <v>0</v>
      </c>
      <c r="KT95">
        <v>0</v>
      </c>
      <c r="KU95">
        <v>0</v>
      </c>
      <c r="KW95">
        <v>0</v>
      </c>
      <c r="KX95">
        <v>0</v>
      </c>
      <c r="KY95">
        <v>0</v>
      </c>
      <c r="KZ95">
        <v>0</v>
      </c>
      <c r="LA95">
        <v>0</v>
      </c>
      <c r="LB95">
        <v>0</v>
      </c>
      <c r="LD95">
        <v>0</v>
      </c>
      <c r="LE95">
        <v>0</v>
      </c>
      <c r="LF95">
        <v>0</v>
      </c>
      <c r="LG95">
        <v>0</v>
      </c>
      <c r="LH95">
        <v>0</v>
      </c>
      <c r="LI95">
        <v>0</v>
      </c>
      <c r="LJ95">
        <v>209.101</v>
      </c>
      <c r="LK95">
        <v>4</v>
      </c>
      <c r="LL95">
        <v>60000</v>
      </c>
      <c r="LM95">
        <v>2091</v>
      </c>
      <c r="LN95">
        <v>0</v>
      </c>
      <c r="LO95">
        <v>0</v>
      </c>
      <c r="LP95">
        <v>0</v>
      </c>
      <c r="LQ95">
        <v>0</v>
      </c>
      <c r="LR95">
        <v>0</v>
      </c>
      <c r="LS95">
        <v>0</v>
      </c>
      <c r="LT95">
        <v>0</v>
      </c>
      <c r="LU95">
        <v>0</v>
      </c>
      <c r="LV95">
        <v>0</v>
      </c>
      <c r="LW95">
        <v>0</v>
      </c>
      <c r="LX95">
        <v>0</v>
      </c>
      <c r="LY95">
        <v>0</v>
      </c>
      <c r="LZ95">
        <v>0</v>
      </c>
      <c r="MA95">
        <v>0</v>
      </c>
      <c r="MB95">
        <v>0</v>
      </c>
      <c r="MC95">
        <v>0</v>
      </c>
      <c r="MD95">
        <v>0</v>
      </c>
      <c r="ME95">
        <v>0</v>
      </c>
      <c r="MF95">
        <v>0</v>
      </c>
      <c r="MG95">
        <v>3024656</v>
      </c>
      <c r="MH95">
        <v>0</v>
      </c>
      <c r="MI95">
        <v>0</v>
      </c>
      <c r="MJ95">
        <v>0</v>
      </c>
      <c r="MK95">
        <v>0</v>
      </c>
    </row>
    <row r="96" spans="1:349" x14ac:dyDescent="0.25">
      <c r="A96">
        <v>43696</v>
      </c>
      <c r="B96">
        <v>101814</v>
      </c>
      <c r="C96">
        <v>9</v>
      </c>
      <c r="D96">
        <v>2025</v>
      </c>
      <c r="E96">
        <v>6160</v>
      </c>
      <c r="F96">
        <v>0</v>
      </c>
      <c r="G96">
        <v>1017.585</v>
      </c>
      <c r="H96">
        <v>997.1350000000001</v>
      </c>
      <c r="I96">
        <v>997.1350000000001</v>
      </c>
      <c r="J96">
        <v>1017.585</v>
      </c>
      <c r="K96">
        <v>0</v>
      </c>
      <c r="L96">
        <v>6160</v>
      </c>
      <c r="M96">
        <v>0</v>
      </c>
      <c r="N96">
        <v>0</v>
      </c>
      <c r="P96">
        <v>1019.85</v>
      </c>
      <c r="Q96">
        <v>0</v>
      </c>
      <c r="R96">
        <v>634547</v>
      </c>
      <c r="S96">
        <v>622.19600000000003</v>
      </c>
      <c r="U96">
        <v>0</v>
      </c>
      <c r="V96">
        <v>600.58500000000004</v>
      </c>
      <c r="W96">
        <v>369960</v>
      </c>
      <c r="X96">
        <v>369960</v>
      </c>
      <c r="Z96">
        <v>0</v>
      </c>
      <c r="AC96">
        <v>0</v>
      </c>
      <c r="AD96" t="s">
        <v>305</v>
      </c>
      <c r="AE96">
        <v>0</v>
      </c>
      <c r="AH96">
        <v>0</v>
      </c>
      <c r="AI96">
        <v>0</v>
      </c>
      <c r="AJ96">
        <v>6160</v>
      </c>
      <c r="AK96" t="s">
        <v>529</v>
      </c>
      <c r="AL96" t="s">
        <v>333</v>
      </c>
      <c r="AM96">
        <v>0</v>
      </c>
      <c r="AN96">
        <v>0</v>
      </c>
      <c r="AO96">
        <v>0</v>
      </c>
      <c r="AP96">
        <v>0</v>
      </c>
      <c r="AQ96">
        <v>0</v>
      </c>
      <c r="AS96">
        <v>0</v>
      </c>
      <c r="AT96">
        <v>0</v>
      </c>
      <c r="AU96">
        <v>0</v>
      </c>
      <c r="AV96">
        <v>0</v>
      </c>
      <c r="AW96">
        <v>11668646</v>
      </c>
      <c r="AX96">
        <v>11506845</v>
      </c>
      <c r="AY96">
        <v>0</v>
      </c>
      <c r="AZ96">
        <v>634547</v>
      </c>
      <c r="BA96">
        <v>68.25</v>
      </c>
      <c r="BB96">
        <v>0</v>
      </c>
      <c r="BC96">
        <v>0</v>
      </c>
      <c r="BD96">
        <v>0</v>
      </c>
      <c r="BE96">
        <v>0</v>
      </c>
      <c r="BF96">
        <v>10286543</v>
      </c>
      <c r="BG96">
        <v>0</v>
      </c>
      <c r="BJ96">
        <v>12</v>
      </c>
      <c r="BK96">
        <v>0</v>
      </c>
      <c r="BL96">
        <v>0</v>
      </c>
      <c r="BM96">
        <v>0</v>
      </c>
      <c r="BN96">
        <v>0</v>
      </c>
      <c r="BO96">
        <v>0</v>
      </c>
      <c r="BP96">
        <v>0</v>
      </c>
      <c r="BQ96">
        <v>616</v>
      </c>
      <c r="BS96">
        <v>0</v>
      </c>
      <c r="BT96">
        <v>0</v>
      </c>
      <c r="BU96">
        <v>0</v>
      </c>
      <c r="BV96">
        <v>0</v>
      </c>
      <c r="BW96">
        <v>0</v>
      </c>
      <c r="BY96">
        <v>0</v>
      </c>
      <c r="CA96">
        <v>0</v>
      </c>
      <c r="CB96">
        <v>0</v>
      </c>
      <c r="CC96">
        <v>0</v>
      </c>
      <c r="CD96">
        <v>0</v>
      </c>
      <c r="CE96">
        <v>0</v>
      </c>
      <c r="CF96">
        <v>0</v>
      </c>
      <c r="CG96">
        <v>0</v>
      </c>
      <c r="CH96">
        <v>163368</v>
      </c>
      <c r="CI96">
        <v>0</v>
      </c>
      <c r="CJ96">
        <v>4</v>
      </c>
      <c r="CK96">
        <v>0</v>
      </c>
      <c r="CL96">
        <v>0</v>
      </c>
      <c r="CN96">
        <v>0</v>
      </c>
      <c r="CO96">
        <v>1</v>
      </c>
      <c r="CP96">
        <v>0</v>
      </c>
      <c r="CQ96">
        <v>0</v>
      </c>
      <c r="CR96">
        <v>1017.585</v>
      </c>
      <c r="CS96">
        <v>0</v>
      </c>
      <c r="CT96">
        <v>0</v>
      </c>
      <c r="CU96">
        <v>0</v>
      </c>
      <c r="CV96">
        <v>0</v>
      </c>
      <c r="CW96">
        <v>0</v>
      </c>
      <c r="CX96">
        <v>0</v>
      </c>
      <c r="CY96">
        <v>0</v>
      </c>
      <c r="CZ96">
        <v>0</v>
      </c>
      <c r="DB96">
        <v>6142352</v>
      </c>
      <c r="DC96">
        <v>0</v>
      </c>
      <c r="DD96">
        <v>0</v>
      </c>
      <c r="DE96">
        <v>1843534</v>
      </c>
      <c r="DF96">
        <v>1843534</v>
      </c>
      <c r="DG96">
        <v>299.27500000000003</v>
      </c>
      <c r="DH96">
        <v>0</v>
      </c>
      <c r="DI96">
        <v>0</v>
      </c>
      <c r="DK96">
        <v>1485</v>
      </c>
      <c r="DL96">
        <v>0</v>
      </c>
      <c r="DM96">
        <v>471789</v>
      </c>
      <c r="DN96">
        <v>1567</v>
      </c>
      <c r="DO96">
        <v>0</v>
      </c>
      <c r="DP96">
        <v>0</v>
      </c>
      <c r="DQ96">
        <v>0</v>
      </c>
      <c r="DR96">
        <v>0</v>
      </c>
      <c r="DS96">
        <v>0</v>
      </c>
      <c r="DT96">
        <v>0</v>
      </c>
      <c r="DU96">
        <v>0</v>
      </c>
      <c r="DV96">
        <v>0</v>
      </c>
      <c r="DW96">
        <v>0</v>
      </c>
      <c r="DX96">
        <v>0</v>
      </c>
      <c r="DY96">
        <v>0</v>
      </c>
      <c r="DZ96">
        <v>0</v>
      </c>
      <c r="EA96">
        <v>0</v>
      </c>
      <c r="EB96">
        <v>0</v>
      </c>
      <c r="EC96">
        <v>11.617000000000001</v>
      </c>
      <c r="ED96">
        <v>82295</v>
      </c>
      <c r="EE96">
        <v>0</v>
      </c>
      <c r="EF96">
        <v>0</v>
      </c>
      <c r="EG96">
        <v>0</v>
      </c>
      <c r="EH96">
        <v>391061</v>
      </c>
      <c r="EI96">
        <v>0</v>
      </c>
      <c r="EJ96">
        <v>0</v>
      </c>
      <c r="EK96">
        <v>19.383000000000003</v>
      </c>
      <c r="EL96">
        <v>0</v>
      </c>
      <c r="EM96">
        <v>0</v>
      </c>
      <c r="EN96">
        <v>1.0669999999999999</v>
      </c>
      <c r="EO96">
        <v>0</v>
      </c>
      <c r="EP96">
        <v>0</v>
      </c>
      <c r="EQ96">
        <v>20.45</v>
      </c>
      <c r="ER96">
        <v>0</v>
      </c>
      <c r="ES96">
        <v>63.484000000000002</v>
      </c>
      <c r="ET96">
        <v>0</v>
      </c>
      <c r="EV96">
        <v>0</v>
      </c>
      <c r="EW96">
        <v>0</v>
      </c>
      <c r="EX96">
        <v>0</v>
      </c>
      <c r="EZ96">
        <v>9737856</v>
      </c>
      <c r="FA96">
        <v>0</v>
      </c>
      <c r="FB96">
        <v>10370836</v>
      </c>
      <c r="FC96">
        <v>0</v>
      </c>
      <c r="FD96">
        <v>0</v>
      </c>
      <c r="FE96">
        <v>1518837</v>
      </c>
      <c r="FF96">
        <v>250152</v>
      </c>
      <c r="FG96">
        <v>7.0223999999999995E-2</v>
      </c>
      <c r="FH96">
        <v>3.0397999999999998E-2</v>
      </c>
      <c r="FI96">
        <v>0</v>
      </c>
      <c r="FJ96">
        <v>0</v>
      </c>
      <c r="FK96">
        <v>1669.893</v>
      </c>
      <c r="FL96">
        <v>12303193</v>
      </c>
      <c r="FM96">
        <v>0</v>
      </c>
      <c r="FN96">
        <v>0</v>
      </c>
      <c r="FO96">
        <v>85860</v>
      </c>
      <c r="FP96">
        <v>0</v>
      </c>
      <c r="FQ96">
        <v>85860</v>
      </c>
      <c r="FR96">
        <v>85860</v>
      </c>
      <c r="FS96">
        <v>0</v>
      </c>
      <c r="FT96">
        <v>0</v>
      </c>
      <c r="FU96">
        <v>0</v>
      </c>
      <c r="FV96">
        <v>0</v>
      </c>
      <c r="FW96">
        <v>0</v>
      </c>
      <c r="FX96">
        <v>0</v>
      </c>
      <c r="FY96">
        <v>0</v>
      </c>
      <c r="GB96">
        <v>0</v>
      </c>
      <c r="GC96">
        <v>0</v>
      </c>
      <c r="GD96">
        <v>0</v>
      </c>
      <c r="GF96">
        <v>0</v>
      </c>
      <c r="GG96">
        <v>0</v>
      </c>
      <c r="GH96">
        <v>0</v>
      </c>
      <c r="GI96">
        <v>0</v>
      </c>
      <c r="GK96">
        <v>0</v>
      </c>
      <c r="GL96">
        <v>0</v>
      </c>
      <c r="GM96">
        <v>0</v>
      </c>
      <c r="GN96">
        <v>0</v>
      </c>
      <c r="GO96">
        <v>0</v>
      </c>
      <c r="GQ96">
        <v>0</v>
      </c>
      <c r="GR96">
        <v>0</v>
      </c>
      <c r="GS96">
        <v>0</v>
      </c>
      <c r="GT96">
        <v>0</v>
      </c>
      <c r="HB96">
        <v>360336637</v>
      </c>
      <c r="HC96">
        <v>4.0135999999999998E-2</v>
      </c>
      <c r="HD96">
        <v>163368</v>
      </c>
      <c r="HE96">
        <v>0</v>
      </c>
      <c r="HF96">
        <v>1097846</v>
      </c>
      <c r="HG96">
        <v>3696</v>
      </c>
      <c r="HH96">
        <v>301179</v>
      </c>
      <c r="HI96">
        <v>0</v>
      </c>
      <c r="HJ96">
        <v>54620</v>
      </c>
      <c r="HK96">
        <v>0</v>
      </c>
      <c r="HL96">
        <v>0</v>
      </c>
      <c r="HM96">
        <v>0</v>
      </c>
      <c r="HN96">
        <v>0</v>
      </c>
      <c r="HO96">
        <v>0</v>
      </c>
      <c r="HP96">
        <v>0</v>
      </c>
      <c r="HQ96">
        <v>0</v>
      </c>
      <c r="HR96">
        <v>0</v>
      </c>
      <c r="HS96">
        <v>9736289</v>
      </c>
      <c r="HT96">
        <v>250152</v>
      </c>
      <c r="HW96">
        <v>0</v>
      </c>
      <c r="HX96">
        <v>62</v>
      </c>
      <c r="HY96">
        <v>28</v>
      </c>
      <c r="HZ96">
        <v>143</v>
      </c>
      <c r="IA96">
        <v>212</v>
      </c>
      <c r="IB96">
        <v>681</v>
      </c>
      <c r="IC96">
        <v>1126</v>
      </c>
      <c r="ID96">
        <v>0</v>
      </c>
      <c r="IE96">
        <v>0</v>
      </c>
      <c r="IF96">
        <v>0</v>
      </c>
      <c r="IG96">
        <v>6</v>
      </c>
      <c r="IH96">
        <v>488.92700000000002</v>
      </c>
      <c r="II96">
        <v>0</v>
      </c>
      <c r="IJ96">
        <v>600.58500000000004</v>
      </c>
      <c r="IK96">
        <v>0</v>
      </c>
      <c r="IL96">
        <v>0</v>
      </c>
      <c r="IM96">
        <v>0</v>
      </c>
      <c r="IN96">
        <v>0</v>
      </c>
      <c r="IO96">
        <v>0</v>
      </c>
      <c r="IP96">
        <v>0</v>
      </c>
      <c r="IQ96">
        <v>600.58500000000004</v>
      </c>
      <c r="IR96">
        <v>369960</v>
      </c>
      <c r="IS96">
        <v>0</v>
      </c>
      <c r="IT96">
        <v>0</v>
      </c>
      <c r="IU96">
        <v>0</v>
      </c>
      <c r="IV96">
        <v>0</v>
      </c>
      <c r="IW96">
        <v>6160</v>
      </c>
      <c r="IX96">
        <v>0</v>
      </c>
      <c r="IY96">
        <v>0</v>
      </c>
      <c r="IZ96">
        <v>0</v>
      </c>
      <c r="JA96">
        <v>0</v>
      </c>
      <c r="JB96">
        <v>0</v>
      </c>
      <c r="JC96">
        <v>0</v>
      </c>
      <c r="JD96">
        <v>0</v>
      </c>
      <c r="JE96">
        <v>0</v>
      </c>
      <c r="JF96">
        <v>0</v>
      </c>
      <c r="JG96">
        <v>0</v>
      </c>
      <c r="JH96">
        <v>0</v>
      </c>
      <c r="JJ96">
        <v>0</v>
      </c>
      <c r="JK96">
        <v>0</v>
      </c>
      <c r="JL96">
        <v>0</v>
      </c>
      <c r="JM96">
        <v>0</v>
      </c>
      <c r="JO96">
        <v>0</v>
      </c>
      <c r="JP96">
        <v>0</v>
      </c>
      <c r="JQ96">
        <v>0</v>
      </c>
      <c r="JR96">
        <v>0</v>
      </c>
      <c r="JS96">
        <v>0</v>
      </c>
      <c r="JT96">
        <v>0</v>
      </c>
      <c r="JU96">
        <v>0</v>
      </c>
      <c r="JW96">
        <v>0</v>
      </c>
      <c r="JX96">
        <v>0</v>
      </c>
      <c r="JY96">
        <v>0</v>
      </c>
      <c r="JZ96">
        <v>0</v>
      </c>
      <c r="KD96">
        <v>0</v>
      </c>
      <c r="KE96">
        <v>7261</v>
      </c>
      <c r="KG96">
        <v>0</v>
      </c>
      <c r="KH96">
        <v>0</v>
      </c>
      <c r="KI96">
        <v>0</v>
      </c>
      <c r="KJ96">
        <v>6</v>
      </c>
      <c r="KK96">
        <v>0</v>
      </c>
      <c r="KL96">
        <v>3696</v>
      </c>
      <c r="KM96">
        <v>0</v>
      </c>
      <c r="KN96">
        <v>0</v>
      </c>
      <c r="KO96">
        <v>0</v>
      </c>
      <c r="KP96">
        <v>0</v>
      </c>
      <c r="KQ96">
        <v>0</v>
      </c>
      <c r="KS96">
        <v>0</v>
      </c>
      <c r="KT96">
        <v>0</v>
      </c>
      <c r="KU96">
        <v>0</v>
      </c>
      <c r="KW96">
        <v>0</v>
      </c>
      <c r="KX96">
        <v>0</v>
      </c>
      <c r="KY96">
        <v>0</v>
      </c>
      <c r="KZ96">
        <v>0</v>
      </c>
      <c r="LA96">
        <v>0</v>
      </c>
      <c r="LB96">
        <v>0</v>
      </c>
      <c r="LD96">
        <v>0</v>
      </c>
      <c r="LE96">
        <v>0</v>
      </c>
      <c r="LF96">
        <v>0</v>
      </c>
      <c r="LG96">
        <v>0</v>
      </c>
      <c r="LH96">
        <v>0</v>
      </c>
      <c r="LI96">
        <v>0</v>
      </c>
      <c r="LJ96">
        <v>961.98400000000004</v>
      </c>
      <c r="LK96">
        <v>3</v>
      </c>
      <c r="LL96">
        <v>45000</v>
      </c>
      <c r="LM96">
        <v>9620</v>
      </c>
      <c r="LN96">
        <v>0</v>
      </c>
      <c r="LO96">
        <v>0</v>
      </c>
      <c r="LP96">
        <v>0</v>
      </c>
      <c r="LQ96">
        <v>0</v>
      </c>
      <c r="LR96">
        <v>0</v>
      </c>
      <c r="LS96">
        <v>0</v>
      </c>
      <c r="LT96">
        <v>0</v>
      </c>
      <c r="LU96">
        <v>0</v>
      </c>
      <c r="LV96">
        <v>0</v>
      </c>
      <c r="LW96">
        <v>0</v>
      </c>
      <c r="LX96">
        <v>0</v>
      </c>
      <c r="LY96">
        <v>0</v>
      </c>
      <c r="LZ96">
        <v>0</v>
      </c>
      <c r="MA96">
        <v>0</v>
      </c>
      <c r="MB96">
        <v>0</v>
      </c>
      <c r="MC96">
        <v>0</v>
      </c>
      <c r="MD96">
        <v>0</v>
      </c>
      <c r="ME96">
        <v>0</v>
      </c>
      <c r="MF96">
        <v>0</v>
      </c>
      <c r="MG96">
        <v>11668646</v>
      </c>
      <c r="MH96">
        <v>0</v>
      </c>
      <c r="MI96">
        <v>0</v>
      </c>
      <c r="MJ96">
        <v>0</v>
      </c>
      <c r="MK96">
        <v>0</v>
      </c>
    </row>
    <row r="97" spans="1:349" x14ac:dyDescent="0.25">
      <c r="A97">
        <v>43696</v>
      </c>
      <c r="B97">
        <v>101815</v>
      </c>
      <c r="C97">
        <v>9</v>
      </c>
      <c r="D97">
        <v>2025</v>
      </c>
      <c r="E97">
        <v>6160</v>
      </c>
      <c r="F97">
        <v>0</v>
      </c>
      <c r="G97">
        <v>305.87299999999999</v>
      </c>
      <c r="H97">
        <v>300.16800000000001</v>
      </c>
      <c r="I97">
        <v>300.16800000000001</v>
      </c>
      <c r="J97">
        <v>305.87299999999999</v>
      </c>
      <c r="K97">
        <v>0</v>
      </c>
      <c r="L97">
        <v>6160</v>
      </c>
      <c r="M97">
        <v>0</v>
      </c>
      <c r="N97">
        <v>0</v>
      </c>
      <c r="P97">
        <v>306.3</v>
      </c>
      <c r="Q97">
        <v>0</v>
      </c>
      <c r="R97">
        <v>190579</v>
      </c>
      <c r="S97">
        <v>622.19600000000003</v>
      </c>
      <c r="U97">
        <v>0</v>
      </c>
      <c r="V97">
        <v>229.08</v>
      </c>
      <c r="W97">
        <v>141113</v>
      </c>
      <c r="X97">
        <v>141113</v>
      </c>
      <c r="Z97">
        <v>0</v>
      </c>
      <c r="AC97">
        <v>0</v>
      </c>
      <c r="AD97" t="s">
        <v>305</v>
      </c>
      <c r="AE97">
        <v>0</v>
      </c>
      <c r="AH97">
        <v>0</v>
      </c>
      <c r="AI97">
        <v>0</v>
      </c>
      <c r="AJ97">
        <v>6160</v>
      </c>
      <c r="AK97" t="s">
        <v>529</v>
      </c>
      <c r="AL97" t="s">
        <v>47</v>
      </c>
      <c r="AM97">
        <v>0</v>
      </c>
      <c r="AN97">
        <v>0</v>
      </c>
      <c r="AO97">
        <v>0</v>
      </c>
      <c r="AP97">
        <v>0</v>
      </c>
      <c r="AQ97">
        <v>0</v>
      </c>
      <c r="AS97">
        <v>0</v>
      </c>
      <c r="AT97">
        <v>0</v>
      </c>
      <c r="AU97">
        <v>0</v>
      </c>
      <c r="AV97">
        <v>0</v>
      </c>
      <c r="AW97">
        <v>3500529</v>
      </c>
      <c r="AX97">
        <v>3452011</v>
      </c>
      <c r="AY97">
        <v>0</v>
      </c>
      <c r="AZ97">
        <v>190579</v>
      </c>
      <c r="BA97">
        <v>18.083000000000002</v>
      </c>
      <c r="BB97">
        <v>0</v>
      </c>
      <c r="BC97">
        <v>0</v>
      </c>
      <c r="BD97">
        <v>0</v>
      </c>
      <c r="BE97">
        <v>0</v>
      </c>
      <c r="BF97">
        <v>3108088</v>
      </c>
      <c r="BG97">
        <v>0</v>
      </c>
      <c r="BJ97">
        <v>12</v>
      </c>
      <c r="BK97">
        <v>0</v>
      </c>
      <c r="BL97">
        <v>0</v>
      </c>
      <c r="BM97">
        <v>0</v>
      </c>
      <c r="BN97">
        <v>0</v>
      </c>
      <c r="BO97">
        <v>0</v>
      </c>
      <c r="BP97">
        <v>0</v>
      </c>
      <c r="BQ97">
        <v>724</v>
      </c>
      <c r="BS97">
        <v>0</v>
      </c>
      <c r="BT97">
        <v>0</v>
      </c>
      <c r="BU97">
        <v>0</v>
      </c>
      <c r="BV97">
        <v>0</v>
      </c>
      <c r="BW97">
        <v>0</v>
      </c>
      <c r="BY97">
        <v>0</v>
      </c>
      <c r="CA97">
        <v>0</v>
      </c>
      <c r="CB97">
        <v>0</v>
      </c>
      <c r="CC97">
        <v>0</v>
      </c>
      <c r="CD97">
        <v>0</v>
      </c>
      <c r="CE97">
        <v>0</v>
      </c>
      <c r="CF97">
        <v>0</v>
      </c>
      <c r="CG97">
        <v>0</v>
      </c>
      <c r="CH97">
        <v>49106</v>
      </c>
      <c r="CI97">
        <v>0</v>
      </c>
      <c r="CJ97">
        <v>4</v>
      </c>
      <c r="CK97">
        <v>0</v>
      </c>
      <c r="CL97">
        <v>0</v>
      </c>
      <c r="CN97">
        <v>0</v>
      </c>
      <c r="CO97">
        <v>1</v>
      </c>
      <c r="CP97">
        <v>0</v>
      </c>
      <c r="CQ97">
        <v>0.5</v>
      </c>
      <c r="CR97">
        <v>305.87299999999999</v>
      </c>
      <c r="CS97">
        <v>0</v>
      </c>
      <c r="CT97">
        <v>0</v>
      </c>
      <c r="CU97">
        <v>0</v>
      </c>
      <c r="CV97">
        <v>0</v>
      </c>
      <c r="CW97">
        <v>0</v>
      </c>
      <c r="CX97">
        <v>0</v>
      </c>
      <c r="CY97">
        <v>0</v>
      </c>
      <c r="CZ97">
        <v>0</v>
      </c>
      <c r="DB97">
        <v>1849035</v>
      </c>
      <c r="DC97">
        <v>0</v>
      </c>
      <c r="DD97">
        <v>0</v>
      </c>
      <c r="DE97">
        <v>457303</v>
      </c>
      <c r="DF97">
        <v>457303</v>
      </c>
      <c r="DG97">
        <v>74.238</v>
      </c>
      <c r="DH97">
        <v>0</v>
      </c>
      <c r="DI97">
        <v>0</v>
      </c>
      <c r="DK97">
        <v>3203</v>
      </c>
      <c r="DL97">
        <v>0</v>
      </c>
      <c r="DM97">
        <v>177048</v>
      </c>
      <c r="DN97">
        <v>588</v>
      </c>
      <c r="DO97">
        <v>0</v>
      </c>
      <c r="DP97">
        <v>0</v>
      </c>
      <c r="DQ97">
        <v>0</v>
      </c>
      <c r="DR97">
        <v>0</v>
      </c>
      <c r="DS97">
        <v>0</v>
      </c>
      <c r="DT97">
        <v>0</v>
      </c>
      <c r="DU97">
        <v>0</v>
      </c>
      <c r="DV97">
        <v>0</v>
      </c>
      <c r="DW97">
        <v>0</v>
      </c>
      <c r="DX97">
        <v>0</v>
      </c>
      <c r="DY97">
        <v>0</v>
      </c>
      <c r="DZ97">
        <v>0</v>
      </c>
      <c r="EA97">
        <v>0</v>
      </c>
      <c r="EB97">
        <v>0</v>
      </c>
      <c r="EC97">
        <v>8.8330000000000002</v>
      </c>
      <c r="ED97">
        <v>62573</v>
      </c>
      <c r="EE97">
        <v>0</v>
      </c>
      <c r="EF97">
        <v>0</v>
      </c>
      <c r="EG97">
        <v>0</v>
      </c>
      <c r="EH97">
        <v>115063</v>
      </c>
      <c r="EI97">
        <v>0</v>
      </c>
      <c r="EJ97">
        <v>0</v>
      </c>
      <c r="EK97">
        <v>4.923</v>
      </c>
      <c r="EL97">
        <v>0</v>
      </c>
      <c r="EM97">
        <v>0</v>
      </c>
      <c r="EN97">
        <v>0.78200000000000003</v>
      </c>
      <c r="EO97">
        <v>0</v>
      </c>
      <c r="EP97">
        <v>0</v>
      </c>
      <c r="EQ97">
        <v>5.7050000000000001</v>
      </c>
      <c r="ER97">
        <v>0</v>
      </c>
      <c r="ES97">
        <v>18.679000000000002</v>
      </c>
      <c r="ET97">
        <v>0</v>
      </c>
      <c r="EV97">
        <v>0</v>
      </c>
      <c r="EW97">
        <v>0</v>
      </c>
      <c r="EX97">
        <v>0</v>
      </c>
      <c r="EZ97">
        <v>2917509</v>
      </c>
      <c r="FA97">
        <v>0</v>
      </c>
      <c r="FB97">
        <v>3107500</v>
      </c>
      <c r="FC97">
        <v>0</v>
      </c>
      <c r="FD97">
        <v>0</v>
      </c>
      <c r="FE97">
        <v>458918</v>
      </c>
      <c r="FF97">
        <v>75584</v>
      </c>
      <c r="FG97">
        <v>7.0223999999999995E-2</v>
      </c>
      <c r="FH97">
        <v>3.0397999999999998E-2</v>
      </c>
      <c r="FI97">
        <v>0</v>
      </c>
      <c r="FJ97">
        <v>0</v>
      </c>
      <c r="FK97">
        <v>504.56</v>
      </c>
      <c r="FL97">
        <v>3691108</v>
      </c>
      <c r="FM97">
        <v>0</v>
      </c>
      <c r="FN97">
        <v>0</v>
      </c>
      <c r="FO97">
        <v>0</v>
      </c>
      <c r="FP97">
        <v>0</v>
      </c>
      <c r="FQ97">
        <v>0</v>
      </c>
      <c r="FR97">
        <v>0</v>
      </c>
      <c r="FS97">
        <v>0</v>
      </c>
      <c r="FT97">
        <v>0</v>
      </c>
      <c r="FU97">
        <v>0</v>
      </c>
      <c r="FV97">
        <v>0</v>
      </c>
      <c r="FW97">
        <v>0</v>
      </c>
      <c r="FX97">
        <v>0</v>
      </c>
      <c r="FY97">
        <v>0</v>
      </c>
      <c r="GB97">
        <v>0</v>
      </c>
      <c r="GC97">
        <v>0</v>
      </c>
      <c r="GD97">
        <v>0</v>
      </c>
      <c r="GF97">
        <v>0</v>
      </c>
      <c r="GG97">
        <v>0</v>
      </c>
      <c r="GH97">
        <v>0</v>
      </c>
      <c r="GI97">
        <v>0</v>
      </c>
      <c r="GK97">
        <v>0</v>
      </c>
      <c r="GL97">
        <v>0</v>
      </c>
      <c r="GM97">
        <v>0</v>
      </c>
      <c r="GN97">
        <v>0</v>
      </c>
      <c r="GO97">
        <v>0</v>
      </c>
      <c r="GQ97">
        <v>0</v>
      </c>
      <c r="GR97">
        <v>0</v>
      </c>
      <c r="GS97">
        <v>0</v>
      </c>
      <c r="GT97">
        <v>0</v>
      </c>
      <c r="HB97">
        <v>360336637</v>
      </c>
      <c r="HC97">
        <v>4.0135999999999998E-2</v>
      </c>
      <c r="HD97">
        <v>49106</v>
      </c>
      <c r="HE97">
        <v>0</v>
      </c>
      <c r="HF97">
        <v>330485</v>
      </c>
      <c r="HG97">
        <v>0</v>
      </c>
      <c r="HH97">
        <v>134560</v>
      </c>
      <c r="HI97">
        <v>0</v>
      </c>
      <c r="HJ97">
        <v>17956</v>
      </c>
      <c r="HK97">
        <v>0</v>
      </c>
      <c r="HL97">
        <v>0</v>
      </c>
      <c r="HM97">
        <v>0</v>
      </c>
      <c r="HN97">
        <v>0</v>
      </c>
      <c r="HO97">
        <v>0</v>
      </c>
      <c r="HP97">
        <v>0</v>
      </c>
      <c r="HQ97">
        <v>0</v>
      </c>
      <c r="HR97">
        <v>0</v>
      </c>
      <c r="HS97">
        <v>2916921</v>
      </c>
      <c r="HT97">
        <v>75584</v>
      </c>
      <c r="HW97">
        <v>0</v>
      </c>
      <c r="HX97">
        <v>40</v>
      </c>
      <c r="HY97">
        <v>48</v>
      </c>
      <c r="HZ97">
        <v>84</v>
      </c>
      <c r="IA97">
        <v>79</v>
      </c>
      <c r="IB97">
        <v>44</v>
      </c>
      <c r="IC97">
        <v>295</v>
      </c>
      <c r="ID97">
        <v>0</v>
      </c>
      <c r="IE97">
        <v>0</v>
      </c>
      <c r="IF97">
        <v>0</v>
      </c>
      <c r="IG97">
        <v>0</v>
      </c>
      <c r="IH97">
        <v>218.44200000000001</v>
      </c>
      <c r="II97">
        <v>0</v>
      </c>
      <c r="IJ97">
        <v>229.08</v>
      </c>
      <c r="IK97">
        <v>0</v>
      </c>
      <c r="IL97">
        <v>0</v>
      </c>
      <c r="IM97">
        <v>0</v>
      </c>
      <c r="IN97">
        <v>0</v>
      </c>
      <c r="IO97">
        <v>0</v>
      </c>
      <c r="IP97">
        <v>0</v>
      </c>
      <c r="IQ97">
        <v>229.08</v>
      </c>
      <c r="IR97">
        <v>141113</v>
      </c>
      <c r="IS97">
        <v>0</v>
      </c>
      <c r="IT97">
        <v>0</v>
      </c>
      <c r="IU97">
        <v>0</v>
      </c>
      <c r="IV97">
        <v>0</v>
      </c>
      <c r="IW97">
        <v>6160</v>
      </c>
      <c r="IX97">
        <v>0</v>
      </c>
      <c r="IY97">
        <v>0</v>
      </c>
      <c r="IZ97">
        <v>0</v>
      </c>
      <c r="JA97">
        <v>0</v>
      </c>
      <c r="JB97">
        <v>0</v>
      </c>
      <c r="JC97">
        <v>0</v>
      </c>
      <c r="JD97">
        <v>0</v>
      </c>
      <c r="JE97">
        <v>0</v>
      </c>
      <c r="JF97">
        <v>0</v>
      </c>
      <c r="JG97">
        <v>0</v>
      </c>
      <c r="JH97">
        <v>0</v>
      </c>
      <c r="JJ97">
        <v>0</v>
      </c>
      <c r="JK97">
        <v>0</v>
      </c>
      <c r="JL97">
        <v>0</v>
      </c>
      <c r="JM97">
        <v>0</v>
      </c>
      <c r="JO97">
        <v>0</v>
      </c>
      <c r="JP97">
        <v>0</v>
      </c>
      <c r="JQ97">
        <v>0</v>
      </c>
      <c r="JR97">
        <v>0</v>
      </c>
      <c r="JS97">
        <v>0</v>
      </c>
      <c r="JT97">
        <v>0</v>
      </c>
      <c r="JU97">
        <v>0</v>
      </c>
      <c r="JW97">
        <v>0</v>
      </c>
      <c r="JX97">
        <v>0</v>
      </c>
      <c r="JY97">
        <v>0</v>
      </c>
      <c r="JZ97">
        <v>0</v>
      </c>
      <c r="KD97">
        <v>0</v>
      </c>
      <c r="KE97">
        <v>7261</v>
      </c>
      <c r="KG97">
        <v>0</v>
      </c>
      <c r="KH97">
        <v>0</v>
      </c>
      <c r="KI97">
        <v>0</v>
      </c>
      <c r="KJ97">
        <v>0</v>
      </c>
      <c r="KK97">
        <v>0</v>
      </c>
      <c r="KL97">
        <v>0</v>
      </c>
      <c r="KM97">
        <v>0</v>
      </c>
      <c r="KN97">
        <v>0</v>
      </c>
      <c r="KO97">
        <v>0</v>
      </c>
      <c r="KP97">
        <v>0</v>
      </c>
      <c r="KQ97">
        <v>0</v>
      </c>
      <c r="KS97">
        <v>0</v>
      </c>
      <c r="KT97">
        <v>0</v>
      </c>
      <c r="KU97">
        <v>0</v>
      </c>
      <c r="KW97">
        <v>0</v>
      </c>
      <c r="KX97">
        <v>0</v>
      </c>
      <c r="KY97">
        <v>0</v>
      </c>
      <c r="KZ97">
        <v>0</v>
      </c>
      <c r="LA97">
        <v>0</v>
      </c>
      <c r="LB97">
        <v>0</v>
      </c>
      <c r="LD97">
        <v>0</v>
      </c>
      <c r="LE97">
        <v>0</v>
      </c>
      <c r="LF97">
        <v>0</v>
      </c>
      <c r="LG97">
        <v>0</v>
      </c>
      <c r="LH97">
        <v>0</v>
      </c>
      <c r="LI97">
        <v>0</v>
      </c>
      <c r="LJ97">
        <v>295.63800000000003</v>
      </c>
      <c r="LK97">
        <v>1</v>
      </c>
      <c r="LL97">
        <v>15000</v>
      </c>
      <c r="LM97">
        <v>2956</v>
      </c>
      <c r="LN97">
        <v>0</v>
      </c>
      <c r="LO97">
        <v>0</v>
      </c>
      <c r="LP97">
        <v>0</v>
      </c>
      <c r="LQ97">
        <v>0</v>
      </c>
      <c r="LR97">
        <v>0</v>
      </c>
      <c r="LS97">
        <v>0</v>
      </c>
      <c r="LT97">
        <v>0</v>
      </c>
      <c r="LU97">
        <v>0</v>
      </c>
      <c r="LV97">
        <v>0</v>
      </c>
      <c r="LW97">
        <v>0</v>
      </c>
      <c r="LX97">
        <v>0</v>
      </c>
      <c r="LY97">
        <v>0</v>
      </c>
      <c r="LZ97">
        <v>0</v>
      </c>
      <c r="MA97">
        <v>0</v>
      </c>
      <c r="MB97">
        <v>0</v>
      </c>
      <c r="MC97">
        <v>0</v>
      </c>
      <c r="MD97">
        <v>0</v>
      </c>
      <c r="ME97">
        <v>0</v>
      </c>
      <c r="MF97">
        <v>0</v>
      </c>
      <c r="MG97">
        <v>3500529</v>
      </c>
      <c r="MH97">
        <v>0</v>
      </c>
      <c r="MI97">
        <v>0</v>
      </c>
      <c r="MJ97">
        <v>0</v>
      </c>
      <c r="MK97">
        <v>0</v>
      </c>
    </row>
    <row r="98" spans="1:349" x14ac:dyDescent="0.25">
      <c r="A98">
        <v>43696</v>
      </c>
      <c r="B98">
        <v>101819</v>
      </c>
      <c r="C98">
        <v>9</v>
      </c>
      <c r="D98">
        <v>2025</v>
      </c>
      <c r="E98">
        <v>6160</v>
      </c>
      <c r="F98">
        <v>0</v>
      </c>
      <c r="G98">
        <v>621.89200000000005</v>
      </c>
      <c r="H98">
        <v>611.27800000000002</v>
      </c>
      <c r="I98">
        <v>611.27800000000002</v>
      </c>
      <c r="J98">
        <v>621.89200000000005</v>
      </c>
      <c r="K98">
        <v>0</v>
      </c>
      <c r="L98">
        <v>6160</v>
      </c>
      <c r="M98">
        <v>0</v>
      </c>
      <c r="N98">
        <v>0</v>
      </c>
      <c r="P98">
        <v>621.6</v>
      </c>
      <c r="Q98">
        <v>0</v>
      </c>
      <c r="R98">
        <v>386757</v>
      </c>
      <c r="S98">
        <v>622.19600000000003</v>
      </c>
      <c r="U98">
        <v>0</v>
      </c>
      <c r="V98">
        <v>517.27700000000004</v>
      </c>
      <c r="W98">
        <v>318643</v>
      </c>
      <c r="X98">
        <v>318643</v>
      </c>
      <c r="Z98">
        <v>0</v>
      </c>
      <c r="AC98">
        <v>0</v>
      </c>
      <c r="AD98" t="s">
        <v>305</v>
      </c>
      <c r="AE98">
        <v>0</v>
      </c>
      <c r="AH98">
        <v>0</v>
      </c>
      <c r="AI98">
        <v>0</v>
      </c>
      <c r="AJ98">
        <v>6160</v>
      </c>
      <c r="AK98" t="s">
        <v>529</v>
      </c>
      <c r="AL98" t="s">
        <v>334</v>
      </c>
      <c r="AM98">
        <v>0</v>
      </c>
      <c r="AN98">
        <v>0</v>
      </c>
      <c r="AO98">
        <v>0</v>
      </c>
      <c r="AP98">
        <v>0</v>
      </c>
      <c r="AQ98">
        <v>0</v>
      </c>
      <c r="AS98">
        <v>0</v>
      </c>
      <c r="AT98">
        <v>0</v>
      </c>
      <c r="AU98">
        <v>0</v>
      </c>
      <c r="AV98">
        <v>0</v>
      </c>
      <c r="AW98">
        <v>7307966</v>
      </c>
      <c r="AX98">
        <v>7208974</v>
      </c>
      <c r="AY98">
        <v>0</v>
      </c>
      <c r="AZ98">
        <v>386757</v>
      </c>
      <c r="BA98">
        <v>28.5</v>
      </c>
      <c r="BB98">
        <v>0</v>
      </c>
      <c r="BC98">
        <v>0</v>
      </c>
      <c r="BD98">
        <v>0</v>
      </c>
      <c r="BE98">
        <v>0</v>
      </c>
      <c r="BF98">
        <v>6481159</v>
      </c>
      <c r="BG98">
        <v>0</v>
      </c>
      <c r="BJ98">
        <v>12</v>
      </c>
      <c r="BK98">
        <v>0</v>
      </c>
      <c r="BL98">
        <v>0</v>
      </c>
      <c r="BM98">
        <v>0</v>
      </c>
      <c r="BN98">
        <v>0</v>
      </c>
      <c r="BO98">
        <v>0</v>
      </c>
      <c r="BP98">
        <v>0</v>
      </c>
      <c r="BQ98">
        <v>676</v>
      </c>
      <c r="BS98">
        <v>0</v>
      </c>
      <c r="BT98">
        <v>0</v>
      </c>
      <c r="BU98">
        <v>0</v>
      </c>
      <c r="BV98">
        <v>0</v>
      </c>
      <c r="BW98">
        <v>0</v>
      </c>
      <c r="BY98">
        <v>0</v>
      </c>
      <c r="CA98">
        <v>0</v>
      </c>
      <c r="CB98">
        <v>0</v>
      </c>
      <c r="CC98">
        <v>0</v>
      </c>
      <c r="CD98">
        <v>0</v>
      </c>
      <c r="CE98">
        <v>0</v>
      </c>
      <c r="CF98">
        <v>0</v>
      </c>
      <c r="CG98">
        <v>0</v>
      </c>
      <c r="CH98">
        <v>99842</v>
      </c>
      <c r="CI98">
        <v>0</v>
      </c>
      <c r="CJ98">
        <v>4</v>
      </c>
      <c r="CK98">
        <v>0</v>
      </c>
      <c r="CL98">
        <v>0</v>
      </c>
      <c r="CN98">
        <v>0</v>
      </c>
      <c r="CO98">
        <v>1</v>
      </c>
      <c r="CP98">
        <v>0</v>
      </c>
      <c r="CQ98">
        <v>0.75</v>
      </c>
      <c r="CR98">
        <v>621.89200000000005</v>
      </c>
      <c r="CS98">
        <v>0</v>
      </c>
      <c r="CT98">
        <v>0</v>
      </c>
      <c r="CU98">
        <v>0</v>
      </c>
      <c r="CV98">
        <v>0</v>
      </c>
      <c r="CW98">
        <v>0</v>
      </c>
      <c r="CX98">
        <v>0</v>
      </c>
      <c r="CY98">
        <v>0</v>
      </c>
      <c r="CZ98">
        <v>0</v>
      </c>
      <c r="DB98">
        <v>3765472</v>
      </c>
      <c r="DC98">
        <v>0</v>
      </c>
      <c r="DD98">
        <v>0</v>
      </c>
      <c r="DE98">
        <v>1133671</v>
      </c>
      <c r="DF98">
        <v>1133671</v>
      </c>
      <c r="DG98">
        <v>184.03800000000001</v>
      </c>
      <c r="DH98">
        <v>0</v>
      </c>
      <c r="DI98">
        <v>0</v>
      </c>
      <c r="DK98">
        <v>2436</v>
      </c>
      <c r="DL98">
        <v>0</v>
      </c>
      <c r="DM98">
        <v>256019</v>
      </c>
      <c r="DN98">
        <v>850</v>
      </c>
      <c r="DO98">
        <v>0</v>
      </c>
      <c r="DP98">
        <v>0</v>
      </c>
      <c r="DQ98">
        <v>0</v>
      </c>
      <c r="DR98">
        <v>0</v>
      </c>
      <c r="DS98">
        <v>0</v>
      </c>
      <c r="DT98">
        <v>0</v>
      </c>
      <c r="DU98">
        <v>0</v>
      </c>
      <c r="DV98">
        <v>0</v>
      </c>
      <c r="DW98">
        <v>0</v>
      </c>
      <c r="DX98">
        <v>0</v>
      </c>
      <c r="DY98">
        <v>0</v>
      </c>
      <c r="DZ98">
        <v>0</v>
      </c>
      <c r="EA98">
        <v>0</v>
      </c>
      <c r="EB98">
        <v>0</v>
      </c>
      <c r="EC98">
        <v>6.2030000000000003</v>
      </c>
      <c r="ED98">
        <v>43942</v>
      </c>
      <c r="EE98">
        <v>0</v>
      </c>
      <c r="EF98">
        <v>0</v>
      </c>
      <c r="EG98">
        <v>0</v>
      </c>
      <c r="EH98">
        <v>212927</v>
      </c>
      <c r="EI98">
        <v>0</v>
      </c>
      <c r="EJ98">
        <v>0</v>
      </c>
      <c r="EK98">
        <v>8.31</v>
      </c>
      <c r="EL98">
        <v>0</v>
      </c>
      <c r="EM98">
        <v>0.94200000000000006</v>
      </c>
      <c r="EN98">
        <v>1.3620000000000001</v>
      </c>
      <c r="EO98">
        <v>0</v>
      </c>
      <c r="EP98">
        <v>0</v>
      </c>
      <c r="EQ98">
        <v>10.614000000000001</v>
      </c>
      <c r="ER98">
        <v>0</v>
      </c>
      <c r="ES98">
        <v>34.566000000000003</v>
      </c>
      <c r="ET98">
        <v>0</v>
      </c>
      <c r="EV98">
        <v>0</v>
      </c>
      <c r="EW98">
        <v>0</v>
      </c>
      <c r="EX98">
        <v>0</v>
      </c>
      <c r="EZ98">
        <v>6094402</v>
      </c>
      <c r="FA98">
        <v>0</v>
      </c>
      <c r="FB98">
        <v>6480309</v>
      </c>
      <c r="FC98">
        <v>0</v>
      </c>
      <c r="FD98">
        <v>0</v>
      </c>
      <c r="FE98">
        <v>956961</v>
      </c>
      <c r="FF98">
        <v>157611</v>
      </c>
      <c r="FG98">
        <v>7.0223999999999995E-2</v>
      </c>
      <c r="FH98">
        <v>3.0397999999999998E-2</v>
      </c>
      <c r="FI98">
        <v>0</v>
      </c>
      <c r="FJ98">
        <v>0</v>
      </c>
      <c r="FK98">
        <v>1052.136</v>
      </c>
      <c r="FL98">
        <v>7694723</v>
      </c>
      <c r="FM98">
        <v>0</v>
      </c>
      <c r="FN98">
        <v>0</v>
      </c>
      <c r="FO98">
        <v>0</v>
      </c>
      <c r="FP98">
        <v>0</v>
      </c>
      <c r="FQ98">
        <v>0</v>
      </c>
      <c r="FR98">
        <v>0</v>
      </c>
      <c r="FS98">
        <v>0</v>
      </c>
      <c r="FT98">
        <v>0</v>
      </c>
      <c r="FU98">
        <v>0</v>
      </c>
      <c r="FV98">
        <v>0</v>
      </c>
      <c r="FW98">
        <v>0</v>
      </c>
      <c r="FX98">
        <v>0</v>
      </c>
      <c r="FY98">
        <v>0</v>
      </c>
      <c r="GB98">
        <v>0</v>
      </c>
      <c r="GC98">
        <v>0</v>
      </c>
      <c r="GD98">
        <v>0</v>
      </c>
      <c r="GF98">
        <v>0</v>
      </c>
      <c r="GG98">
        <v>0</v>
      </c>
      <c r="GH98">
        <v>0</v>
      </c>
      <c r="GI98">
        <v>0</v>
      </c>
      <c r="GK98">
        <v>0</v>
      </c>
      <c r="GL98">
        <v>0</v>
      </c>
      <c r="GM98">
        <v>0</v>
      </c>
      <c r="GN98">
        <v>0</v>
      </c>
      <c r="GO98">
        <v>0</v>
      </c>
      <c r="GQ98">
        <v>0</v>
      </c>
      <c r="GR98">
        <v>0</v>
      </c>
      <c r="GS98">
        <v>0</v>
      </c>
      <c r="GT98">
        <v>0</v>
      </c>
      <c r="HB98">
        <v>360336637</v>
      </c>
      <c r="HC98">
        <v>4.0135999999999998E-2</v>
      </c>
      <c r="HD98">
        <v>99842</v>
      </c>
      <c r="HE98">
        <v>0</v>
      </c>
      <c r="HF98">
        <v>673017</v>
      </c>
      <c r="HG98">
        <v>1848</v>
      </c>
      <c r="HH98">
        <v>296458</v>
      </c>
      <c r="HI98">
        <v>0</v>
      </c>
      <c r="HJ98">
        <v>35181</v>
      </c>
      <c r="HK98">
        <v>0</v>
      </c>
      <c r="HL98">
        <v>0</v>
      </c>
      <c r="HM98">
        <v>0</v>
      </c>
      <c r="HN98">
        <v>0</v>
      </c>
      <c r="HO98">
        <v>0</v>
      </c>
      <c r="HP98">
        <v>0</v>
      </c>
      <c r="HQ98">
        <v>0</v>
      </c>
      <c r="HR98">
        <v>0</v>
      </c>
      <c r="HS98">
        <v>6093552</v>
      </c>
      <c r="HT98">
        <v>157611</v>
      </c>
      <c r="HW98">
        <v>0</v>
      </c>
      <c r="HX98">
        <v>11</v>
      </c>
      <c r="HY98">
        <v>37</v>
      </c>
      <c r="HZ98">
        <v>29</v>
      </c>
      <c r="IA98">
        <v>90</v>
      </c>
      <c r="IB98">
        <v>516</v>
      </c>
      <c r="IC98">
        <v>683</v>
      </c>
      <c r="ID98">
        <v>0</v>
      </c>
      <c r="IE98">
        <v>0</v>
      </c>
      <c r="IF98">
        <v>0</v>
      </c>
      <c r="IG98">
        <v>3</v>
      </c>
      <c r="IH98">
        <v>481.26300000000003</v>
      </c>
      <c r="II98">
        <v>0</v>
      </c>
      <c r="IJ98">
        <v>517.27700000000004</v>
      </c>
      <c r="IK98">
        <v>0</v>
      </c>
      <c r="IL98">
        <v>0</v>
      </c>
      <c r="IM98">
        <v>0</v>
      </c>
      <c r="IN98">
        <v>0</v>
      </c>
      <c r="IO98">
        <v>0</v>
      </c>
      <c r="IP98">
        <v>0</v>
      </c>
      <c r="IQ98">
        <v>517.27700000000004</v>
      </c>
      <c r="IR98">
        <v>318643</v>
      </c>
      <c r="IS98">
        <v>0</v>
      </c>
      <c r="IT98">
        <v>0</v>
      </c>
      <c r="IU98">
        <v>0</v>
      </c>
      <c r="IV98">
        <v>0</v>
      </c>
      <c r="IW98">
        <v>6160</v>
      </c>
      <c r="IX98">
        <v>0</v>
      </c>
      <c r="IY98">
        <v>0</v>
      </c>
      <c r="IZ98">
        <v>0</v>
      </c>
      <c r="JA98">
        <v>0</v>
      </c>
      <c r="JB98">
        <v>0</v>
      </c>
      <c r="JC98">
        <v>0</v>
      </c>
      <c r="JD98">
        <v>0</v>
      </c>
      <c r="JE98">
        <v>0</v>
      </c>
      <c r="JF98">
        <v>0</v>
      </c>
      <c r="JG98">
        <v>0</v>
      </c>
      <c r="JH98">
        <v>0</v>
      </c>
      <c r="JJ98">
        <v>0</v>
      </c>
      <c r="JK98">
        <v>0</v>
      </c>
      <c r="JL98">
        <v>0</v>
      </c>
      <c r="JM98">
        <v>0</v>
      </c>
      <c r="JO98">
        <v>0</v>
      </c>
      <c r="JP98">
        <v>0</v>
      </c>
      <c r="JQ98">
        <v>0</v>
      </c>
      <c r="JR98">
        <v>0</v>
      </c>
      <c r="JS98">
        <v>0</v>
      </c>
      <c r="JT98">
        <v>0</v>
      </c>
      <c r="JU98">
        <v>0</v>
      </c>
      <c r="JW98">
        <v>0</v>
      </c>
      <c r="JX98">
        <v>0</v>
      </c>
      <c r="JY98">
        <v>0</v>
      </c>
      <c r="JZ98">
        <v>0</v>
      </c>
      <c r="KD98">
        <v>0</v>
      </c>
      <c r="KE98">
        <v>7261</v>
      </c>
      <c r="KG98">
        <v>0</v>
      </c>
      <c r="KH98">
        <v>0</v>
      </c>
      <c r="KI98">
        <v>0</v>
      </c>
      <c r="KJ98">
        <v>3</v>
      </c>
      <c r="KK98">
        <v>0</v>
      </c>
      <c r="KL98">
        <v>1848</v>
      </c>
      <c r="KM98">
        <v>0</v>
      </c>
      <c r="KN98">
        <v>0</v>
      </c>
      <c r="KO98">
        <v>0</v>
      </c>
      <c r="KP98">
        <v>0</v>
      </c>
      <c r="KQ98">
        <v>0</v>
      </c>
      <c r="KS98">
        <v>0</v>
      </c>
      <c r="KT98">
        <v>0</v>
      </c>
      <c r="KU98">
        <v>0</v>
      </c>
      <c r="KW98">
        <v>0</v>
      </c>
      <c r="KX98">
        <v>0</v>
      </c>
      <c r="KY98">
        <v>0</v>
      </c>
      <c r="KZ98">
        <v>0</v>
      </c>
      <c r="LA98">
        <v>0</v>
      </c>
      <c r="LB98">
        <v>0</v>
      </c>
      <c r="LD98">
        <v>0</v>
      </c>
      <c r="LE98">
        <v>0</v>
      </c>
      <c r="LF98">
        <v>0</v>
      </c>
      <c r="LG98">
        <v>0</v>
      </c>
      <c r="LH98">
        <v>0</v>
      </c>
      <c r="LI98">
        <v>0</v>
      </c>
      <c r="LJ98">
        <v>518.14700000000005</v>
      </c>
      <c r="LK98">
        <v>2</v>
      </c>
      <c r="LL98">
        <v>30000</v>
      </c>
      <c r="LM98">
        <v>5181</v>
      </c>
      <c r="LN98">
        <v>0</v>
      </c>
      <c r="LO98">
        <v>0</v>
      </c>
      <c r="LP98">
        <v>0</v>
      </c>
      <c r="LQ98">
        <v>0</v>
      </c>
      <c r="LR98">
        <v>0</v>
      </c>
      <c r="LS98">
        <v>0</v>
      </c>
      <c r="LT98">
        <v>0</v>
      </c>
      <c r="LU98">
        <v>0</v>
      </c>
      <c r="LV98">
        <v>0</v>
      </c>
      <c r="LW98">
        <v>0</v>
      </c>
      <c r="LX98">
        <v>0</v>
      </c>
      <c r="LY98">
        <v>0</v>
      </c>
      <c r="LZ98">
        <v>0</v>
      </c>
      <c r="MA98">
        <v>0</v>
      </c>
      <c r="MB98">
        <v>0</v>
      </c>
      <c r="MC98">
        <v>0</v>
      </c>
      <c r="MD98">
        <v>0</v>
      </c>
      <c r="ME98">
        <v>0</v>
      </c>
      <c r="MF98">
        <v>0</v>
      </c>
      <c r="MG98">
        <v>7307966</v>
      </c>
      <c r="MH98">
        <v>0</v>
      </c>
      <c r="MI98">
        <v>0</v>
      </c>
      <c r="MJ98">
        <v>0</v>
      </c>
      <c r="MK98">
        <v>0</v>
      </c>
    </row>
    <row r="99" spans="1:349" x14ac:dyDescent="0.25">
      <c r="A99">
        <v>43696</v>
      </c>
      <c r="B99">
        <v>101821</v>
      </c>
      <c r="C99">
        <v>9</v>
      </c>
      <c r="D99">
        <v>2025</v>
      </c>
      <c r="E99">
        <v>6160</v>
      </c>
      <c r="F99">
        <v>0</v>
      </c>
      <c r="G99">
        <v>169.99700000000001</v>
      </c>
      <c r="H99">
        <v>154.40600000000001</v>
      </c>
      <c r="I99">
        <v>154.40600000000001</v>
      </c>
      <c r="J99">
        <v>169.99700000000001</v>
      </c>
      <c r="K99">
        <v>0</v>
      </c>
      <c r="L99">
        <v>6160</v>
      </c>
      <c r="M99">
        <v>0</v>
      </c>
      <c r="N99">
        <v>0</v>
      </c>
      <c r="P99">
        <v>168.423</v>
      </c>
      <c r="Q99">
        <v>0</v>
      </c>
      <c r="R99">
        <v>104792</v>
      </c>
      <c r="S99">
        <v>622.19600000000003</v>
      </c>
      <c r="U99">
        <v>0</v>
      </c>
      <c r="V99">
        <v>0</v>
      </c>
      <c r="W99">
        <v>0</v>
      </c>
      <c r="X99">
        <v>0</v>
      </c>
      <c r="Z99">
        <v>0</v>
      </c>
      <c r="AC99">
        <v>0</v>
      </c>
      <c r="AD99" t="s">
        <v>305</v>
      </c>
      <c r="AE99">
        <v>0</v>
      </c>
      <c r="AH99">
        <v>0</v>
      </c>
      <c r="AI99">
        <v>0</v>
      </c>
      <c r="AJ99">
        <v>6160</v>
      </c>
      <c r="AK99" t="s">
        <v>529</v>
      </c>
      <c r="AL99" t="s">
        <v>8</v>
      </c>
      <c r="AM99">
        <v>0</v>
      </c>
      <c r="AN99">
        <v>0</v>
      </c>
      <c r="AO99">
        <v>0</v>
      </c>
      <c r="AP99">
        <v>0</v>
      </c>
      <c r="AQ99">
        <v>0</v>
      </c>
      <c r="AS99">
        <v>0</v>
      </c>
      <c r="AT99">
        <v>0</v>
      </c>
      <c r="AU99">
        <v>0</v>
      </c>
      <c r="AV99">
        <v>0</v>
      </c>
      <c r="AW99">
        <v>1942929</v>
      </c>
      <c r="AX99">
        <v>1916237</v>
      </c>
      <c r="AY99">
        <v>0</v>
      </c>
      <c r="AZ99">
        <v>104792</v>
      </c>
      <c r="BA99">
        <v>0</v>
      </c>
      <c r="BB99">
        <v>0</v>
      </c>
      <c r="BC99">
        <v>0</v>
      </c>
      <c r="BD99">
        <v>0</v>
      </c>
      <c r="BE99">
        <v>0</v>
      </c>
      <c r="BF99">
        <v>1685153</v>
      </c>
      <c r="BG99">
        <v>0</v>
      </c>
      <c r="BJ99">
        <v>12</v>
      </c>
      <c r="BK99">
        <v>0</v>
      </c>
      <c r="BL99">
        <v>0</v>
      </c>
      <c r="BM99">
        <v>0</v>
      </c>
      <c r="BN99">
        <v>0</v>
      </c>
      <c r="BO99">
        <v>0</v>
      </c>
      <c r="BP99">
        <v>0</v>
      </c>
      <c r="BQ99">
        <v>746</v>
      </c>
      <c r="BS99">
        <v>0</v>
      </c>
      <c r="BT99">
        <v>0</v>
      </c>
      <c r="BU99">
        <v>0</v>
      </c>
      <c r="BV99">
        <v>0</v>
      </c>
      <c r="BW99">
        <v>0</v>
      </c>
      <c r="BY99">
        <v>0</v>
      </c>
      <c r="CA99">
        <v>0</v>
      </c>
      <c r="CB99">
        <v>0</v>
      </c>
      <c r="CC99">
        <v>0</v>
      </c>
      <c r="CD99">
        <v>0</v>
      </c>
      <c r="CE99">
        <v>0</v>
      </c>
      <c r="CF99">
        <v>0</v>
      </c>
      <c r="CG99">
        <v>0</v>
      </c>
      <c r="CH99">
        <v>27292</v>
      </c>
      <c r="CI99">
        <v>0</v>
      </c>
      <c r="CJ99">
        <v>4</v>
      </c>
      <c r="CK99">
        <v>0</v>
      </c>
      <c r="CL99">
        <v>0</v>
      </c>
      <c r="CN99">
        <v>0</v>
      </c>
      <c r="CO99">
        <v>1</v>
      </c>
      <c r="CP99">
        <v>0.60799999999999998</v>
      </c>
      <c r="CQ99">
        <v>0</v>
      </c>
      <c r="CR99">
        <v>169.99700000000001</v>
      </c>
      <c r="CS99">
        <v>0</v>
      </c>
      <c r="CT99">
        <v>0</v>
      </c>
      <c r="CU99">
        <v>0</v>
      </c>
      <c r="CV99">
        <v>0</v>
      </c>
      <c r="CW99">
        <v>0</v>
      </c>
      <c r="CX99">
        <v>0</v>
      </c>
      <c r="CY99">
        <v>0</v>
      </c>
      <c r="CZ99">
        <v>0</v>
      </c>
      <c r="DB99">
        <v>951141</v>
      </c>
      <c r="DC99">
        <v>0</v>
      </c>
      <c r="DD99">
        <v>0</v>
      </c>
      <c r="DE99">
        <v>243859</v>
      </c>
      <c r="DF99">
        <v>252885</v>
      </c>
      <c r="DG99">
        <v>39.588000000000001</v>
      </c>
      <c r="DH99">
        <v>0</v>
      </c>
      <c r="DI99">
        <v>9026</v>
      </c>
      <c r="DK99">
        <v>3562</v>
      </c>
      <c r="DL99">
        <v>0</v>
      </c>
      <c r="DM99">
        <v>180730</v>
      </c>
      <c r="DN99">
        <v>600</v>
      </c>
      <c r="DO99">
        <v>0</v>
      </c>
      <c r="DP99">
        <v>0</v>
      </c>
      <c r="DQ99">
        <v>0</v>
      </c>
      <c r="DR99">
        <v>0</v>
      </c>
      <c r="DS99">
        <v>0</v>
      </c>
      <c r="DT99">
        <v>0</v>
      </c>
      <c r="DU99">
        <v>0</v>
      </c>
      <c r="DV99">
        <v>0</v>
      </c>
      <c r="DW99">
        <v>0</v>
      </c>
      <c r="DX99">
        <v>0</v>
      </c>
      <c r="DY99">
        <v>0</v>
      </c>
      <c r="DZ99">
        <v>0</v>
      </c>
      <c r="EA99">
        <v>0</v>
      </c>
      <c r="EB99">
        <v>0</v>
      </c>
      <c r="EC99">
        <v>16.505000000000003</v>
      </c>
      <c r="ED99">
        <v>116921</v>
      </c>
      <c r="EE99">
        <v>0</v>
      </c>
      <c r="EF99">
        <v>0</v>
      </c>
      <c r="EG99">
        <v>0</v>
      </c>
      <c r="EH99">
        <v>64409</v>
      </c>
      <c r="EI99">
        <v>0</v>
      </c>
      <c r="EJ99">
        <v>0</v>
      </c>
      <c r="EK99">
        <v>3.2970000000000002</v>
      </c>
      <c r="EL99">
        <v>0</v>
      </c>
      <c r="EM99">
        <v>0</v>
      </c>
      <c r="EN99">
        <v>0.113</v>
      </c>
      <c r="EO99">
        <v>0</v>
      </c>
      <c r="EP99">
        <v>0</v>
      </c>
      <c r="EQ99">
        <v>3.41</v>
      </c>
      <c r="ER99">
        <v>0</v>
      </c>
      <c r="ES99">
        <v>10.456000000000001</v>
      </c>
      <c r="ET99">
        <v>0</v>
      </c>
      <c r="EV99">
        <v>0</v>
      </c>
      <c r="EW99">
        <v>0</v>
      </c>
      <c r="EX99">
        <v>0</v>
      </c>
      <c r="EZ99">
        <v>1626439</v>
      </c>
      <c r="FA99">
        <v>0</v>
      </c>
      <c r="FB99">
        <v>1730631</v>
      </c>
      <c r="FC99">
        <v>0</v>
      </c>
      <c r="FD99">
        <v>0</v>
      </c>
      <c r="FE99">
        <v>248818</v>
      </c>
      <c r="FF99">
        <v>40980</v>
      </c>
      <c r="FG99">
        <v>7.0223999999999995E-2</v>
      </c>
      <c r="FH99">
        <v>3.0397999999999998E-2</v>
      </c>
      <c r="FI99">
        <v>0</v>
      </c>
      <c r="FJ99">
        <v>0</v>
      </c>
      <c r="FK99">
        <v>273.56400000000002</v>
      </c>
      <c r="FL99">
        <v>2047721</v>
      </c>
      <c r="FM99">
        <v>0</v>
      </c>
      <c r="FN99">
        <v>0</v>
      </c>
      <c r="FO99">
        <v>0</v>
      </c>
      <c r="FP99">
        <v>0</v>
      </c>
      <c r="FQ99">
        <v>0</v>
      </c>
      <c r="FR99">
        <v>0</v>
      </c>
      <c r="FS99">
        <v>0</v>
      </c>
      <c r="FT99">
        <v>0</v>
      </c>
      <c r="FU99">
        <v>0</v>
      </c>
      <c r="FV99">
        <v>0</v>
      </c>
      <c r="FW99">
        <v>0</v>
      </c>
      <c r="FX99">
        <v>0</v>
      </c>
      <c r="FY99">
        <v>0</v>
      </c>
      <c r="GB99">
        <v>108378</v>
      </c>
      <c r="GC99">
        <v>108378</v>
      </c>
      <c r="GD99">
        <v>12.181000000000001</v>
      </c>
      <c r="GF99">
        <v>0</v>
      </c>
      <c r="GG99">
        <v>0</v>
      </c>
      <c r="GH99">
        <v>0</v>
      </c>
      <c r="GI99">
        <v>0</v>
      </c>
      <c r="GK99">
        <v>0</v>
      </c>
      <c r="GL99">
        <v>0</v>
      </c>
      <c r="GM99">
        <v>0</v>
      </c>
      <c r="GN99">
        <v>0</v>
      </c>
      <c r="GO99">
        <v>0</v>
      </c>
      <c r="GQ99">
        <v>0</v>
      </c>
      <c r="GR99">
        <v>0</v>
      </c>
      <c r="GS99">
        <v>0</v>
      </c>
      <c r="GT99">
        <v>0</v>
      </c>
      <c r="HB99">
        <v>360336637</v>
      </c>
      <c r="HC99">
        <v>4.0135999999999998E-2</v>
      </c>
      <c r="HD99">
        <v>27292</v>
      </c>
      <c r="HE99">
        <v>0</v>
      </c>
      <c r="HF99">
        <v>170001</v>
      </c>
      <c r="HG99">
        <v>1848</v>
      </c>
      <c r="HH99">
        <v>0</v>
      </c>
      <c r="HI99">
        <v>0</v>
      </c>
      <c r="HJ99">
        <v>16570</v>
      </c>
      <c r="HK99">
        <v>1027</v>
      </c>
      <c r="HL99">
        <v>1766</v>
      </c>
      <c r="HM99">
        <v>3000</v>
      </c>
      <c r="HN99">
        <v>0</v>
      </c>
      <c r="HO99">
        <v>0</v>
      </c>
      <c r="HP99">
        <v>43285</v>
      </c>
      <c r="HQ99">
        <v>0</v>
      </c>
      <c r="HR99">
        <v>0</v>
      </c>
      <c r="HS99">
        <v>1625839</v>
      </c>
      <c r="HT99">
        <v>40980</v>
      </c>
      <c r="HW99">
        <v>0</v>
      </c>
      <c r="HX99">
        <v>17</v>
      </c>
      <c r="HY99">
        <v>13</v>
      </c>
      <c r="HZ99">
        <v>17</v>
      </c>
      <c r="IA99">
        <v>58</v>
      </c>
      <c r="IB99">
        <v>48</v>
      </c>
      <c r="IC99">
        <v>153</v>
      </c>
      <c r="ID99">
        <v>0</v>
      </c>
      <c r="IE99">
        <v>0</v>
      </c>
      <c r="IF99">
        <v>0</v>
      </c>
      <c r="IG99">
        <v>3</v>
      </c>
      <c r="IH99">
        <v>0</v>
      </c>
      <c r="II99">
        <v>157.4</v>
      </c>
      <c r="IJ99">
        <v>0</v>
      </c>
      <c r="IK99">
        <v>0</v>
      </c>
      <c r="IL99">
        <v>0</v>
      </c>
      <c r="IM99">
        <v>1</v>
      </c>
      <c r="IN99">
        <v>0</v>
      </c>
      <c r="IO99">
        <v>1</v>
      </c>
      <c r="IP99">
        <v>157.4</v>
      </c>
      <c r="IQ99">
        <v>0</v>
      </c>
      <c r="IR99">
        <v>0</v>
      </c>
      <c r="IS99">
        <v>0</v>
      </c>
      <c r="IT99">
        <v>0</v>
      </c>
      <c r="IU99">
        <v>3000</v>
      </c>
      <c r="IV99">
        <v>0</v>
      </c>
      <c r="IW99">
        <v>6160</v>
      </c>
      <c r="IX99">
        <v>0</v>
      </c>
      <c r="IY99">
        <v>0</v>
      </c>
      <c r="IZ99">
        <v>43285</v>
      </c>
      <c r="JA99">
        <v>0</v>
      </c>
      <c r="JB99">
        <v>0</v>
      </c>
      <c r="JC99">
        <v>0</v>
      </c>
      <c r="JD99">
        <v>0</v>
      </c>
      <c r="JE99">
        <v>0</v>
      </c>
      <c r="JF99">
        <v>0</v>
      </c>
      <c r="JG99">
        <v>0</v>
      </c>
      <c r="JH99">
        <v>0</v>
      </c>
      <c r="JJ99">
        <v>0</v>
      </c>
      <c r="JK99">
        <v>0</v>
      </c>
      <c r="JL99">
        <v>0</v>
      </c>
      <c r="JM99">
        <v>0</v>
      </c>
      <c r="JO99">
        <v>6.2880000000000003</v>
      </c>
      <c r="JP99">
        <v>3.44</v>
      </c>
      <c r="JQ99">
        <v>2.4530000000000003</v>
      </c>
      <c r="JR99">
        <v>50223</v>
      </c>
      <c r="JS99">
        <v>31972</v>
      </c>
      <c r="JT99">
        <v>26183</v>
      </c>
      <c r="JU99">
        <v>0</v>
      </c>
      <c r="JW99">
        <v>0</v>
      </c>
      <c r="JX99">
        <v>0</v>
      </c>
      <c r="JY99">
        <v>0</v>
      </c>
      <c r="JZ99">
        <v>0</v>
      </c>
      <c r="KD99">
        <v>0</v>
      </c>
      <c r="KE99">
        <v>7261</v>
      </c>
      <c r="KG99">
        <v>0</v>
      </c>
      <c r="KH99">
        <v>0</v>
      </c>
      <c r="KI99">
        <v>0</v>
      </c>
      <c r="KJ99">
        <v>2</v>
      </c>
      <c r="KK99">
        <v>1</v>
      </c>
      <c r="KL99">
        <v>1232</v>
      </c>
      <c r="KM99">
        <v>616</v>
      </c>
      <c r="KN99">
        <v>0</v>
      </c>
      <c r="KO99">
        <v>0</v>
      </c>
      <c r="KP99">
        <v>0</v>
      </c>
      <c r="KQ99">
        <v>0</v>
      </c>
      <c r="KS99">
        <v>0</v>
      </c>
      <c r="KT99">
        <v>0</v>
      </c>
      <c r="KU99">
        <v>0</v>
      </c>
      <c r="KW99">
        <v>0</v>
      </c>
      <c r="KX99">
        <v>0</v>
      </c>
      <c r="KY99">
        <v>0</v>
      </c>
      <c r="KZ99">
        <v>0</v>
      </c>
      <c r="LA99">
        <v>0</v>
      </c>
      <c r="LB99">
        <v>0</v>
      </c>
      <c r="LD99">
        <v>0</v>
      </c>
      <c r="LE99">
        <v>0</v>
      </c>
      <c r="LF99">
        <v>0</v>
      </c>
      <c r="LG99">
        <v>0</v>
      </c>
      <c r="LH99">
        <v>0</v>
      </c>
      <c r="LI99">
        <v>0</v>
      </c>
      <c r="LJ99">
        <v>156.96</v>
      </c>
      <c r="LK99">
        <v>1</v>
      </c>
      <c r="LL99">
        <v>15000</v>
      </c>
      <c r="LM99">
        <v>1570</v>
      </c>
      <c r="LN99">
        <v>0</v>
      </c>
      <c r="LO99">
        <v>0</v>
      </c>
      <c r="LP99">
        <v>0</v>
      </c>
      <c r="LQ99">
        <v>0</v>
      </c>
      <c r="LR99">
        <v>0</v>
      </c>
      <c r="LS99">
        <v>0</v>
      </c>
      <c r="LT99">
        <v>0</v>
      </c>
      <c r="LU99">
        <v>0</v>
      </c>
      <c r="LV99">
        <v>0</v>
      </c>
      <c r="LW99">
        <v>0</v>
      </c>
      <c r="LX99">
        <v>0</v>
      </c>
      <c r="LY99">
        <v>0</v>
      </c>
      <c r="LZ99">
        <v>0</v>
      </c>
      <c r="MA99">
        <v>0</v>
      </c>
      <c r="MB99">
        <v>0</v>
      </c>
      <c r="MC99">
        <v>0</v>
      </c>
      <c r="MD99">
        <v>0</v>
      </c>
      <c r="ME99">
        <v>0</v>
      </c>
      <c r="MF99">
        <v>0</v>
      </c>
      <c r="MG99">
        <v>1942929</v>
      </c>
      <c r="MH99">
        <v>0</v>
      </c>
      <c r="MI99">
        <v>0</v>
      </c>
      <c r="MJ99">
        <v>0</v>
      </c>
      <c r="MK99">
        <v>0</v>
      </c>
    </row>
    <row r="100" spans="1:349" x14ac:dyDescent="0.25">
      <c r="A100">
        <v>43696</v>
      </c>
      <c r="B100">
        <v>101828</v>
      </c>
      <c r="C100">
        <v>9</v>
      </c>
      <c r="D100">
        <v>2025</v>
      </c>
      <c r="E100">
        <v>6160</v>
      </c>
      <c r="F100">
        <v>0</v>
      </c>
      <c r="G100">
        <v>1935.8120000000001</v>
      </c>
      <c r="H100">
        <v>1830.424</v>
      </c>
      <c r="I100">
        <v>1830.424</v>
      </c>
      <c r="J100">
        <v>1935.8120000000001</v>
      </c>
      <c r="K100">
        <v>0</v>
      </c>
      <c r="L100">
        <v>6160</v>
      </c>
      <c r="M100">
        <v>0</v>
      </c>
      <c r="N100">
        <v>0</v>
      </c>
      <c r="P100">
        <v>1937.847</v>
      </c>
      <c r="Q100">
        <v>0</v>
      </c>
      <c r="R100">
        <v>1205721</v>
      </c>
      <c r="S100">
        <v>622.19600000000003</v>
      </c>
      <c r="U100">
        <v>0</v>
      </c>
      <c r="V100">
        <v>756.04300000000001</v>
      </c>
      <c r="W100">
        <v>771970</v>
      </c>
      <c r="X100">
        <v>771970</v>
      </c>
      <c r="Z100">
        <v>0</v>
      </c>
      <c r="AC100">
        <v>0</v>
      </c>
      <c r="AD100" t="s">
        <v>305</v>
      </c>
      <c r="AE100">
        <v>0</v>
      </c>
      <c r="AH100">
        <v>0</v>
      </c>
      <c r="AI100">
        <v>0</v>
      </c>
      <c r="AJ100">
        <v>6160</v>
      </c>
      <c r="AK100" t="s">
        <v>529</v>
      </c>
      <c r="AL100" t="s">
        <v>335</v>
      </c>
      <c r="AM100">
        <v>0</v>
      </c>
      <c r="AN100">
        <v>0</v>
      </c>
      <c r="AO100">
        <v>0</v>
      </c>
      <c r="AP100">
        <v>0</v>
      </c>
      <c r="AQ100">
        <v>0</v>
      </c>
      <c r="AS100">
        <v>0</v>
      </c>
      <c r="AT100">
        <v>0</v>
      </c>
      <c r="AU100">
        <v>0</v>
      </c>
      <c r="AV100">
        <v>0</v>
      </c>
      <c r="AW100">
        <v>21784417</v>
      </c>
      <c r="AX100">
        <v>21476839</v>
      </c>
      <c r="AY100">
        <v>0</v>
      </c>
      <c r="AZ100">
        <v>1205721</v>
      </c>
      <c r="BA100">
        <v>0</v>
      </c>
      <c r="BB100">
        <v>0</v>
      </c>
      <c r="BC100">
        <v>0</v>
      </c>
      <c r="BD100">
        <v>0</v>
      </c>
      <c r="BE100">
        <v>0</v>
      </c>
      <c r="BF100">
        <v>19349676</v>
      </c>
      <c r="BG100">
        <v>0</v>
      </c>
      <c r="BJ100">
        <v>12</v>
      </c>
      <c r="BK100">
        <v>0</v>
      </c>
      <c r="BL100">
        <v>0</v>
      </c>
      <c r="BM100">
        <v>0</v>
      </c>
      <c r="BN100">
        <v>0</v>
      </c>
      <c r="BO100">
        <v>0</v>
      </c>
      <c r="BP100">
        <v>0</v>
      </c>
      <c r="BQ100">
        <v>488</v>
      </c>
      <c r="BS100">
        <v>0</v>
      </c>
      <c r="BT100">
        <v>0</v>
      </c>
      <c r="BU100">
        <v>0</v>
      </c>
      <c r="BV100">
        <v>0</v>
      </c>
      <c r="BW100">
        <v>0</v>
      </c>
      <c r="BY100">
        <v>0</v>
      </c>
      <c r="CA100">
        <v>0</v>
      </c>
      <c r="CB100">
        <v>0</v>
      </c>
      <c r="CC100">
        <v>0</v>
      </c>
      <c r="CD100">
        <v>0</v>
      </c>
      <c r="CE100">
        <v>0</v>
      </c>
      <c r="CF100">
        <v>0</v>
      </c>
      <c r="CG100">
        <v>0</v>
      </c>
      <c r="CH100">
        <v>310785</v>
      </c>
      <c r="CI100">
        <v>0</v>
      </c>
      <c r="CJ100">
        <v>4</v>
      </c>
      <c r="CK100">
        <v>0</v>
      </c>
      <c r="CL100">
        <v>0</v>
      </c>
      <c r="CN100">
        <v>0</v>
      </c>
      <c r="CO100">
        <v>1</v>
      </c>
      <c r="CP100">
        <v>0</v>
      </c>
      <c r="CQ100">
        <v>0</v>
      </c>
      <c r="CR100">
        <v>1935.8120000000001</v>
      </c>
      <c r="CS100">
        <v>0</v>
      </c>
      <c r="CT100">
        <v>0</v>
      </c>
      <c r="CU100">
        <v>0</v>
      </c>
      <c r="CV100">
        <v>0</v>
      </c>
      <c r="CW100">
        <v>0</v>
      </c>
      <c r="CX100">
        <v>0</v>
      </c>
      <c r="CY100">
        <v>0</v>
      </c>
      <c r="CZ100">
        <v>0</v>
      </c>
      <c r="DB100">
        <v>11275412</v>
      </c>
      <c r="DC100">
        <v>0</v>
      </c>
      <c r="DD100">
        <v>0</v>
      </c>
      <c r="DE100">
        <v>3073532</v>
      </c>
      <c r="DF100">
        <v>3073532</v>
      </c>
      <c r="DG100">
        <v>498.95</v>
      </c>
      <c r="DH100">
        <v>0</v>
      </c>
      <c r="DI100">
        <v>0</v>
      </c>
      <c r="DK100">
        <v>0</v>
      </c>
      <c r="DL100">
        <v>0</v>
      </c>
      <c r="DM100">
        <v>965442</v>
      </c>
      <c r="DN100">
        <v>3207</v>
      </c>
      <c r="DO100">
        <v>0</v>
      </c>
      <c r="DP100">
        <v>0</v>
      </c>
      <c r="DQ100">
        <v>0</v>
      </c>
      <c r="DR100">
        <v>0</v>
      </c>
      <c r="DS100">
        <v>0</v>
      </c>
      <c r="DT100">
        <v>0</v>
      </c>
      <c r="DU100">
        <v>0</v>
      </c>
      <c r="DV100">
        <v>0</v>
      </c>
      <c r="DW100">
        <v>0</v>
      </c>
      <c r="DX100">
        <v>0</v>
      </c>
      <c r="DY100">
        <v>0</v>
      </c>
      <c r="DZ100">
        <v>0</v>
      </c>
      <c r="EA100">
        <v>0</v>
      </c>
      <c r="EB100">
        <v>0</v>
      </c>
      <c r="EC100">
        <v>0.47500000000000003</v>
      </c>
      <c r="ED100">
        <v>3365</v>
      </c>
      <c r="EE100">
        <v>0</v>
      </c>
      <c r="EF100">
        <v>0</v>
      </c>
      <c r="EG100">
        <v>0</v>
      </c>
      <c r="EH100">
        <v>965284</v>
      </c>
      <c r="EI100">
        <v>0</v>
      </c>
      <c r="EJ100">
        <v>0</v>
      </c>
      <c r="EK100">
        <v>45.980000000000004</v>
      </c>
      <c r="EL100">
        <v>0</v>
      </c>
      <c r="EM100">
        <v>1.609</v>
      </c>
      <c r="EN100">
        <v>2.7869999999999999</v>
      </c>
      <c r="EO100">
        <v>0</v>
      </c>
      <c r="EP100">
        <v>0</v>
      </c>
      <c r="EQ100">
        <v>50.376000000000005</v>
      </c>
      <c r="ER100">
        <v>0</v>
      </c>
      <c r="ES100">
        <v>156.702</v>
      </c>
      <c r="ET100">
        <v>0</v>
      </c>
      <c r="EV100">
        <v>0</v>
      </c>
      <c r="EW100">
        <v>0</v>
      </c>
      <c r="EX100">
        <v>0</v>
      </c>
      <c r="EZ100">
        <v>18149252</v>
      </c>
      <c r="FA100">
        <v>0</v>
      </c>
      <c r="FB100">
        <v>19351766</v>
      </c>
      <c r="FC100">
        <v>0</v>
      </c>
      <c r="FD100">
        <v>0</v>
      </c>
      <c r="FE100">
        <v>2857034</v>
      </c>
      <c r="FF100">
        <v>470553</v>
      </c>
      <c r="FG100">
        <v>7.0223999999999995E-2</v>
      </c>
      <c r="FH100">
        <v>3.0397999999999998E-2</v>
      </c>
      <c r="FI100">
        <v>0</v>
      </c>
      <c r="FJ100">
        <v>0</v>
      </c>
      <c r="FK100">
        <v>3141.181</v>
      </c>
      <c r="FL100">
        <v>22990138</v>
      </c>
      <c r="FM100">
        <v>0</v>
      </c>
      <c r="FN100">
        <v>0</v>
      </c>
      <c r="FO100">
        <v>0</v>
      </c>
      <c r="FP100">
        <v>0</v>
      </c>
      <c r="FQ100">
        <v>0</v>
      </c>
      <c r="FR100">
        <v>0</v>
      </c>
      <c r="FS100">
        <v>0</v>
      </c>
      <c r="FT100">
        <v>0</v>
      </c>
      <c r="FU100">
        <v>0</v>
      </c>
      <c r="FV100">
        <v>0</v>
      </c>
      <c r="FW100">
        <v>0</v>
      </c>
      <c r="FX100">
        <v>0</v>
      </c>
      <c r="FY100">
        <v>0</v>
      </c>
      <c r="GB100">
        <v>534268</v>
      </c>
      <c r="GC100">
        <v>534268</v>
      </c>
      <c r="GD100">
        <v>55.012</v>
      </c>
      <c r="GF100">
        <v>0</v>
      </c>
      <c r="GG100">
        <v>0</v>
      </c>
      <c r="GH100">
        <v>0</v>
      </c>
      <c r="GI100">
        <v>0</v>
      </c>
      <c r="GK100">
        <v>0</v>
      </c>
      <c r="GL100">
        <v>0</v>
      </c>
      <c r="GM100">
        <v>0</v>
      </c>
      <c r="GN100">
        <v>0</v>
      </c>
      <c r="GO100">
        <v>0</v>
      </c>
      <c r="GQ100">
        <v>0</v>
      </c>
      <c r="GR100">
        <v>0</v>
      </c>
      <c r="GS100">
        <v>0</v>
      </c>
      <c r="GT100">
        <v>0</v>
      </c>
      <c r="HB100">
        <v>360336637</v>
      </c>
      <c r="HC100">
        <v>4.0135999999999998E-2</v>
      </c>
      <c r="HD100">
        <v>310785</v>
      </c>
      <c r="HE100">
        <v>0</v>
      </c>
      <c r="HF100">
        <v>2015297</v>
      </c>
      <c r="HG100">
        <v>13552</v>
      </c>
      <c r="HH100">
        <v>531006</v>
      </c>
      <c r="HI100">
        <v>0</v>
      </c>
      <c r="HJ100">
        <v>63990</v>
      </c>
      <c r="HK100">
        <v>4708</v>
      </c>
      <c r="HL100">
        <v>589</v>
      </c>
      <c r="HM100">
        <v>102000</v>
      </c>
      <c r="HN100">
        <v>0</v>
      </c>
      <c r="HO100">
        <v>0</v>
      </c>
      <c r="HP100">
        <v>0</v>
      </c>
      <c r="HQ100">
        <v>0</v>
      </c>
      <c r="HR100">
        <v>0</v>
      </c>
      <c r="HS100">
        <v>18146045</v>
      </c>
      <c r="HT100">
        <v>470553</v>
      </c>
      <c r="HW100">
        <v>0</v>
      </c>
      <c r="HX100">
        <v>33</v>
      </c>
      <c r="HY100">
        <v>151</v>
      </c>
      <c r="HZ100">
        <v>465</v>
      </c>
      <c r="IA100">
        <v>589</v>
      </c>
      <c r="IB100">
        <v>672</v>
      </c>
      <c r="IC100">
        <v>1910</v>
      </c>
      <c r="ID100">
        <v>0</v>
      </c>
      <c r="IE100">
        <v>331.43700000000001</v>
      </c>
      <c r="IF100">
        <v>0</v>
      </c>
      <c r="IG100">
        <v>22</v>
      </c>
      <c r="IH100">
        <v>862.02300000000002</v>
      </c>
      <c r="II100">
        <v>0</v>
      </c>
      <c r="IJ100">
        <v>1087.48</v>
      </c>
      <c r="IK100">
        <v>0</v>
      </c>
      <c r="IL100">
        <v>20</v>
      </c>
      <c r="IM100">
        <v>0</v>
      </c>
      <c r="IN100">
        <v>1</v>
      </c>
      <c r="IO100">
        <v>21</v>
      </c>
      <c r="IP100">
        <v>0</v>
      </c>
      <c r="IQ100">
        <v>756.04300000000001</v>
      </c>
      <c r="IR100">
        <v>465722</v>
      </c>
      <c r="IS100">
        <v>0</v>
      </c>
      <c r="IT100">
        <v>100000</v>
      </c>
      <c r="IU100">
        <v>0</v>
      </c>
      <c r="IV100">
        <v>2000</v>
      </c>
      <c r="IW100">
        <v>6160</v>
      </c>
      <c r="IX100">
        <v>306248</v>
      </c>
      <c r="IY100">
        <v>0</v>
      </c>
      <c r="IZ100">
        <v>0</v>
      </c>
      <c r="JA100">
        <v>0</v>
      </c>
      <c r="JB100">
        <v>0</v>
      </c>
      <c r="JC100">
        <v>0</v>
      </c>
      <c r="JD100">
        <v>0</v>
      </c>
      <c r="JE100">
        <v>0</v>
      </c>
      <c r="JF100">
        <v>0</v>
      </c>
      <c r="JG100">
        <v>0</v>
      </c>
      <c r="JH100">
        <v>0</v>
      </c>
      <c r="JJ100">
        <v>0</v>
      </c>
      <c r="JK100">
        <v>0</v>
      </c>
      <c r="JL100">
        <v>0</v>
      </c>
      <c r="JM100">
        <v>0</v>
      </c>
      <c r="JO100">
        <v>5.085</v>
      </c>
      <c r="JP100">
        <v>28.451000000000001</v>
      </c>
      <c r="JQ100">
        <v>21.476000000000003</v>
      </c>
      <c r="JR100">
        <v>40614</v>
      </c>
      <c r="JS100">
        <v>264426</v>
      </c>
      <c r="JT100">
        <v>229228</v>
      </c>
      <c r="JU100">
        <v>0</v>
      </c>
      <c r="JW100">
        <v>0</v>
      </c>
      <c r="JX100">
        <v>0</v>
      </c>
      <c r="JY100">
        <v>0</v>
      </c>
      <c r="JZ100">
        <v>0</v>
      </c>
      <c r="KD100">
        <v>0</v>
      </c>
      <c r="KE100">
        <v>7261</v>
      </c>
      <c r="KG100">
        <v>0</v>
      </c>
      <c r="KH100">
        <v>0</v>
      </c>
      <c r="KI100">
        <v>0</v>
      </c>
      <c r="KJ100">
        <v>12</v>
      </c>
      <c r="KK100">
        <v>10</v>
      </c>
      <c r="KL100">
        <v>7392</v>
      </c>
      <c r="KM100">
        <v>6160</v>
      </c>
      <c r="KN100">
        <v>0</v>
      </c>
      <c r="KO100">
        <v>0</v>
      </c>
      <c r="KP100">
        <v>0</v>
      </c>
      <c r="KQ100">
        <v>0</v>
      </c>
      <c r="KS100">
        <v>0</v>
      </c>
      <c r="KT100">
        <v>0</v>
      </c>
      <c r="KU100">
        <v>0</v>
      </c>
      <c r="KW100">
        <v>0</v>
      </c>
      <c r="KX100">
        <v>0</v>
      </c>
      <c r="KY100">
        <v>0</v>
      </c>
      <c r="KZ100">
        <v>0</v>
      </c>
      <c r="LA100">
        <v>0</v>
      </c>
      <c r="LB100">
        <v>0</v>
      </c>
      <c r="LD100">
        <v>0</v>
      </c>
      <c r="LE100">
        <v>0</v>
      </c>
      <c r="LF100">
        <v>0</v>
      </c>
      <c r="LG100">
        <v>0</v>
      </c>
      <c r="LH100">
        <v>0</v>
      </c>
      <c r="LI100">
        <v>0</v>
      </c>
      <c r="LJ100">
        <v>1899.029</v>
      </c>
      <c r="LK100">
        <v>3</v>
      </c>
      <c r="LL100">
        <v>45000</v>
      </c>
      <c r="LM100">
        <v>18990</v>
      </c>
      <c r="LN100">
        <v>0</v>
      </c>
      <c r="LO100">
        <v>0</v>
      </c>
      <c r="LP100">
        <v>0</v>
      </c>
      <c r="LQ100">
        <v>0</v>
      </c>
      <c r="LR100">
        <v>0</v>
      </c>
      <c r="LS100">
        <v>0</v>
      </c>
      <c r="LT100">
        <v>0</v>
      </c>
      <c r="LU100">
        <v>0</v>
      </c>
      <c r="LV100">
        <v>0</v>
      </c>
      <c r="LW100">
        <v>0</v>
      </c>
      <c r="LX100">
        <v>0</v>
      </c>
      <c r="LY100">
        <v>0</v>
      </c>
      <c r="LZ100">
        <v>0</v>
      </c>
      <c r="MA100">
        <v>0</v>
      </c>
      <c r="MB100">
        <v>0</v>
      </c>
      <c r="MC100">
        <v>0</v>
      </c>
      <c r="MD100">
        <v>0</v>
      </c>
      <c r="ME100">
        <v>0</v>
      </c>
      <c r="MF100">
        <v>0</v>
      </c>
      <c r="MG100">
        <v>21784417</v>
      </c>
      <c r="MH100">
        <v>0</v>
      </c>
      <c r="MI100">
        <v>0</v>
      </c>
      <c r="MJ100">
        <v>0</v>
      </c>
      <c r="MK100">
        <v>0</v>
      </c>
    </row>
    <row r="101" spans="1:349" x14ac:dyDescent="0.25">
      <c r="A101">
        <v>43696</v>
      </c>
      <c r="B101">
        <v>101837</v>
      </c>
      <c r="C101">
        <v>9</v>
      </c>
      <c r="D101">
        <v>2025</v>
      </c>
      <c r="E101">
        <v>6160</v>
      </c>
      <c r="F101">
        <v>0</v>
      </c>
      <c r="G101">
        <v>312.77199999999999</v>
      </c>
      <c r="H101">
        <v>263.935</v>
      </c>
      <c r="I101">
        <v>263.935</v>
      </c>
      <c r="J101">
        <v>312.77199999999999</v>
      </c>
      <c r="K101">
        <v>0</v>
      </c>
      <c r="L101">
        <v>6160</v>
      </c>
      <c r="M101">
        <v>0</v>
      </c>
      <c r="N101">
        <v>0</v>
      </c>
      <c r="P101">
        <v>312.97300000000001</v>
      </c>
      <c r="Q101">
        <v>0</v>
      </c>
      <c r="R101">
        <v>194731</v>
      </c>
      <c r="S101">
        <v>622.19600000000003</v>
      </c>
      <c r="U101">
        <v>0</v>
      </c>
      <c r="V101">
        <v>37.213000000000001</v>
      </c>
      <c r="W101">
        <v>22923</v>
      </c>
      <c r="X101">
        <v>22923</v>
      </c>
      <c r="Z101">
        <v>0</v>
      </c>
      <c r="AC101">
        <v>0</v>
      </c>
      <c r="AD101" t="s">
        <v>305</v>
      </c>
      <c r="AE101">
        <v>0</v>
      </c>
      <c r="AH101">
        <v>0</v>
      </c>
      <c r="AI101">
        <v>0</v>
      </c>
      <c r="AJ101">
        <v>6160</v>
      </c>
      <c r="AK101" t="s">
        <v>529</v>
      </c>
      <c r="AL101" t="s">
        <v>10</v>
      </c>
      <c r="AM101">
        <v>0</v>
      </c>
      <c r="AN101">
        <v>0</v>
      </c>
      <c r="AO101">
        <v>0</v>
      </c>
      <c r="AP101">
        <v>0</v>
      </c>
      <c r="AQ101">
        <v>0</v>
      </c>
      <c r="AS101">
        <v>0</v>
      </c>
      <c r="AT101">
        <v>0</v>
      </c>
      <c r="AU101">
        <v>0</v>
      </c>
      <c r="AV101">
        <v>0</v>
      </c>
      <c r="AW101">
        <v>3251436</v>
      </c>
      <c r="AX101">
        <v>3201918</v>
      </c>
      <c r="AY101">
        <v>0</v>
      </c>
      <c r="AZ101">
        <v>194731</v>
      </c>
      <c r="BA101">
        <v>4</v>
      </c>
      <c r="BB101">
        <v>0</v>
      </c>
      <c r="BC101">
        <v>0</v>
      </c>
      <c r="BD101">
        <v>0</v>
      </c>
      <c r="BE101">
        <v>0</v>
      </c>
      <c r="BF101">
        <v>2870546</v>
      </c>
      <c r="BG101">
        <v>0</v>
      </c>
      <c r="BJ101">
        <v>12</v>
      </c>
      <c r="BK101">
        <v>0</v>
      </c>
      <c r="BL101">
        <v>0</v>
      </c>
      <c r="BM101">
        <v>0</v>
      </c>
      <c r="BN101">
        <v>0</v>
      </c>
      <c r="BO101">
        <v>0</v>
      </c>
      <c r="BP101">
        <v>0</v>
      </c>
      <c r="BQ101">
        <v>729</v>
      </c>
      <c r="BS101">
        <v>0</v>
      </c>
      <c r="BT101">
        <v>0</v>
      </c>
      <c r="BU101">
        <v>0</v>
      </c>
      <c r="BV101">
        <v>0</v>
      </c>
      <c r="BW101">
        <v>0</v>
      </c>
      <c r="BY101">
        <v>0</v>
      </c>
      <c r="CA101">
        <v>0</v>
      </c>
      <c r="CB101">
        <v>0</v>
      </c>
      <c r="CC101">
        <v>0</v>
      </c>
      <c r="CD101">
        <v>0</v>
      </c>
      <c r="CE101">
        <v>0</v>
      </c>
      <c r="CF101">
        <v>0</v>
      </c>
      <c r="CG101">
        <v>0</v>
      </c>
      <c r="CH101">
        <v>50214</v>
      </c>
      <c r="CI101">
        <v>0</v>
      </c>
      <c r="CJ101">
        <v>4</v>
      </c>
      <c r="CK101">
        <v>0</v>
      </c>
      <c r="CL101">
        <v>0</v>
      </c>
      <c r="CN101">
        <v>0</v>
      </c>
      <c r="CO101">
        <v>1</v>
      </c>
      <c r="CP101">
        <v>0</v>
      </c>
      <c r="CQ101">
        <v>0</v>
      </c>
      <c r="CR101">
        <v>312.77199999999999</v>
      </c>
      <c r="CS101">
        <v>0</v>
      </c>
      <c r="CT101">
        <v>0</v>
      </c>
      <c r="CU101">
        <v>0</v>
      </c>
      <c r="CV101">
        <v>0</v>
      </c>
      <c r="CW101">
        <v>0</v>
      </c>
      <c r="CX101">
        <v>0</v>
      </c>
      <c r="CY101">
        <v>0</v>
      </c>
      <c r="CZ101">
        <v>0</v>
      </c>
      <c r="DB101">
        <v>1625840</v>
      </c>
      <c r="DC101">
        <v>0</v>
      </c>
      <c r="DD101">
        <v>0</v>
      </c>
      <c r="DE101">
        <v>198814</v>
      </c>
      <c r="DF101">
        <v>198814</v>
      </c>
      <c r="DG101">
        <v>32.274999999999999</v>
      </c>
      <c r="DH101">
        <v>0</v>
      </c>
      <c r="DI101">
        <v>0</v>
      </c>
      <c r="DK101">
        <v>3292</v>
      </c>
      <c r="DL101">
        <v>0</v>
      </c>
      <c r="DM101">
        <v>209557</v>
      </c>
      <c r="DN101">
        <v>696</v>
      </c>
      <c r="DO101">
        <v>0</v>
      </c>
      <c r="DP101">
        <v>0</v>
      </c>
      <c r="DQ101">
        <v>0</v>
      </c>
      <c r="DR101">
        <v>0</v>
      </c>
      <c r="DS101">
        <v>0</v>
      </c>
      <c r="DT101">
        <v>0</v>
      </c>
      <c r="DU101">
        <v>0</v>
      </c>
      <c r="DV101">
        <v>0</v>
      </c>
      <c r="DW101">
        <v>0</v>
      </c>
      <c r="DX101">
        <v>0</v>
      </c>
      <c r="DY101">
        <v>0</v>
      </c>
      <c r="DZ101">
        <v>0</v>
      </c>
      <c r="EA101">
        <v>0</v>
      </c>
      <c r="EB101">
        <v>0</v>
      </c>
      <c r="EC101">
        <v>29.167000000000002</v>
      </c>
      <c r="ED101">
        <v>206619</v>
      </c>
      <c r="EE101">
        <v>0</v>
      </c>
      <c r="EF101">
        <v>0</v>
      </c>
      <c r="EG101">
        <v>0</v>
      </c>
      <c r="EH101">
        <v>3634</v>
      </c>
      <c r="EI101">
        <v>0</v>
      </c>
      <c r="EJ101">
        <v>0</v>
      </c>
      <c r="EK101">
        <v>0</v>
      </c>
      <c r="EL101">
        <v>0</v>
      </c>
      <c r="EM101">
        <v>0</v>
      </c>
      <c r="EN101">
        <v>0.11800000000000001</v>
      </c>
      <c r="EO101">
        <v>0</v>
      </c>
      <c r="EP101">
        <v>0</v>
      </c>
      <c r="EQ101">
        <v>0.11800000000000001</v>
      </c>
      <c r="ER101">
        <v>0</v>
      </c>
      <c r="ES101">
        <v>0.59</v>
      </c>
      <c r="ET101">
        <v>0</v>
      </c>
      <c r="EV101">
        <v>0</v>
      </c>
      <c r="EW101">
        <v>0</v>
      </c>
      <c r="EX101">
        <v>0</v>
      </c>
      <c r="EZ101">
        <v>2708267</v>
      </c>
      <c r="FA101">
        <v>0</v>
      </c>
      <c r="FB101">
        <v>2902302</v>
      </c>
      <c r="FC101">
        <v>0</v>
      </c>
      <c r="FD101">
        <v>0</v>
      </c>
      <c r="FE101">
        <v>423844</v>
      </c>
      <c r="FF101">
        <v>69807</v>
      </c>
      <c r="FG101">
        <v>7.0223999999999995E-2</v>
      </c>
      <c r="FH101">
        <v>3.0397999999999998E-2</v>
      </c>
      <c r="FI101">
        <v>0</v>
      </c>
      <c r="FJ101">
        <v>0</v>
      </c>
      <c r="FK101">
        <v>465.99800000000005</v>
      </c>
      <c r="FL101">
        <v>3446167</v>
      </c>
      <c r="FM101">
        <v>0</v>
      </c>
      <c r="FN101">
        <v>0</v>
      </c>
      <c r="FO101">
        <v>28908</v>
      </c>
      <c r="FP101">
        <v>0</v>
      </c>
      <c r="FQ101">
        <v>28908</v>
      </c>
      <c r="FR101">
        <v>28908</v>
      </c>
      <c r="FS101">
        <v>0</v>
      </c>
      <c r="FT101">
        <v>0</v>
      </c>
      <c r="FU101">
        <v>0</v>
      </c>
      <c r="FV101">
        <v>0</v>
      </c>
      <c r="FW101">
        <v>0</v>
      </c>
      <c r="FX101">
        <v>0</v>
      </c>
      <c r="FY101">
        <v>0</v>
      </c>
      <c r="GB101">
        <v>459539</v>
      </c>
      <c r="GC101">
        <v>459539</v>
      </c>
      <c r="GD101">
        <v>48.719000000000001</v>
      </c>
      <c r="GF101">
        <v>0</v>
      </c>
      <c r="GG101">
        <v>0</v>
      </c>
      <c r="GH101">
        <v>0</v>
      </c>
      <c r="GI101">
        <v>0</v>
      </c>
      <c r="GK101">
        <v>0</v>
      </c>
      <c r="GL101">
        <v>0</v>
      </c>
      <c r="GM101">
        <v>0</v>
      </c>
      <c r="GN101">
        <v>0</v>
      </c>
      <c r="GO101">
        <v>0</v>
      </c>
      <c r="GQ101">
        <v>0</v>
      </c>
      <c r="GR101">
        <v>0</v>
      </c>
      <c r="GS101">
        <v>0</v>
      </c>
      <c r="GT101">
        <v>0</v>
      </c>
      <c r="HB101">
        <v>360336637</v>
      </c>
      <c r="HC101">
        <v>4.0135999999999998E-2</v>
      </c>
      <c r="HD101">
        <v>50214</v>
      </c>
      <c r="HE101">
        <v>0</v>
      </c>
      <c r="HF101">
        <v>290592</v>
      </c>
      <c r="HG101">
        <v>5544</v>
      </c>
      <c r="HH101">
        <v>0</v>
      </c>
      <c r="HI101">
        <v>0</v>
      </c>
      <c r="HJ101">
        <v>33041</v>
      </c>
      <c r="HK101">
        <v>2118</v>
      </c>
      <c r="HL101">
        <v>1426</v>
      </c>
      <c r="HM101">
        <v>24000</v>
      </c>
      <c r="HN101">
        <v>0</v>
      </c>
      <c r="HO101">
        <v>0</v>
      </c>
      <c r="HP101">
        <v>0</v>
      </c>
      <c r="HQ101">
        <v>0</v>
      </c>
      <c r="HR101">
        <v>0</v>
      </c>
      <c r="HS101">
        <v>2707571</v>
      </c>
      <c r="HT101">
        <v>69807</v>
      </c>
      <c r="HW101">
        <v>0</v>
      </c>
      <c r="HX101">
        <v>58</v>
      </c>
      <c r="HY101">
        <v>29</v>
      </c>
      <c r="HZ101">
        <v>43</v>
      </c>
      <c r="IA101">
        <v>5</v>
      </c>
      <c r="IB101">
        <v>1</v>
      </c>
      <c r="IC101">
        <v>136</v>
      </c>
      <c r="ID101">
        <v>0</v>
      </c>
      <c r="IE101">
        <v>0</v>
      </c>
      <c r="IF101">
        <v>0</v>
      </c>
      <c r="IG101">
        <v>9</v>
      </c>
      <c r="IH101">
        <v>0</v>
      </c>
      <c r="II101">
        <v>0</v>
      </c>
      <c r="IJ101">
        <v>37.213000000000001</v>
      </c>
      <c r="IK101">
        <v>0</v>
      </c>
      <c r="IL101">
        <v>2</v>
      </c>
      <c r="IM101">
        <v>4</v>
      </c>
      <c r="IN101">
        <v>1</v>
      </c>
      <c r="IO101">
        <v>7</v>
      </c>
      <c r="IP101">
        <v>0</v>
      </c>
      <c r="IQ101">
        <v>37.213000000000001</v>
      </c>
      <c r="IR101">
        <v>22923</v>
      </c>
      <c r="IS101">
        <v>0</v>
      </c>
      <c r="IT101">
        <v>10000</v>
      </c>
      <c r="IU101">
        <v>12000</v>
      </c>
      <c r="IV101">
        <v>2000</v>
      </c>
      <c r="IW101">
        <v>6160</v>
      </c>
      <c r="IX101">
        <v>0</v>
      </c>
      <c r="IY101">
        <v>0</v>
      </c>
      <c r="IZ101">
        <v>0</v>
      </c>
      <c r="JA101">
        <v>0</v>
      </c>
      <c r="JB101">
        <v>0</v>
      </c>
      <c r="JC101">
        <v>0</v>
      </c>
      <c r="JD101">
        <v>0</v>
      </c>
      <c r="JE101">
        <v>0</v>
      </c>
      <c r="JF101">
        <v>0</v>
      </c>
      <c r="JG101">
        <v>0</v>
      </c>
      <c r="JH101">
        <v>0</v>
      </c>
      <c r="JJ101">
        <v>0</v>
      </c>
      <c r="JK101">
        <v>0</v>
      </c>
      <c r="JL101">
        <v>0</v>
      </c>
      <c r="JM101">
        <v>0</v>
      </c>
      <c r="JO101">
        <v>9.9329999999999998</v>
      </c>
      <c r="JP101">
        <v>24.490000000000002</v>
      </c>
      <c r="JQ101">
        <v>14.296000000000001</v>
      </c>
      <c r="JR101">
        <v>79336</v>
      </c>
      <c r="JS101">
        <v>227612</v>
      </c>
      <c r="JT101">
        <v>152591</v>
      </c>
      <c r="JU101">
        <v>0</v>
      </c>
      <c r="JW101">
        <v>0</v>
      </c>
      <c r="JX101">
        <v>0</v>
      </c>
      <c r="JY101">
        <v>0</v>
      </c>
      <c r="JZ101">
        <v>0</v>
      </c>
      <c r="KD101">
        <v>0</v>
      </c>
      <c r="KE101">
        <v>7261</v>
      </c>
      <c r="KG101">
        <v>0</v>
      </c>
      <c r="KH101">
        <v>0</v>
      </c>
      <c r="KI101">
        <v>0</v>
      </c>
      <c r="KJ101">
        <v>7</v>
      </c>
      <c r="KK101">
        <v>2</v>
      </c>
      <c r="KL101">
        <v>4312</v>
      </c>
      <c r="KM101">
        <v>1232</v>
      </c>
      <c r="KN101">
        <v>0</v>
      </c>
      <c r="KO101">
        <v>0</v>
      </c>
      <c r="KP101">
        <v>0</v>
      </c>
      <c r="KQ101">
        <v>0</v>
      </c>
      <c r="KS101">
        <v>0</v>
      </c>
      <c r="KT101">
        <v>0</v>
      </c>
      <c r="KU101">
        <v>0</v>
      </c>
      <c r="KW101">
        <v>0</v>
      </c>
      <c r="KX101">
        <v>0</v>
      </c>
      <c r="KY101">
        <v>0</v>
      </c>
      <c r="KZ101">
        <v>0</v>
      </c>
      <c r="LA101">
        <v>0</v>
      </c>
      <c r="LB101">
        <v>0</v>
      </c>
      <c r="LD101">
        <v>0</v>
      </c>
      <c r="LE101">
        <v>0</v>
      </c>
      <c r="LF101">
        <v>0</v>
      </c>
      <c r="LG101">
        <v>0</v>
      </c>
      <c r="LH101">
        <v>0</v>
      </c>
      <c r="LI101">
        <v>0</v>
      </c>
      <c r="LJ101">
        <v>304.137</v>
      </c>
      <c r="LK101">
        <v>2</v>
      </c>
      <c r="LL101">
        <v>30000</v>
      </c>
      <c r="LM101">
        <v>3041</v>
      </c>
      <c r="LN101">
        <v>0</v>
      </c>
      <c r="LO101">
        <v>0</v>
      </c>
      <c r="LP101">
        <v>0</v>
      </c>
      <c r="LQ101">
        <v>0</v>
      </c>
      <c r="LR101">
        <v>0</v>
      </c>
      <c r="LS101">
        <v>0</v>
      </c>
      <c r="LT101">
        <v>0</v>
      </c>
      <c r="LU101">
        <v>0</v>
      </c>
      <c r="LV101">
        <v>0</v>
      </c>
      <c r="LW101">
        <v>0</v>
      </c>
      <c r="LX101">
        <v>0</v>
      </c>
      <c r="LY101">
        <v>0</v>
      </c>
      <c r="LZ101">
        <v>0</v>
      </c>
      <c r="MA101">
        <v>0</v>
      </c>
      <c r="MB101">
        <v>0</v>
      </c>
      <c r="MC101">
        <v>0</v>
      </c>
      <c r="MD101">
        <v>0</v>
      </c>
      <c r="ME101">
        <v>0</v>
      </c>
      <c r="MF101">
        <v>0</v>
      </c>
      <c r="MG101">
        <v>3251436</v>
      </c>
      <c r="MH101">
        <v>0</v>
      </c>
      <c r="MI101">
        <v>0</v>
      </c>
      <c r="MJ101">
        <v>0</v>
      </c>
      <c r="MK101">
        <v>0</v>
      </c>
    </row>
    <row r="102" spans="1:349" x14ac:dyDescent="0.25">
      <c r="A102">
        <v>43696</v>
      </c>
      <c r="B102">
        <v>101838</v>
      </c>
      <c r="C102">
        <v>9</v>
      </c>
      <c r="D102">
        <v>2025</v>
      </c>
      <c r="E102">
        <v>6160</v>
      </c>
      <c r="F102">
        <v>0</v>
      </c>
      <c r="G102">
        <v>1516.3120000000001</v>
      </c>
      <c r="H102">
        <v>1425.539</v>
      </c>
      <c r="I102">
        <v>1425.539</v>
      </c>
      <c r="J102">
        <v>1516.3120000000001</v>
      </c>
      <c r="K102">
        <v>0</v>
      </c>
      <c r="L102">
        <v>6160</v>
      </c>
      <c r="M102">
        <v>0</v>
      </c>
      <c r="N102">
        <v>0</v>
      </c>
      <c r="P102">
        <v>1515.93</v>
      </c>
      <c r="Q102">
        <v>0</v>
      </c>
      <c r="R102">
        <v>943206</v>
      </c>
      <c r="S102">
        <v>622.19600000000003</v>
      </c>
      <c r="U102">
        <v>0</v>
      </c>
      <c r="V102">
        <v>1168.48</v>
      </c>
      <c r="W102">
        <v>719784</v>
      </c>
      <c r="X102">
        <v>719784</v>
      </c>
      <c r="Z102">
        <v>0</v>
      </c>
      <c r="AC102">
        <v>0</v>
      </c>
      <c r="AD102" t="s">
        <v>305</v>
      </c>
      <c r="AE102">
        <v>0</v>
      </c>
      <c r="AH102">
        <v>0</v>
      </c>
      <c r="AI102">
        <v>0</v>
      </c>
      <c r="AJ102">
        <v>6160</v>
      </c>
      <c r="AK102" t="s">
        <v>529</v>
      </c>
      <c r="AL102" t="s">
        <v>749</v>
      </c>
      <c r="AM102">
        <v>0</v>
      </c>
      <c r="AN102">
        <v>0</v>
      </c>
      <c r="AO102">
        <v>0</v>
      </c>
      <c r="AP102">
        <v>0</v>
      </c>
      <c r="AQ102">
        <v>0</v>
      </c>
      <c r="AS102">
        <v>0</v>
      </c>
      <c r="AT102">
        <v>0</v>
      </c>
      <c r="AU102">
        <v>0</v>
      </c>
      <c r="AV102">
        <v>0</v>
      </c>
      <c r="AW102">
        <v>18362404</v>
      </c>
      <c r="AX102">
        <v>18124432</v>
      </c>
      <c r="AY102">
        <v>0</v>
      </c>
      <c r="AZ102">
        <v>943206</v>
      </c>
      <c r="BA102">
        <v>0</v>
      </c>
      <c r="BB102">
        <v>31896</v>
      </c>
      <c r="BC102">
        <v>31692</v>
      </c>
      <c r="BD102">
        <v>75</v>
      </c>
      <c r="BE102">
        <v>203</v>
      </c>
      <c r="BF102">
        <v>16152097</v>
      </c>
      <c r="BG102">
        <v>0</v>
      </c>
      <c r="BJ102">
        <v>12</v>
      </c>
      <c r="BK102">
        <v>0</v>
      </c>
      <c r="BL102">
        <v>0</v>
      </c>
      <c r="BM102">
        <v>0</v>
      </c>
      <c r="BN102">
        <v>0</v>
      </c>
      <c r="BO102">
        <v>0</v>
      </c>
      <c r="BP102">
        <v>0</v>
      </c>
      <c r="BQ102">
        <v>550</v>
      </c>
      <c r="BS102">
        <v>0</v>
      </c>
      <c r="BT102">
        <v>0</v>
      </c>
      <c r="BU102">
        <v>0</v>
      </c>
      <c r="BV102">
        <v>0</v>
      </c>
      <c r="BW102">
        <v>0</v>
      </c>
      <c r="BY102">
        <v>0</v>
      </c>
      <c r="CA102">
        <v>0</v>
      </c>
      <c r="CB102">
        <v>0</v>
      </c>
      <c r="CC102">
        <v>0</v>
      </c>
      <c r="CD102">
        <v>0</v>
      </c>
      <c r="CE102">
        <v>0</v>
      </c>
      <c r="CF102">
        <v>0</v>
      </c>
      <c r="CG102">
        <v>0</v>
      </c>
      <c r="CH102">
        <v>243436</v>
      </c>
      <c r="CI102">
        <v>0</v>
      </c>
      <c r="CJ102">
        <v>4</v>
      </c>
      <c r="CK102">
        <v>0</v>
      </c>
      <c r="CL102">
        <v>0</v>
      </c>
      <c r="CN102">
        <v>0</v>
      </c>
      <c r="CO102">
        <v>1</v>
      </c>
      <c r="CP102">
        <v>0</v>
      </c>
      <c r="CQ102">
        <v>0</v>
      </c>
      <c r="CR102">
        <v>1516.3120000000001</v>
      </c>
      <c r="CS102">
        <v>0</v>
      </c>
      <c r="CT102">
        <v>0</v>
      </c>
      <c r="CU102">
        <v>0</v>
      </c>
      <c r="CV102">
        <v>0</v>
      </c>
      <c r="CW102">
        <v>0</v>
      </c>
      <c r="CX102">
        <v>0</v>
      </c>
      <c r="CY102">
        <v>0</v>
      </c>
      <c r="CZ102">
        <v>0</v>
      </c>
      <c r="DB102">
        <v>8781320</v>
      </c>
      <c r="DC102">
        <v>0</v>
      </c>
      <c r="DD102">
        <v>0</v>
      </c>
      <c r="DE102">
        <v>2495801</v>
      </c>
      <c r="DF102">
        <v>2497033</v>
      </c>
      <c r="DG102">
        <v>405.16300000000001</v>
      </c>
      <c r="DH102">
        <v>0</v>
      </c>
      <c r="DI102">
        <v>0</v>
      </c>
      <c r="DK102">
        <v>430</v>
      </c>
      <c r="DL102">
        <v>0</v>
      </c>
      <c r="DM102">
        <v>1583707</v>
      </c>
      <c r="DN102">
        <v>5260</v>
      </c>
      <c r="DO102">
        <v>0</v>
      </c>
      <c r="DP102">
        <v>0</v>
      </c>
      <c r="DQ102">
        <v>0</v>
      </c>
      <c r="DR102">
        <v>0</v>
      </c>
      <c r="DS102">
        <v>0</v>
      </c>
      <c r="DT102">
        <v>0</v>
      </c>
      <c r="DU102">
        <v>0</v>
      </c>
      <c r="DV102">
        <v>0</v>
      </c>
      <c r="DW102">
        <v>0</v>
      </c>
      <c r="DX102">
        <v>0</v>
      </c>
      <c r="DY102">
        <v>0</v>
      </c>
      <c r="DZ102">
        <v>0</v>
      </c>
      <c r="EA102">
        <v>0</v>
      </c>
      <c r="EB102">
        <v>0</v>
      </c>
      <c r="EC102">
        <v>37.734999999999999</v>
      </c>
      <c r="ED102">
        <v>267315</v>
      </c>
      <c r="EE102">
        <v>0</v>
      </c>
      <c r="EF102">
        <v>0</v>
      </c>
      <c r="EG102">
        <v>0</v>
      </c>
      <c r="EH102">
        <v>857065</v>
      </c>
      <c r="EI102">
        <v>464587</v>
      </c>
      <c r="EJ102">
        <v>18.855</v>
      </c>
      <c r="EK102">
        <v>42.597999999999999</v>
      </c>
      <c r="EL102">
        <v>0</v>
      </c>
      <c r="EM102">
        <v>0.46500000000000002</v>
      </c>
      <c r="EN102">
        <v>1.9890000000000001</v>
      </c>
      <c r="EO102">
        <v>0</v>
      </c>
      <c r="EP102">
        <v>0</v>
      </c>
      <c r="EQ102">
        <v>63.907000000000004</v>
      </c>
      <c r="ER102">
        <v>0</v>
      </c>
      <c r="ES102">
        <v>139.13400000000001</v>
      </c>
      <c r="ET102">
        <v>0</v>
      </c>
      <c r="EV102">
        <v>0</v>
      </c>
      <c r="EW102">
        <v>0</v>
      </c>
      <c r="EX102">
        <v>0</v>
      </c>
      <c r="EZ102">
        <v>15346736</v>
      </c>
      <c r="FA102">
        <v>0</v>
      </c>
      <c r="FB102">
        <v>16284478</v>
      </c>
      <c r="FC102">
        <v>0</v>
      </c>
      <c r="FD102">
        <v>0</v>
      </c>
      <c r="FE102">
        <v>2384903</v>
      </c>
      <c r="FF102">
        <v>392793</v>
      </c>
      <c r="FG102">
        <v>7.0223999999999995E-2</v>
      </c>
      <c r="FH102">
        <v>3.0397999999999998E-2</v>
      </c>
      <c r="FI102">
        <v>0</v>
      </c>
      <c r="FJ102">
        <v>0</v>
      </c>
      <c r="FK102">
        <v>2622.0940000000001</v>
      </c>
      <c r="FL102">
        <v>19305610</v>
      </c>
      <c r="FM102">
        <v>0</v>
      </c>
      <c r="FN102">
        <v>0</v>
      </c>
      <c r="FO102">
        <v>61608</v>
      </c>
      <c r="FP102">
        <v>0</v>
      </c>
      <c r="FQ102">
        <v>61608</v>
      </c>
      <c r="FR102">
        <v>61608</v>
      </c>
      <c r="FS102">
        <v>0</v>
      </c>
      <c r="FT102">
        <v>0</v>
      </c>
      <c r="FU102">
        <v>0</v>
      </c>
      <c r="FV102">
        <v>0</v>
      </c>
      <c r="FW102">
        <v>0</v>
      </c>
      <c r="FX102">
        <v>0</v>
      </c>
      <c r="FY102">
        <v>0</v>
      </c>
      <c r="GB102">
        <v>255722</v>
      </c>
      <c r="GC102">
        <v>255722</v>
      </c>
      <c r="GD102">
        <v>26.866</v>
      </c>
      <c r="GF102">
        <v>0</v>
      </c>
      <c r="GG102">
        <v>0</v>
      </c>
      <c r="GH102">
        <v>0</v>
      </c>
      <c r="GI102">
        <v>0</v>
      </c>
      <c r="GK102">
        <v>0</v>
      </c>
      <c r="GL102">
        <v>0</v>
      </c>
      <c r="GM102">
        <v>0</v>
      </c>
      <c r="GN102">
        <v>0</v>
      </c>
      <c r="GO102">
        <v>0</v>
      </c>
      <c r="GQ102">
        <v>0</v>
      </c>
      <c r="GR102">
        <v>0</v>
      </c>
      <c r="GS102">
        <v>0</v>
      </c>
      <c r="GT102">
        <v>0</v>
      </c>
      <c r="HB102">
        <v>360336637</v>
      </c>
      <c r="HC102">
        <v>4.0135999999999998E-2</v>
      </c>
      <c r="HD102">
        <v>243436</v>
      </c>
      <c r="HE102">
        <v>0</v>
      </c>
      <c r="HF102">
        <v>1569518</v>
      </c>
      <c r="HG102">
        <v>2464</v>
      </c>
      <c r="HH102">
        <v>553068</v>
      </c>
      <c r="HI102">
        <v>0</v>
      </c>
      <c r="HJ102">
        <v>89825</v>
      </c>
      <c r="HK102">
        <v>5245</v>
      </c>
      <c r="HL102">
        <v>4204</v>
      </c>
      <c r="HM102">
        <v>0</v>
      </c>
      <c r="HN102">
        <v>0</v>
      </c>
      <c r="HO102">
        <v>62500</v>
      </c>
      <c r="HP102">
        <v>46526</v>
      </c>
      <c r="HQ102">
        <v>0</v>
      </c>
      <c r="HR102">
        <v>0</v>
      </c>
      <c r="HS102">
        <v>15341272</v>
      </c>
      <c r="HT102">
        <v>392793</v>
      </c>
      <c r="HW102">
        <v>0</v>
      </c>
      <c r="HX102">
        <v>77</v>
      </c>
      <c r="HY102">
        <v>74</v>
      </c>
      <c r="HZ102">
        <v>89</v>
      </c>
      <c r="IA102">
        <v>209</v>
      </c>
      <c r="IB102">
        <v>1066</v>
      </c>
      <c r="IC102">
        <v>1515</v>
      </c>
      <c r="ID102">
        <v>1</v>
      </c>
      <c r="IE102">
        <v>0</v>
      </c>
      <c r="IF102">
        <v>0</v>
      </c>
      <c r="IG102">
        <v>4</v>
      </c>
      <c r="IH102">
        <v>897.83699999999999</v>
      </c>
      <c r="II102">
        <v>169.184</v>
      </c>
      <c r="IJ102">
        <v>1168.48</v>
      </c>
      <c r="IK102">
        <v>73.683000000000007</v>
      </c>
      <c r="IL102">
        <v>0</v>
      </c>
      <c r="IM102">
        <v>0</v>
      </c>
      <c r="IN102">
        <v>0</v>
      </c>
      <c r="IO102">
        <v>0</v>
      </c>
      <c r="IP102">
        <v>242.86700000000002</v>
      </c>
      <c r="IQ102">
        <v>1168.48</v>
      </c>
      <c r="IR102">
        <v>719784</v>
      </c>
      <c r="IS102">
        <v>20263</v>
      </c>
      <c r="IT102">
        <v>0</v>
      </c>
      <c r="IU102">
        <v>0</v>
      </c>
      <c r="IV102">
        <v>0</v>
      </c>
      <c r="IW102">
        <v>6160</v>
      </c>
      <c r="IX102">
        <v>0</v>
      </c>
      <c r="IY102">
        <v>0</v>
      </c>
      <c r="IZ102">
        <v>66788</v>
      </c>
      <c r="JA102">
        <v>1232</v>
      </c>
      <c r="JB102">
        <v>0</v>
      </c>
      <c r="JC102">
        <v>0</v>
      </c>
      <c r="JD102">
        <v>0</v>
      </c>
      <c r="JE102">
        <v>0</v>
      </c>
      <c r="JF102">
        <v>0</v>
      </c>
      <c r="JG102">
        <v>0</v>
      </c>
      <c r="JH102">
        <v>0</v>
      </c>
      <c r="JJ102">
        <v>0</v>
      </c>
      <c r="JK102">
        <v>0</v>
      </c>
      <c r="JL102">
        <v>0</v>
      </c>
      <c r="JM102">
        <v>0</v>
      </c>
      <c r="JO102">
        <v>0.11700000000000001</v>
      </c>
      <c r="JP102">
        <v>22.269000000000002</v>
      </c>
      <c r="JQ102">
        <v>4.4800000000000004</v>
      </c>
      <c r="JR102">
        <v>934</v>
      </c>
      <c r="JS102">
        <v>206970</v>
      </c>
      <c r="JT102">
        <v>47818</v>
      </c>
      <c r="JU102">
        <v>32340</v>
      </c>
      <c r="JW102">
        <v>0</v>
      </c>
      <c r="JX102">
        <v>0</v>
      </c>
      <c r="JY102">
        <v>0</v>
      </c>
      <c r="JZ102">
        <v>0</v>
      </c>
      <c r="KD102">
        <v>32340</v>
      </c>
      <c r="KE102">
        <v>7261</v>
      </c>
      <c r="KG102">
        <v>0</v>
      </c>
      <c r="KH102">
        <v>0</v>
      </c>
      <c r="KI102">
        <v>0</v>
      </c>
      <c r="KJ102">
        <v>3</v>
      </c>
      <c r="KK102">
        <v>1</v>
      </c>
      <c r="KL102">
        <v>1848</v>
      </c>
      <c r="KM102">
        <v>616</v>
      </c>
      <c r="KN102">
        <v>0</v>
      </c>
      <c r="KO102">
        <v>0</v>
      </c>
      <c r="KP102">
        <v>0</v>
      </c>
      <c r="KQ102">
        <v>0</v>
      </c>
      <c r="KS102">
        <v>0</v>
      </c>
      <c r="KT102">
        <v>0</v>
      </c>
      <c r="KU102">
        <v>0</v>
      </c>
      <c r="KW102">
        <v>0</v>
      </c>
      <c r="KX102">
        <v>0</v>
      </c>
      <c r="KY102">
        <v>0</v>
      </c>
      <c r="KZ102">
        <v>0</v>
      </c>
      <c r="LA102">
        <v>0</v>
      </c>
      <c r="LB102">
        <v>0</v>
      </c>
      <c r="LD102">
        <v>0</v>
      </c>
      <c r="LE102">
        <v>0</v>
      </c>
      <c r="LF102">
        <v>0</v>
      </c>
      <c r="LG102">
        <v>0</v>
      </c>
      <c r="LH102">
        <v>0</v>
      </c>
      <c r="LI102">
        <v>0</v>
      </c>
      <c r="LJ102">
        <v>1482.498</v>
      </c>
      <c r="LK102">
        <v>5</v>
      </c>
      <c r="LL102">
        <v>75000</v>
      </c>
      <c r="LM102">
        <v>14825</v>
      </c>
      <c r="LN102">
        <v>0</v>
      </c>
      <c r="LO102">
        <v>0</v>
      </c>
      <c r="LP102">
        <v>0</v>
      </c>
      <c r="LQ102">
        <v>0</v>
      </c>
      <c r="LR102">
        <v>0</v>
      </c>
      <c r="LS102">
        <v>0</v>
      </c>
      <c r="LT102">
        <v>0</v>
      </c>
      <c r="LU102">
        <v>0</v>
      </c>
      <c r="LV102">
        <v>0</v>
      </c>
      <c r="LW102">
        <v>0</v>
      </c>
      <c r="LX102">
        <v>0</v>
      </c>
      <c r="LY102">
        <v>0</v>
      </c>
      <c r="LZ102">
        <v>0</v>
      </c>
      <c r="MA102">
        <v>0</v>
      </c>
      <c r="MB102">
        <v>0</v>
      </c>
      <c r="MC102">
        <v>0</v>
      </c>
      <c r="MD102">
        <v>0</v>
      </c>
      <c r="ME102">
        <v>0</v>
      </c>
      <c r="MF102">
        <v>0</v>
      </c>
      <c r="MG102">
        <v>18362404</v>
      </c>
      <c r="MH102">
        <v>0</v>
      </c>
      <c r="MI102">
        <v>0</v>
      </c>
      <c r="MJ102">
        <v>0</v>
      </c>
      <c r="MK102">
        <v>0</v>
      </c>
    </row>
    <row r="103" spans="1:349" x14ac:dyDescent="0.25">
      <c r="A103">
        <v>43696</v>
      </c>
      <c r="B103">
        <v>101840</v>
      </c>
      <c r="C103">
        <v>9</v>
      </c>
      <c r="D103">
        <v>2025</v>
      </c>
      <c r="E103">
        <v>6160</v>
      </c>
      <c r="F103">
        <v>0</v>
      </c>
      <c r="G103">
        <v>300.26800000000003</v>
      </c>
      <c r="H103">
        <v>292.97900000000004</v>
      </c>
      <c r="I103">
        <v>292.97900000000004</v>
      </c>
      <c r="J103">
        <v>300.26800000000003</v>
      </c>
      <c r="K103">
        <v>0</v>
      </c>
      <c r="L103">
        <v>6160</v>
      </c>
      <c r="M103">
        <v>0</v>
      </c>
      <c r="N103">
        <v>0</v>
      </c>
      <c r="P103">
        <v>302.00300000000004</v>
      </c>
      <c r="Q103">
        <v>0</v>
      </c>
      <c r="R103">
        <v>187905</v>
      </c>
      <c r="S103">
        <v>622.19600000000003</v>
      </c>
      <c r="U103">
        <v>0</v>
      </c>
      <c r="V103">
        <v>9.56</v>
      </c>
      <c r="W103">
        <v>5889</v>
      </c>
      <c r="X103">
        <v>5889</v>
      </c>
      <c r="Z103">
        <v>0</v>
      </c>
      <c r="AC103">
        <v>0</v>
      </c>
      <c r="AD103" t="s">
        <v>305</v>
      </c>
      <c r="AE103">
        <v>0</v>
      </c>
      <c r="AH103">
        <v>0</v>
      </c>
      <c r="AI103">
        <v>0</v>
      </c>
      <c r="AJ103">
        <v>6160</v>
      </c>
      <c r="AK103" t="s">
        <v>529</v>
      </c>
      <c r="AL103" t="s">
        <v>26</v>
      </c>
      <c r="AM103">
        <v>0</v>
      </c>
      <c r="AN103">
        <v>0</v>
      </c>
      <c r="AO103">
        <v>0</v>
      </c>
      <c r="AP103">
        <v>0</v>
      </c>
      <c r="AQ103">
        <v>0</v>
      </c>
      <c r="AS103">
        <v>0</v>
      </c>
      <c r="AT103">
        <v>0</v>
      </c>
      <c r="AU103">
        <v>0</v>
      </c>
      <c r="AV103">
        <v>0</v>
      </c>
      <c r="AW103">
        <v>3496885</v>
      </c>
      <c r="AX103">
        <v>3449222</v>
      </c>
      <c r="AY103">
        <v>0</v>
      </c>
      <c r="AZ103">
        <v>187905</v>
      </c>
      <c r="BA103">
        <v>26.583000000000002</v>
      </c>
      <c r="BB103">
        <v>4253</v>
      </c>
      <c r="BC103">
        <v>4226</v>
      </c>
      <c r="BD103">
        <v>10</v>
      </c>
      <c r="BE103">
        <v>27</v>
      </c>
      <c r="BF103">
        <v>3103427</v>
      </c>
      <c r="BG103">
        <v>0</v>
      </c>
      <c r="BJ103">
        <v>12</v>
      </c>
      <c r="BK103">
        <v>0</v>
      </c>
      <c r="BL103">
        <v>0</v>
      </c>
      <c r="BM103">
        <v>0</v>
      </c>
      <c r="BN103">
        <v>0</v>
      </c>
      <c r="BO103">
        <v>0</v>
      </c>
      <c r="BP103">
        <v>0</v>
      </c>
      <c r="BQ103">
        <v>725</v>
      </c>
      <c r="BS103">
        <v>0</v>
      </c>
      <c r="BT103">
        <v>0</v>
      </c>
      <c r="BU103">
        <v>0</v>
      </c>
      <c r="BV103">
        <v>0</v>
      </c>
      <c r="BW103">
        <v>0</v>
      </c>
      <c r="BY103">
        <v>0</v>
      </c>
      <c r="CA103">
        <v>0</v>
      </c>
      <c r="CB103">
        <v>0</v>
      </c>
      <c r="CC103">
        <v>0</v>
      </c>
      <c r="CD103">
        <v>0</v>
      </c>
      <c r="CE103">
        <v>0</v>
      </c>
      <c r="CF103">
        <v>0</v>
      </c>
      <c r="CG103">
        <v>0</v>
      </c>
      <c r="CH103">
        <v>48206</v>
      </c>
      <c r="CI103">
        <v>0</v>
      </c>
      <c r="CJ103">
        <v>4</v>
      </c>
      <c r="CK103">
        <v>0</v>
      </c>
      <c r="CL103">
        <v>0</v>
      </c>
      <c r="CN103">
        <v>0</v>
      </c>
      <c r="CO103">
        <v>1</v>
      </c>
      <c r="CP103">
        <v>0</v>
      </c>
      <c r="CQ103">
        <v>0</v>
      </c>
      <c r="CR103">
        <v>300.26800000000003</v>
      </c>
      <c r="CS103">
        <v>0</v>
      </c>
      <c r="CT103">
        <v>0</v>
      </c>
      <c r="CU103">
        <v>0</v>
      </c>
      <c r="CV103">
        <v>0</v>
      </c>
      <c r="CW103">
        <v>0</v>
      </c>
      <c r="CX103">
        <v>0</v>
      </c>
      <c r="CY103">
        <v>0</v>
      </c>
      <c r="CZ103">
        <v>0</v>
      </c>
      <c r="DB103">
        <v>1804751</v>
      </c>
      <c r="DC103">
        <v>0</v>
      </c>
      <c r="DD103">
        <v>0</v>
      </c>
      <c r="DE103">
        <v>667590</v>
      </c>
      <c r="DF103">
        <v>667590</v>
      </c>
      <c r="DG103">
        <v>108.375</v>
      </c>
      <c r="DH103">
        <v>0</v>
      </c>
      <c r="DI103">
        <v>0</v>
      </c>
      <c r="DK103">
        <v>3220</v>
      </c>
      <c r="DL103">
        <v>0</v>
      </c>
      <c r="DM103">
        <v>155138</v>
      </c>
      <c r="DN103">
        <v>515</v>
      </c>
      <c r="DO103">
        <v>0</v>
      </c>
      <c r="DP103">
        <v>0</v>
      </c>
      <c r="DQ103">
        <v>0</v>
      </c>
      <c r="DR103">
        <v>0</v>
      </c>
      <c r="DS103">
        <v>0</v>
      </c>
      <c r="DT103">
        <v>0</v>
      </c>
      <c r="DU103">
        <v>0</v>
      </c>
      <c r="DV103">
        <v>0</v>
      </c>
      <c r="DW103">
        <v>0</v>
      </c>
      <c r="DX103">
        <v>0</v>
      </c>
      <c r="DY103">
        <v>0</v>
      </c>
      <c r="DZ103">
        <v>0</v>
      </c>
      <c r="EA103">
        <v>0</v>
      </c>
      <c r="EB103">
        <v>0</v>
      </c>
      <c r="EC103">
        <v>1.768</v>
      </c>
      <c r="ED103">
        <v>12525</v>
      </c>
      <c r="EE103">
        <v>0</v>
      </c>
      <c r="EF103">
        <v>0</v>
      </c>
      <c r="EG103">
        <v>0</v>
      </c>
      <c r="EH103">
        <v>143128</v>
      </c>
      <c r="EI103">
        <v>0</v>
      </c>
      <c r="EJ103">
        <v>0</v>
      </c>
      <c r="EK103">
        <v>6.6050000000000004</v>
      </c>
      <c r="EL103">
        <v>0</v>
      </c>
      <c r="EM103">
        <v>0</v>
      </c>
      <c r="EN103">
        <v>0.68400000000000005</v>
      </c>
      <c r="EO103">
        <v>0</v>
      </c>
      <c r="EP103">
        <v>0</v>
      </c>
      <c r="EQ103">
        <v>7.2890000000000006</v>
      </c>
      <c r="ER103">
        <v>0</v>
      </c>
      <c r="ES103">
        <v>23.234999999999999</v>
      </c>
      <c r="ET103">
        <v>0</v>
      </c>
      <c r="EV103">
        <v>0</v>
      </c>
      <c r="EW103">
        <v>0</v>
      </c>
      <c r="EX103">
        <v>0</v>
      </c>
      <c r="EZ103">
        <v>2915522</v>
      </c>
      <c r="FA103">
        <v>0</v>
      </c>
      <c r="FB103">
        <v>3102884</v>
      </c>
      <c r="FC103">
        <v>0</v>
      </c>
      <c r="FD103">
        <v>0</v>
      </c>
      <c r="FE103">
        <v>458230</v>
      </c>
      <c r="FF103">
        <v>75470</v>
      </c>
      <c r="FG103">
        <v>7.0223999999999995E-2</v>
      </c>
      <c r="FH103">
        <v>3.0397999999999998E-2</v>
      </c>
      <c r="FI103">
        <v>0</v>
      </c>
      <c r="FJ103">
        <v>0</v>
      </c>
      <c r="FK103">
        <v>503.803</v>
      </c>
      <c r="FL103">
        <v>3684790</v>
      </c>
      <c r="FM103">
        <v>0</v>
      </c>
      <c r="FN103">
        <v>0</v>
      </c>
      <c r="FO103">
        <v>0</v>
      </c>
      <c r="FP103">
        <v>0</v>
      </c>
      <c r="FQ103">
        <v>0</v>
      </c>
      <c r="FR103">
        <v>0</v>
      </c>
      <c r="FS103">
        <v>0</v>
      </c>
      <c r="FT103">
        <v>0</v>
      </c>
      <c r="FU103">
        <v>0</v>
      </c>
      <c r="FV103">
        <v>0</v>
      </c>
      <c r="FW103">
        <v>0</v>
      </c>
      <c r="FX103">
        <v>0</v>
      </c>
      <c r="FY103">
        <v>0</v>
      </c>
      <c r="GB103">
        <v>0</v>
      </c>
      <c r="GC103">
        <v>0</v>
      </c>
      <c r="GD103">
        <v>0</v>
      </c>
      <c r="GF103">
        <v>0</v>
      </c>
      <c r="GG103">
        <v>0</v>
      </c>
      <c r="GH103">
        <v>0</v>
      </c>
      <c r="GI103">
        <v>0</v>
      </c>
      <c r="GK103">
        <v>0</v>
      </c>
      <c r="GL103">
        <v>0</v>
      </c>
      <c r="GM103">
        <v>0</v>
      </c>
      <c r="GN103">
        <v>0</v>
      </c>
      <c r="GO103">
        <v>0</v>
      </c>
      <c r="GQ103">
        <v>0</v>
      </c>
      <c r="GR103">
        <v>0</v>
      </c>
      <c r="GS103">
        <v>0</v>
      </c>
      <c r="GT103">
        <v>0</v>
      </c>
      <c r="HB103">
        <v>360336637</v>
      </c>
      <c r="HC103">
        <v>4.0135999999999998E-2</v>
      </c>
      <c r="HD103">
        <v>48206</v>
      </c>
      <c r="HE103">
        <v>0</v>
      </c>
      <c r="HF103">
        <v>322570</v>
      </c>
      <c r="HG103">
        <v>0</v>
      </c>
      <c r="HH103">
        <v>94363</v>
      </c>
      <c r="HI103">
        <v>0</v>
      </c>
      <c r="HJ103">
        <v>48358</v>
      </c>
      <c r="HK103">
        <v>0</v>
      </c>
      <c r="HL103">
        <v>0</v>
      </c>
      <c r="HM103">
        <v>0</v>
      </c>
      <c r="HN103">
        <v>0</v>
      </c>
      <c r="HO103">
        <v>0</v>
      </c>
      <c r="HP103">
        <v>0</v>
      </c>
      <c r="HQ103">
        <v>0</v>
      </c>
      <c r="HR103">
        <v>0</v>
      </c>
      <c r="HS103">
        <v>2914979</v>
      </c>
      <c r="HT103">
        <v>75470</v>
      </c>
      <c r="HW103">
        <v>0</v>
      </c>
      <c r="HX103">
        <v>28</v>
      </c>
      <c r="HY103">
        <v>66</v>
      </c>
      <c r="HZ103">
        <v>56</v>
      </c>
      <c r="IA103">
        <v>82</v>
      </c>
      <c r="IB103">
        <v>185</v>
      </c>
      <c r="IC103">
        <v>417</v>
      </c>
      <c r="ID103">
        <v>0</v>
      </c>
      <c r="IE103">
        <v>0</v>
      </c>
      <c r="IF103">
        <v>0</v>
      </c>
      <c r="IG103">
        <v>0</v>
      </c>
      <c r="IH103">
        <v>153.18700000000001</v>
      </c>
      <c r="II103">
        <v>0</v>
      </c>
      <c r="IJ103">
        <v>9.56</v>
      </c>
      <c r="IK103">
        <v>0</v>
      </c>
      <c r="IL103">
        <v>0</v>
      </c>
      <c r="IM103">
        <v>0</v>
      </c>
      <c r="IN103">
        <v>0</v>
      </c>
      <c r="IO103">
        <v>0</v>
      </c>
      <c r="IP103">
        <v>0</v>
      </c>
      <c r="IQ103">
        <v>9.56</v>
      </c>
      <c r="IR103">
        <v>5889</v>
      </c>
      <c r="IS103">
        <v>0</v>
      </c>
      <c r="IT103">
        <v>0</v>
      </c>
      <c r="IU103">
        <v>0</v>
      </c>
      <c r="IV103">
        <v>0</v>
      </c>
      <c r="IW103">
        <v>6160</v>
      </c>
      <c r="IX103">
        <v>0</v>
      </c>
      <c r="IY103">
        <v>0</v>
      </c>
      <c r="IZ103">
        <v>0</v>
      </c>
      <c r="JA103">
        <v>0</v>
      </c>
      <c r="JB103">
        <v>0</v>
      </c>
      <c r="JC103">
        <v>0</v>
      </c>
      <c r="JD103">
        <v>0</v>
      </c>
      <c r="JE103">
        <v>0</v>
      </c>
      <c r="JF103">
        <v>0</v>
      </c>
      <c r="JG103">
        <v>0</v>
      </c>
      <c r="JH103">
        <v>0</v>
      </c>
      <c r="JJ103">
        <v>0</v>
      </c>
      <c r="JK103">
        <v>0</v>
      </c>
      <c r="JL103">
        <v>0</v>
      </c>
      <c r="JM103">
        <v>0</v>
      </c>
      <c r="JO103">
        <v>0</v>
      </c>
      <c r="JP103">
        <v>0</v>
      </c>
      <c r="JQ103">
        <v>0</v>
      </c>
      <c r="JR103">
        <v>0</v>
      </c>
      <c r="JS103">
        <v>0</v>
      </c>
      <c r="JT103">
        <v>0</v>
      </c>
      <c r="JU103">
        <v>4312</v>
      </c>
      <c r="JW103">
        <v>0</v>
      </c>
      <c r="JX103">
        <v>0</v>
      </c>
      <c r="JY103">
        <v>0</v>
      </c>
      <c r="JZ103">
        <v>0</v>
      </c>
      <c r="KD103">
        <v>4312</v>
      </c>
      <c r="KE103">
        <v>7261</v>
      </c>
      <c r="KG103">
        <v>0</v>
      </c>
      <c r="KH103">
        <v>0</v>
      </c>
      <c r="KI103">
        <v>0</v>
      </c>
      <c r="KJ103">
        <v>0</v>
      </c>
      <c r="KK103">
        <v>0</v>
      </c>
      <c r="KL103">
        <v>0</v>
      </c>
      <c r="KM103">
        <v>0</v>
      </c>
      <c r="KN103">
        <v>0</v>
      </c>
      <c r="KO103">
        <v>0</v>
      </c>
      <c r="KP103">
        <v>0</v>
      </c>
      <c r="KQ103">
        <v>0</v>
      </c>
      <c r="KS103">
        <v>0</v>
      </c>
      <c r="KT103">
        <v>0</v>
      </c>
      <c r="KU103">
        <v>0</v>
      </c>
      <c r="KW103">
        <v>0</v>
      </c>
      <c r="KX103">
        <v>0</v>
      </c>
      <c r="KY103">
        <v>0</v>
      </c>
      <c r="KZ103">
        <v>0</v>
      </c>
      <c r="LA103">
        <v>0</v>
      </c>
      <c r="LB103">
        <v>0</v>
      </c>
      <c r="LD103">
        <v>0</v>
      </c>
      <c r="LE103">
        <v>0</v>
      </c>
      <c r="LF103">
        <v>0</v>
      </c>
      <c r="LG103">
        <v>0</v>
      </c>
      <c r="LH103">
        <v>0</v>
      </c>
      <c r="LI103">
        <v>0</v>
      </c>
      <c r="LJ103">
        <v>335.75400000000002</v>
      </c>
      <c r="LK103">
        <v>3</v>
      </c>
      <c r="LL103">
        <v>45000</v>
      </c>
      <c r="LM103">
        <v>3358</v>
      </c>
      <c r="LN103">
        <v>0</v>
      </c>
      <c r="LO103">
        <v>0</v>
      </c>
      <c r="LP103">
        <v>0</v>
      </c>
      <c r="LQ103">
        <v>0</v>
      </c>
      <c r="LR103">
        <v>0</v>
      </c>
      <c r="LS103">
        <v>0</v>
      </c>
      <c r="LT103">
        <v>0</v>
      </c>
      <c r="LU103">
        <v>0</v>
      </c>
      <c r="LV103">
        <v>0</v>
      </c>
      <c r="LW103">
        <v>0</v>
      </c>
      <c r="LX103">
        <v>0</v>
      </c>
      <c r="LY103">
        <v>0</v>
      </c>
      <c r="LZ103">
        <v>0</v>
      </c>
      <c r="MA103">
        <v>0</v>
      </c>
      <c r="MB103">
        <v>0</v>
      </c>
      <c r="MC103">
        <v>0</v>
      </c>
      <c r="MD103">
        <v>0</v>
      </c>
      <c r="ME103">
        <v>0</v>
      </c>
      <c r="MF103">
        <v>0</v>
      </c>
      <c r="MG103">
        <v>3496885</v>
      </c>
      <c r="MH103">
        <v>0</v>
      </c>
      <c r="MI103">
        <v>0</v>
      </c>
      <c r="MJ103">
        <v>0</v>
      </c>
      <c r="MK103">
        <v>0</v>
      </c>
    </row>
    <row r="104" spans="1:349" x14ac:dyDescent="0.25">
      <c r="A104">
        <v>43696</v>
      </c>
      <c r="B104">
        <v>101842</v>
      </c>
      <c r="C104">
        <v>9</v>
      </c>
      <c r="D104">
        <v>2025</v>
      </c>
      <c r="E104">
        <v>6160</v>
      </c>
      <c r="F104">
        <v>0</v>
      </c>
      <c r="G104">
        <v>48.387</v>
      </c>
      <c r="H104">
        <v>25.197000000000003</v>
      </c>
      <c r="I104">
        <v>25.197000000000003</v>
      </c>
      <c r="J104">
        <v>48.387</v>
      </c>
      <c r="K104">
        <v>0</v>
      </c>
      <c r="L104">
        <v>6160</v>
      </c>
      <c r="M104">
        <v>0</v>
      </c>
      <c r="N104">
        <v>0</v>
      </c>
      <c r="P104">
        <v>48.387</v>
      </c>
      <c r="Q104">
        <v>0</v>
      </c>
      <c r="R104">
        <v>30106</v>
      </c>
      <c r="S104">
        <v>622.19600000000003</v>
      </c>
      <c r="U104">
        <v>0</v>
      </c>
      <c r="V104">
        <v>17.93</v>
      </c>
      <c r="W104">
        <v>11045</v>
      </c>
      <c r="X104">
        <v>11045</v>
      </c>
      <c r="Z104">
        <v>0</v>
      </c>
      <c r="AC104">
        <v>0</v>
      </c>
      <c r="AD104" t="s">
        <v>305</v>
      </c>
      <c r="AE104">
        <v>0</v>
      </c>
      <c r="AH104">
        <v>0</v>
      </c>
      <c r="AI104">
        <v>0</v>
      </c>
      <c r="AJ104">
        <v>6160</v>
      </c>
      <c r="AK104" t="s">
        <v>529</v>
      </c>
      <c r="AL104" t="s">
        <v>27</v>
      </c>
      <c r="AM104">
        <v>0</v>
      </c>
      <c r="AN104">
        <v>0</v>
      </c>
      <c r="AO104">
        <v>0</v>
      </c>
      <c r="AP104">
        <v>0</v>
      </c>
      <c r="AQ104">
        <v>0</v>
      </c>
      <c r="AS104">
        <v>0</v>
      </c>
      <c r="AT104">
        <v>0</v>
      </c>
      <c r="AU104">
        <v>0</v>
      </c>
      <c r="AV104">
        <v>0</v>
      </c>
      <c r="AW104">
        <v>543257</v>
      </c>
      <c r="AX104">
        <v>535593</v>
      </c>
      <c r="AY104">
        <v>0</v>
      </c>
      <c r="AZ104">
        <v>30106</v>
      </c>
      <c r="BA104">
        <v>3.8330000000000002</v>
      </c>
      <c r="BB104">
        <v>0</v>
      </c>
      <c r="BC104">
        <v>0</v>
      </c>
      <c r="BD104">
        <v>0</v>
      </c>
      <c r="BE104">
        <v>0</v>
      </c>
      <c r="BF104">
        <v>482146</v>
      </c>
      <c r="BG104">
        <v>0</v>
      </c>
      <c r="BJ104">
        <v>12</v>
      </c>
      <c r="BK104">
        <v>0</v>
      </c>
      <c r="BL104">
        <v>0</v>
      </c>
      <c r="BM104">
        <v>0</v>
      </c>
      <c r="BN104">
        <v>0</v>
      </c>
      <c r="BO104">
        <v>0</v>
      </c>
      <c r="BP104">
        <v>0</v>
      </c>
      <c r="BQ104">
        <v>766</v>
      </c>
      <c r="BS104">
        <v>0</v>
      </c>
      <c r="BT104">
        <v>0</v>
      </c>
      <c r="BU104">
        <v>0</v>
      </c>
      <c r="BV104">
        <v>0</v>
      </c>
      <c r="BW104">
        <v>0</v>
      </c>
      <c r="BY104">
        <v>0</v>
      </c>
      <c r="CA104">
        <v>0</v>
      </c>
      <c r="CB104">
        <v>0</v>
      </c>
      <c r="CC104">
        <v>0</v>
      </c>
      <c r="CD104">
        <v>0</v>
      </c>
      <c r="CE104">
        <v>0</v>
      </c>
      <c r="CF104">
        <v>0</v>
      </c>
      <c r="CG104">
        <v>0</v>
      </c>
      <c r="CH104">
        <v>7768</v>
      </c>
      <c r="CI104">
        <v>0</v>
      </c>
      <c r="CJ104">
        <v>4</v>
      </c>
      <c r="CK104">
        <v>0</v>
      </c>
      <c r="CL104">
        <v>0</v>
      </c>
      <c r="CN104">
        <v>0</v>
      </c>
      <c r="CO104">
        <v>1</v>
      </c>
      <c r="CP104">
        <v>0</v>
      </c>
      <c r="CQ104">
        <v>8.3000000000000004E-2</v>
      </c>
      <c r="CR104">
        <v>48.387</v>
      </c>
      <c r="CS104">
        <v>0</v>
      </c>
      <c r="CT104">
        <v>0</v>
      </c>
      <c r="CU104">
        <v>0</v>
      </c>
      <c r="CV104">
        <v>0</v>
      </c>
      <c r="CW104">
        <v>0</v>
      </c>
      <c r="CX104">
        <v>0</v>
      </c>
      <c r="CY104">
        <v>0</v>
      </c>
      <c r="CZ104">
        <v>0</v>
      </c>
      <c r="DB104">
        <v>155214</v>
      </c>
      <c r="DC104">
        <v>0</v>
      </c>
      <c r="DD104">
        <v>0</v>
      </c>
      <c r="DE104">
        <v>29414</v>
      </c>
      <c r="DF104">
        <v>29414</v>
      </c>
      <c r="DG104">
        <v>4.7750000000000004</v>
      </c>
      <c r="DH104">
        <v>0</v>
      </c>
      <c r="DI104">
        <v>0</v>
      </c>
      <c r="DK104">
        <v>3880</v>
      </c>
      <c r="DL104">
        <v>0</v>
      </c>
      <c r="DM104">
        <v>31168</v>
      </c>
      <c r="DN104">
        <v>104</v>
      </c>
      <c r="DO104">
        <v>0</v>
      </c>
      <c r="DP104">
        <v>0</v>
      </c>
      <c r="DQ104">
        <v>0</v>
      </c>
      <c r="DR104">
        <v>0</v>
      </c>
      <c r="DS104">
        <v>0</v>
      </c>
      <c r="DT104">
        <v>0</v>
      </c>
      <c r="DU104">
        <v>0</v>
      </c>
      <c r="DV104">
        <v>0</v>
      </c>
      <c r="DW104">
        <v>0</v>
      </c>
      <c r="DX104">
        <v>0</v>
      </c>
      <c r="DY104">
        <v>0</v>
      </c>
      <c r="DZ104">
        <v>0</v>
      </c>
      <c r="EA104">
        <v>0</v>
      </c>
      <c r="EB104">
        <v>0</v>
      </c>
      <c r="EC104">
        <v>3.83</v>
      </c>
      <c r="ED104">
        <v>27132</v>
      </c>
      <c r="EE104">
        <v>0</v>
      </c>
      <c r="EF104">
        <v>0</v>
      </c>
      <c r="EG104">
        <v>0</v>
      </c>
      <c r="EH104">
        <v>4140</v>
      </c>
      <c r="EI104">
        <v>0</v>
      </c>
      <c r="EJ104">
        <v>0</v>
      </c>
      <c r="EK104">
        <v>0.224</v>
      </c>
      <c r="EL104">
        <v>0</v>
      </c>
      <c r="EM104">
        <v>0</v>
      </c>
      <c r="EN104">
        <v>0</v>
      </c>
      <c r="EO104">
        <v>0</v>
      </c>
      <c r="EP104">
        <v>0</v>
      </c>
      <c r="EQ104">
        <v>0.224</v>
      </c>
      <c r="ER104">
        <v>0</v>
      </c>
      <c r="ES104">
        <v>0.67200000000000004</v>
      </c>
      <c r="ET104">
        <v>0</v>
      </c>
      <c r="EV104">
        <v>0</v>
      </c>
      <c r="EW104">
        <v>0</v>
      </c>
      <c r="EX104">
        <v>0</v>
      </c>
      <c r="EZ104">
        <v>452678</v>
      </c>
      <c r="FA104">
        <v>0</v>
      </c>
      <c r="FB104">
        <v>482680</v>
      </c>
      <c r="FC104">
        <v>0</v>
      </c>
      <c r="FD104">
        <v>0</v>
      </c>
      <c r="FE104">
        <v>71190</v>
      </c>
      <c r="FF104">
        <v>11725</v>
      </c>
      <c r="FG104">
        <v>7.0223999999999995E-2</v>
      </c>
      <c r="FH104">
        <v>3.0397999999999998E-2</v>
      </c>
      <c r="FI104">
        <v>0</v>
      </c>
      <c r="FJ104">
        <v>0</v>
      </c>
      <c r="FK104">
        <v>78.27</v>
      </c>
      <c r="FL104">
        <v>573363</v>
      </c>
      <c r="FM104">
        <v>0</v>
      </c>
      <c r="FN104">
        <v>0</v>
      </c>
      <c r="FO104">
        <v>0</v>
      </c>
      <c r="FP104">
        <v>0</v>
      </c>
      <c r="FQ104">
        <v>0</v>
      </c>
      <c r="FR104">
        <v>0</v>
      </c>
      <c r="FS104">
        <v>0</v>
      </c>
      <c r="FT104">
        <v>0</v>
      </c>
      <c r="FU104">
        <v>0</v>
      </c>
      <c r="FV104">
        <v>0</v>
      </c>
      <c r="FW104">
        <v>0</v>
      </c>
      <c r="FX104">
        <v>0</v>
      </c>
      <c r="FY104">
        <v>0</v>
      </c>
      <c r="GB104">
        <v>210119</v>
      </c>
      <c r="GC104">
        <v>210119</v>
      </c>
      <c r="GD104">
        <v>22.966000000000001</v>
      </c>
      <c r="GF104">
        <v>0</v>
      </c>
      <c r="GG104">
        <v>0</v>
      </c>
      <c r="GH104">
        <v>0</v>
      </c>
      <c r="GI104">
        <v>0</v>
      </c>
      <c r="GK104">
        <v>0</v>
      </c>
      <c r="GL104">
        <v>0</v>
      </c>
      <c r="GM104">
        <v>0</v>
      </c>
      <c r="GN104">
        <v>0</v>
      </c>
      <c r="GO104">
        <v>0</v>
      </c>
      <c r="GQ104">
        <v>0</v>
      </c>
      <c r="GR104">
        <v>0</v>
      </c>
      <c r="GS104">
        <v>0</v>
      </c>
      <c r="GT104">
        <v>0</v>
      </c>
      <c r="HB104">
        <v>360336637</v>
      </c>
      <c r="HC104">
        <v>4.0135999999999998E-2</v>
      </c>
      <c r="HD104">
        <v>7768</v>
      </c>
      <c r="HE104">
        <v>0</v>
      </c>
      <c r="HF104">
        <v>27742</v>
      </c>
      <c r="HG104">
        <v>1232</v>
      </c>
      <c r="HH104">
        <v>616</v>
      </c>
      <c r="HI104">
        <v>0</v>
      </c>
      <c r="HJ104">
        <v>15492</v>
      </c>
      <c r="HK104">
        <v>463</v>
      </c>
      <c r="HL104">
        <v>175</v>
      </c>
      <c r="HM104">
        <v>0</v>
      </c>
      <c r="HN104">
        <v>0</v>
      </c>
      <c r="HO104">
        <v>0</v>
      </c>
      <c r="HP104">
        <v>0</v>
      </c>
      <c r="HQ104">
        <v>0</v>
      </c>
      <c r="HR104">
        <v>0</v>
      </c>
      <c r="HS104">
        <v>452574</v>
      </c>
      <c r="HT104">
        <v>11725</v>
      </c>
      <c r="HW104">
        <v>0</v>
      </c>
      <c r="HX104">
        <v>10</v>
      </c>
      <c r="HY104">
        <v>4</v>
      </c>
      <c r="HZ104">
        <v>0</v>
      </c>
      <c r="IA104">
        <v>6</v>
      </c>
      <c r="IB104">
        <v>0</v>
      </c>
      <c r="IC104">
        <v>20</v>
      </c>
      <c r="ID104">
        <v>0</v>
      </c>
      <c r="IE104">
        <v>0</v>
      </c>
      <c r="IF104">
        <v>0</v>
      </c>
      <c r="IG104">
        <v>2</v>
      </c>
      <c r="IH104">
        <v>1</v>
      </c>
      <c r="II104">
        <v>0</v>
      </c>
      <c r="IJ104">
        <v>17.93</v>
      </c>
      <c r="IK104">
        <v>0</v>
      </c>
      <c r="IL104">
        <v>0</v>
      </c>
      <c r="IM104">
        <v>0</v>
      </c>
      <c r="IN104">
        <v>0</v>
      </c>
      <c r="IO104">
        <v>0</v>
      </c>
      <c r="IP104">
        <v>0</v>
      </c>
      <c r="IQ104">
        <v>17.93</v>
      </c>
      <c r="IR104">
        <v>11045</v>
      </c>
      <c r="IS104">
        <v>0</v>
      </c>
      <c r="IT104">
        <v>0</v>
      </c>
      <c r="IU104">
        <v>0</v>
      </c>
      <c r="IV104">
        <v>0</v>
      </c>
      <c r="IW104">
        <v>6160</v>
      </c>
      <c r="IX104">
        <v>0</v>
      </c>
      <c r="IY104">
        <v>0</v>
      </c>
      <c r="IZ104">
        <v>0</v>
      </c>
      <c r="JA104">
        <v>0</v>
      </c>
      <c r="JB104">
        <v>0</v>
      </c>
      <c r="JC104">
        <v>0</v>
      </c>
      <c r="JD104">
        <v>0</v>
      </c>
      <c r="JE104">
        <v>0</v>
      </c>
      <c r="JF104">
        <v>0</v>
      </c>
      <c r="JG104">
        <v>0</v>
      </c>
      <c r="JH104">
        <v>0</v>
      </c>
      <c r="JJ104">
        <v>0</v>
      </c>
      <c r="JK104">
        <v>0</v>
      </c>
      <c r="JL104">
        <v>0</v>
      </c>
      <c r="JM104">
        <v>0</v>
      </c>
      <c r="JO104">
        <v>4.2709999999999999</v>
      </c>
      <c r="JP104">
        <v>17.062000000000001</v>
      </c>
      <c r="JQ104">
        <v>1.633</v>
      </c>
      <c r="JR104">
        <v>34113</v>
      </c>
      <c r="JS104">
        <v>158576</v>
      </c>
      <c r="JT104">
        <v>17430</v>
      </c>
      <c r="JU104">
        <v>0</v>
      </c>
      <c r="JW104">
        <v>0</v>
      </c>
      <c r="JX104">
        <v>0</v>
      </c>
      <c r="JY104">
        <v>0</v>
      </c>
      <c r="JZ104">
        <v>0</v>
      </c>
      <c r="KD104">
        <v>0</v>
      </c>
      <c r="KE104">
        <v>7261</v>
      </c>
      <c r="KG104">
        <v>0</v>
      </c>
      <c r="KH104">
        <v>0</v>
      </c>
      <c r="KI104">
        <v>0</v>
      </c>
      <c r="KJ104">
        <v>1</v>
      </c>
      <c r="KK104">
        <v>1</v>
      </c>
      <c r="KL104">
        <v>616</v>
      </c>
      <c r="KM104">
        <v>616</v>
      </c>
      <c r="KN104">
        <v>0</v>
      </c>
      <c r="KO104">
        <v>0</v>
      </c>
      <c r="KP104">
        <v>0</v>
      </c>
      <c r="KQ104">
        <v>0</v>
      </c>
      <c r="KS104">
        <v>0</v>
      </c>
      <c r="KT104">
        <v>0</v>
      </c>
      <c r="KU104">
        <v>0</v>
      </c>
      <c r="KW104">
        <v>0</v>
      </c>
      <c r="KX104">
        <v>0</v>
      </c>
      <c r="KY104">
        <v>0</v>
      </c>
      <c r="KZ104">
        <v>0</v>
      </c>
      <c r="LA104">
        <v>0</v>
      </c>
      <c r="LB104">
        <v>0</v>
      </c>
      <c r="LD104">
        <v>0</v>
      </c>
      <c r="LE104">
        <v>0</v>
      </c>
      <c r="LF104">
        <v>0</v>
      </c>
      <c r="LG104">
        <v>0</v>
      </c>
      <c r="LH104">
        <v>0</v>
      </c>
      <c r="LI104">
        <v>0</v>
      </c>
      <c r="LJ104">
        <v>49.217000000000006</v>
      </c>
      <c r="LK104">
        <v>1</v>
      </c>
      <c r="LL104">
        <v>15000</v>
      </c>
      <c r="LM104">
        <v>492</v>
      </c>
      <c r="LN104">
        <v>0</v>
      </c>
      <c r="LO104">
        <v>0</v>
      </c>
      <c r="LP104">
        <v>0</v>
      </c>
      <c r="LQ104">
        <v>0</v>
      </c>
      <c r="LR104">
        <v>0</v>
      </c>
      <c r="LS104">
        <v>0</v>
      </c>
      <c r="LT104">
        <v>0</v>
      </c>
      <c r="LU104">
        <v>0</v>
      </c>
      <c r="LV104">
        <v>0</v>
      </c>
      <c r="LW104">
        <v>0</v>
      </c>
      <c r="LX104">
        <v>0</v>
      </c>
      <c r="LY104">
        <v>0</v>
      </c>
      <c r="LZ104">
        <v>0</v>
      </c>
      <c r="MA104">
        <v>0</v>
      </c>
      <c r="MB104">
        <v>0</v>
      </c>
      <c r="MC104">
        <v>0</v>
      </c>
      <c r="MD104">
        <v>0</v>
      </c>
      <c r="ME104">
        <v>0</v>
      </c>
      <c r="MF104">
        <v>0</v>
      </c>
      <c r="MG104">
        <v>543257</v>
      </c>
      <c r="MH104">
        <v>0</v>
      </c>
      <c r="MI104">
        <v>0</v>
      </c>
      <c r="MJ104">
        <v>0</v>
      </c>
      <c r="MK104">
        <v>0</v>
      </c>
    </row>
    <row r="105" spans="1:349" x14ac:dyDescent="0.25">
      <c r="A105">
        <v>43696</v>
      </c>
      <c r="B105">
        <v>101845</v>
      </c>
      <c r="C105">
        <v>9</v>
      </c>
      <c r="D105">
        <v>2025</v>
      </c>
      <c r="E105">
        <v>6160</v>
      </c>
      <c r="F105">
        <v>0</v>
      </c>
      <c r="G105">
        <v>15914.023000000001</v>
      </c>
      <c r="H105">
        <v>14683.267</v>
      </c>
      <c r="I105">
        <v>14683.267</v>
      </c>
      <c r="J105">
        <v>15914.023000000001</v>
      </c>
      <c r="K105">
        <v>0</v>
      </c>
      <c r="L105">
        <v>6160</v>
      </c>
      <c r="M105">
        <v>0</v>
      </c>
      <c r="N105">
        <v>0</v>
      </c>
      <c r="P105">
        <v>15977.653</v>
      </c>
      <c r="Q105">
        <v>0</v>
      </c>
      <c r="R105">
        <v>9941232</v>
      </c>
      <c r="S105">
        <v>622.19600000000003</v>
      </c>
      <c r="U105">
        <v>0</v>
      </c>
      <c r="V105">
        <v>7069.3470000000007</v>
      </c>
      <c r="W105">
        <v>4354718</v>
      </c>
      <c r="X105">
        <v>4354718</v>
      </c>
      <c r="Z105">
        <v>0</v>
      </c>
      <c r="AC105">
        <v>0</v>
      </c>
      <c r="AD105" t="s">
        <v>305</v>
      </c>
      <c r="AE105">
        <v>0</v>
      </c>
      <c r="AH105">
        <v>0</v>
      </c>
      <c r="AI105">
        <v>0</v>
      </c>
      <c r="AJ105">
        <v>6160</v>
      </c>
      <c r="AK105" t="s">
        <v>529</v>
      </c>
      <c r="AL105" t="s">
        <v>92</v>
      </c>
      <c r="AM105">
        <v>0</v>
      </c>
      <c r="AN105">
        <v>0</v>
      </c>
      <c r="AO105">
        <v>0</v>
      </c>
      <c r="AP105">
        <v>0</v>
      </c>
      <c r="AQ105">
        <v>0</v>
      </c>
      <c r="AS105">
        <v>0</v>
      </c>
      <c r="AT105">
        <v>0</v>
      </c>
      <c r="AU105">
        <v>0</v>
      </c>
      <c r="AV105">
        <v>0</v>
      </c>
      <c r="AW105">
        <v>182657742</v>
      </c>
      <c r="AX105">
        <v>180138678</v>
      </c>
      <c r="AY105">
        <v>0</v>
      </c>
      <c r="AZ105">
        <v>9941232</v>
      </c>
      <c r="BA105">
        <v>486.91700000000003</v>
      </c>
      <c r="BB105">
        <v>0</v>
      </c>
      <c r="BC105">
        <v>0</v>
      </c>
      <c r="BD105">
        <v>0</v>
      </c>
      <c r="BE105">
        <v>0</v>
      </c>
      <c r="BF105">
        <v>160692251</v>
      </c>
      <c r="BG105">
        <v>0</v>
      </c>
      <c r="BJ105">
        <v>12</v>
      </c>
      <c r="BK105">
        <v>0</v>
      </c>
      <c r="BL105">
        <v>0</v>
      </c>
      <c r="BM105">
        <v>0</v>
      </c>
      <c r="BN105">
        <v>0</v>
      </c>
      <c r="BO105">
        <v>0</v>
      </c>
      <c r="BP105">
        <v>0</v>
      </c>
      <c r="BQ105">
        <v>0</v>
      </c>
      <c r="BS105">
        <v>0</v>
      </c>
      <c r="BT105">
        <v>0</v>
      </c>
      <c r="BU105">
        <v>0</v>
      </c>
      <c r="BV105">
        <v>0</v>
      </c>
      <c r="BW105">
        <v>0</v>
      </c>
      <c r="BY105">
        <v>0</v>
      </c>
      <c r="CA105">
        <v>0</v>
      </c>
      <c r="CB105">
        <v>0</v>
      </c>
      <c r="CC105">
        <v>0</v>
      </c>
      <c r="CD105">
        <v>0</v>
      </c>
      <c r="CE105">
        <v>0</v>
      </c>
      <c r="CF105">
        <v>0</v>
      </c>
      <c r="CG105">
        <v>0</v>
      </c>
      <c r="CH105">
        <v>2554914</v>
      </c>
      <c r="CI105">
        <v>0</v>
      </c>
      <c r="CJ105">
        <v>4</v>
      </c>
      <c r="CK105">
        <v>0</v>
      </c>
      <c r="CL105">
        <v>0</v>
      </c>
      <c r="CN105">
        <v>0</v>
      </c>
      <c r="CO105">
        <v>1</v>
      </c>
      <c r="CP105">
        <v>1.6580000000000001</v>
      </c>
      <c r="CQ105">
        <v>31.5</v>
      </c>
      <c r="CR105">
        <v>15914.023000000001</v>
      </c>
      <c r="CS105">
        <v>0</v>
      </c>
      <c r="CT105">
        <v>0</v>
      </c>
      <c r="CU105">
        <v>0</v>
      </c>
      <c r="CV105">
        <v>0</v>
      </c>
      <c r="CW105">
        <v>0</v>
      </c>
      <c r="CX105">
        <v>0</v>
      </c>
      <c r="CY105">
        <v>0</v>
      </c>
      <c r="CZ105">
        <v>0</v>
      </c>
      <c r="DB105">
        <v>90448925</v>
      </c>
      <c r="DC105">
        <v>0</v>
      </c>
      <c r="DD105">
        <v>0</v>
      </c>
      <c r="DE105">
        <v>26208336</v>
      </c>
      <c r="DF105">
        <v>26232950</v>
      </c>
      <c r="DG105">
        <v>4254.6000000000004</v>
      </c>
      <c r="DH105">
        <v>0</v>
      </c>
      <c r="DI105">
        <v>24614</v>
      </c>
      <c r="DK105">
        <v>0</v>
      </c>
      <c r="DL105">
        <v>0</v>
      </c>
      <c r="DM105">
        <v>10793102</v>
      </c>
      <c r="DN105">
        <v>35850</v>
      </c>
      <c r="DO105">
        <v>0</v>
      </c>
      <c r="DP105">
        <v>0</v>
      </c>
      <c r="DQ105">
        <v>0</v>
      </c>
      <c r="DR105">
        <v>0</v>
      </c>
      <c r="DS105">
        <v>0</v>
      </c>
      <c r="DT105">
        <v>0</v>
      </c>
      <c r="DU105">
        <v>0</v>
      </c>
      <c r="DV105">
        <v>0</v>
      </c>
      <c r="DW105">
        <v>0</v>
      </c>
      <c r="DX105">
        <v>0</v>
      </c>
      <c r="DY105">
        <v>0</v>
      </c>
      <c r="DZ105">
        <v>0</v>
      </c>
      <c r="EA105">
        <v>0.22500000000000001</v>
      </c>
      <c r="EB105">
        <v>2.1000000000000001E-2</v>
      </c>
      <c r="EC105">
        <v>361.142</v>
      </c>
      <c r="ED105">
        <v>2558330</v>
      </c>
      <c r="EE105">
        <v>0</v>
      </c>
      <c r="EF105">
        <v>0</v>
      </c>
      <c r="EG105">
        <v>0</v>
      </c>
      <c r="EH105">
        <v>8270622</v>
      </c>
      <c r="EI105">
        <v>0</v>
      </c>
      <c r="EJ105">
        <v>0</v>
      </c>
      <c r="EK105">
        <v>307.71100000000001</v>
      </c>
      <c r="EL105">
        <v>7.0890000000000004</v>
      </c>
      <c r="EM105">
        <v>90.024000000000001</v>
      </c>
      <c r="EN105">
        <v>26.205000000000002</v>
      </c>
      <c r="EO105">
        <v>0</v>
      </c>
      <c r="EP105">
        <v>0</v>
      </c>
      <c r="EQ105">
        <v>431.67099999999999</v>
      </c>
      <c r="ER105">
        <v>7.4850000000000003</v>
      </c>
      <c r="ES105">
        <v>1342.634</v>
      </c>
      <c r="ET105">
        <v>0</v>
      </c>
      <c r="EV105">
        <v>0</v>
      </c>
      <c r="EW105">
        <v>0</v>
      </c>
      <c r="EX105">
        <v>0</v>
      </c>
      <c r="EZ105">
        <v>152504240</v>
      </c>
      <c r="FA105">
        <v>0</v>
      </c>
      <c r="FB105">
        <v>162409622</v>
      </c>
      <c r="FC105">
        <v>0</v>
      </c>
      <c r="FD105">
        <v>0</v>
      </c>
      <c r="FE105">
        <v>23726660</v>
      </c>
      <c r="FF105">
        <v>3907778</v>
      </c>
      <c r="FG105">
        <v>7.0223999999999995E-2</v>
      </c>
      <c r="FH105">
        <v>3.0397999999999998E-2</v>
      </c>
      <c r="FI105">
        <v>0</v>
      </c>
      <c r="FJ105">
        <v>0</v>
      </c>
      <c r="FK105">
        <v>26086.404000000002</v>
      </c>
      <c r="FL105">
        <v>192598974</v>
      </c>
      <c r="FM105">
        <v>0</v>
      </c>
      <c r="FN105">
        <v>0</v>
      </c>
      <c r="FO105">
        <v>1271596</v>
      </c>
      <c r="FP105">
        <v>348147</v>
      </c>
      <c r="FQ105">
        <v>1619743</v>
      </c>
      <c r="FR105">
        <v>1271596</v>
      </c>
      <c r="FS105">
        <v>0</v>
      </c>
      <c r="FT105">
        <v>0</v>
      </c>
      <c r="FU105">
        <v>0</v>
      </c>
      <c r="FV105">
        <v>0</v>
      </c>
      <c r="FW105">
        <v>0</v>
      </c>
      <c r="FX105">
        <v>0</v>
      </c>
      <c r="FY105">
        <v>0</v>
      </c>
      <c r="GB105">
        <v>7468844</v>
      </c>
      <c r="GC105">
        <v>7468844</v>
      </c>
      <c r="GD105">
        <v>799.08500000000004</v>
      </c>
      <c r="GF105">
        <v>0</v>
      </c>
      <c r="GG105">
        <v>0</v>
      </c>
      <c r="GH105">
        <v>0</v>
      </c>
      <c r="GI105">
        <v>0</v>
      </c>
      <c r="GK105">
        <v>0</v>
      </c>
      <c r="GL105">
        <v>0</v>
      </c>
      <c r="GM105">
        <v>0</v>
      </c>
      <c r="GN105">
        <v>0</v>
      </c>
      <c r="GO105">
        <v>0</v>
      </c>
      <c r="GQ105">
        <v>0</v>
      </c>
      <c r="GR105">
        <v>0</v>
      </c>
      <c r="GS105">
        <v>0</v>
      </c>
      <c r="GT105">
        <v>0</v>
      </c>
      <c r="HB105">
        <v>360336637</v>
      </c>
      <c r="HC105">
        <v>4.0135999999999998E-2</v>
      </c>
      <c r="HD105">
        <v>2554914</v>
      </c>
      <c r="HE105">
        <v>0</v>
      </c>
      <c r="HF105">
        <v>16166277</v>
      </c>
      <c r="HG105">
        <v>302456</v>
      </c>
      <c r="HH105">
        <v>1879977</v>
      </c>
      <c r="HI105">
        <v>0</v>
      </c>
      <c r="HJ105">
        <v>461279</v>
      </c>
      <c r="HK105">
        <v>75628</v>
      </c>
      <c r="HL105">
        <v>57850</v>
      </c>
      <c r="HM105">
        <v>1474000</v>
      </c>
      <c r="HN105">
        <v>1073873</v>
      </c>
      <c r="HO105">
        <v>0</v>
      </c>
      <c r="HP105">
        <v>0</v>
      </c>
      <c r="HQ105">
        <v>0</v>
      </c>
      <c r="HR105">
        <v>0</v>
      </c>
      <c r="HS105">
        <v>152468390</v>
      </c>
      <c r="HT105">
        <v>3907778</v>
      </c>
      <c r="HW105">
        <v>0</v>
      </c>
      <c r="HX105">
        <v>538</v>
      </c>
      <c r="HY105">
        <v>1311</v>
      </c>
      <c r="HZ105">
        <v>2822</v>
      </c>
      <c r="IA105">
        <v>4545</v>
      </c>
      <c r="IB105">
        <v>6995</v>
      </c>
      <c r="IC105">
        <v>16211</v>
      </c>
      <c r="ID105">
        <v>0</v>
      </c>
      <c r="IE105">
        <v>0</v>
      </c>
      <c r="IF105">
        <v>0</v>
      </c>
      <c r="IG105">
        <v>491</v>
      </c>
      <c r="IH105">
        <v>3051.91</v>
      </c>
      <c r="II105">
        <v>0</v>
      </c>
      <c r="IJ105">
        <v>7069.3470000000007</v>
      </c>
      <c r="IK105">
        <v>0</v>
      </c>
      <c r="IL105">
        <v>280</v>
      </c>
      <c r="IM105">
        <v>22</v>
      </c>
      <c r="IN105">
        <v>4</v>
      </c>
      <c r="IO105">
        <v>306</v>
      </c>
      <c r="IP105">
        <v>0</v>
      </c>
      <c r="IQ105">
        <v>7069.3470000000007</v>
      </c>
      <c r="IR105">
        <v>4354718</v>
      </c>
      <c r="IS105">
        <v>0</v>
      </c>
      <c r="IT105">
        <v>1400000</v>
      </c>
      <c r="IU105">
        <v>66000</v>
      </c>
      <c r="IV105">
        <v>8000</v>
      </c>
      <c r="IW105">
        <v>6160</v>
      </c>
      <c r="IX105">
        <v>0</v>
      </c>
      <c r="IY105">
        <v>0</v>
      </c>
      <c r="IZ105">
        <v>0</v>
      </c>
      <c r="JA105">
        <v>0</v>
      </c>
      <c r="JB105">
        <v>14</v>
      </c>
      <c r="JC105">
        <v>332567</v>
      </c>
      <c r="JD105">
        <v>39</v>
      </c>
      <c r="JE105">
        <v>531555</v>
      </c>
      <c r="JF105">
        <v>28</v>
      </c>
      <c r="JG105">
        <v>186251</v>
      </c>
      <c r="JH105">
        <v>23500</v>
      </c>
      <c r="JJ105">
        <v>0</v>
      </c>
      <c r="JK105">
        <v>0</v>
      </c>
      <c r="JL105">
        <v>0</v>
      </c>
      <c r="JM105">
        <v>0</v>
      </c>
      <c r="JO105">
        <v>0</v>
      </c>
      <c r="JP105">
        <v>768.58</v>
      </c>
      <c r="JQ105">
        <v>30.505000000000003</v>
      </c>
      <c r="JR105">
        <v>0</v>
      </c>
      <c r="JS105">
        <v>7143244</v>
      </c>
      <c r="JT105">
        <v>325600</v>
      </c>
      <c r="JU105">
        <v>0</v>
      </c>
      <c r="JW105">
        <v>0</v>
      </c>
      <c r="JX105">
        <v>0</v>
      </c>
      <c r="JY105">
        <v>0</v>
      </c>
      <c r="JZ105">
        <v>0</v>
      </c>
      <c r="KD105">
        <v>0</v>
      </c>
      <c r="KE105">
        <v>7261</v>
      </c>
      <c r="KG105">
        <v>0</v>
      </c>
      <c r="KH105">
        <v>0</v>
      </c>
      <c r="KI105">
        <v>0</v>
      </c>
      <c r="KJ105">
        <v>294</v>
      </c>
      <c r="KK105">
        <v>197</v>
      </c>
      <c r="KL105">
        <v>181104</v>
      </c>
      <c r="KM105">
        <v>121352</v>
      </c>
      <c r="KN105">
        <v>0</v>
      </c>
      <c r="KO105">
        <v>0</v>
      </c>
      <c r="KP105">
        <v>0</v>
      </c>
      <c r="KQ105">
        <v>0</v>
      </c>
      <c r="KS105">
        <v>0</v>
      </c>
      <c r="KT105">
        <v>0</v>
      </c>
      <c r="KU105">
        <v>0</v>
      </c>
      <c r="KW105">
        <v>0</v>
      </c>
      <c r="KX105">
        <v>0</v>
      </c>
      <c r="KY105">
        <v>0</v>
      </c>
      <c r="KZ105">
        <v>0</v>
      </c>
      <c r="LA105">
        <v>0</v>
      </c>
      <c r="LB105">
        <v>0</v>
      </c>
      <c r="LD105">
        <v>0</v>
      </c>
      <c r="LE105">
        <v>0</v>
      </c>
      <c r="LF105">
        <v>0</v>
      </c>
      <c r="LG105">
        <v>0</v>
      </c>
      <c r="LH105">
        <v>0</v>
      </c>
      <c r="LI105">
        <v>0</v>
      </c>
      <c r="LJ105">
        <v>14627.871999999999</v>
      </c>
      <c r="LK105">
        <v>21</v>
      </c>
      <c r="LL105">
        <v>315000</v>
      </c>
      <c r="LM105">
        <v>146279</v>
      </c>
      <c r="LN105">
        <v>0</v>
      </c>
      <c r="LO105">
        <v>0</v>
      </c>
      <c r="LP105">
        <v>0</v>
      </c>
      <c r="LQ105">
        <v>0</v>
      </c>
      <c r="LR105">
        <v>0</v>
      </c>
      <c r="LS105">
        <v>0</v>
      </c>
      <c r="LT105">
        <v>0</v>
      </c>
      <c r="LU105">
        <v>0</v>
      </c>
      <c r="LV105">
        <v>0</v>
      </c>
      <c r="LW105">
        <v>0</v>
      </c>
      <c r="LX105">
        <v>0</v>
      </c>
      <c r="LY105">
        <v>0</v>
      </c>
      <c r="LZ105">
        <v>0</v>
      </c>
      <c r="MA105">
        <v>0</v>
      </c>
      <c r="MB105">
        <v>0</v>
      </c>
      <c r="MC105">
        <v>0</v>
      </c>
      <c r="MD105">
        <v>0</v>
      </c>
      <c r="ME105">
        <v>0</v>
      </c>
      <c r="MF105">
        <v>0</v>
      </c>
      <c r="MG105">
        <v>182657742</v>
      </c>
      <c r="MH105">
        <v>0</v>
      </c>
      <c r="MI105">
        <v>0</v>
      </c>
      <c r="MJ105">
        <v>0</v>
      </c>
      <c r="MK105">
        <v>0</v>
      </c>
    </row>
    <row r="106" spans="1:349" x14ac:dyDescent="0.25">
      <c r="A106">
        <v>43696</v>
      </c>
      <c r="B106">
        <v>101846</v>
      </c>
      <c r="C106">
        <v>9</v>
      </c>
      <c r="D106">
        <v>2025</v>
      </c>
      <c r="E106">
        <v>6160</v>
      </c>
      <c r="F106">
        <v>0</v>
      </c>
      <c r="G106">
        <v>3422.06</v>
      </c>
      <c r="H106">
        <v>3094.65</v>
      </c>
      <c r="I106">
        <v>3094.65</v>
      </c>
      <c r="J106">
        <v>3422.06</v>
      </c>
      <c r="K106">
        <v>0</v>
      </c>
      <c r="L106">
        <v>6160</v>
      </c>
      <c r="M106">
        <v>0</v>
      </c>
      <c r="N106">
        <v>0</v>
      </c>
      <c r="P106">
        <v>3426.0190000000002</v>
      </c>
      <c r="Q106">
        <v>0</v>
      </c>
      <c r="R106">
        <v>2131655</v>
      </c>
      <c r="S106">
        <v>622.19600000000003</v>
      </c>
      <c r="U106">
        <v>0</v>
      </c>
      <c r="V106">
        <v>1439.3680000000002</v>
      </c>
      <c r="W106">
        <v>886651</v>
      </c>
      <c r="X106">
        <v>886651</v>
      </c>
      <c r="Z106">
        <v>0</v>
      </c>
      <c r="AC106">
        <v>0</v>
      </c>
      <c r="AD106" t="s">
        <v>305</v>
      </c>
      <c r="AE106">
        <v>0</v>
      </c>
      <c r="AH106">
        <v>0</v>
      </c>
      <c r="AI106">
        <v>0</v>
      </c>
      <c r="AJ106">
        <v>6160</v>
      </c>
      <c r="AK106" t="s">
        <v>529</v>
      </c>
      <c r="AL106" t="s">
        <v>589</v>
      </c>
      <c r="AM106">
        <v>0</v>
      </c>
      <c r="AN106">
        <v>0</v>
      </c>
      <c r="AO106">
        <v>0</v>
      </c>
      <c r="AP106">
        <v>0</v>
      </c>
      <c r="AQ106">
        <v>0</v>
      </c>
      <c r="AS106">
        <v>0</v>
      </c>
      <c r="AT106">
        <v>0</v>
      </c>
      <c r="AU106">
        <v>0</v>
      </c>
      <c r="AV106">
        <v>0</v>
      </c>
      <c r="AW106">
        <v>39657880</v>
      </c>
      <c r="AX106">
        <v>39117199</v>
      </c>
      <c r="AY106">
        <v>0</v>
      </c>
      <c r="AZ106">
        <v>2131655</v>
      </c>
      <c r="BA106">
        <v>76.417000000000002</v>
      </c>
      <c r="BB106">
        <v>72722</v>
      </c>
      <c r="BC106">
        <v>72258</v>
      </c>
      <c r="BD106">
        <v>171</v>
      </c>
      <c r="BE106">
        <v>464</v>
      </c>
      <c r="BF106">
        <v>35176295</v>
      </c>
      <c r="BG106">
        <v>0</v>
      </c>
      <c r="BJ106">
        <v>12</v>
      </c>
      <c r="BK106">
        <v>0</v>
      </c>
      <c r="BL106">
        <v>0</v>
      </c>
      <c r="BM106">
        <v>0</v>
      </c>
      <c r="BN106">
        <v>0</v>
      </c>
      <c r="BO106">
        <v>0</v>
      </c>
      <c r="BP106">
        <v>0</v>
      </c>
      <c r="BQ106">
        <v>293</v>
      </c>
      <c r="BS106">
        <v>0</v>
      </c>
      <c r="BT106">
        <v>0</v>
      </c>
      <c r="BU106">
        <v>0</v>
      </c>
      <c r="BV106">
        <v>0</v>
      </c>
      <c r="BW106">
        <v>0</v>
      </c>
      <c r="BY106">
        <v>0</v>
      </c>
      <c r="CA106">
        <v>0</v>
      </c>
      <c r="CB106">
        <v>0</v>
      </c>
      <c r="CC106">
        <v>0</v>
      </c>
      <c r="CD106">
        <v>0</v>
      </c>
      <c r="CE106">
        <v>0</v>
      </c>
      <c r="CF106">
        <v>0</v>
      </c>
      <c r="CG106">
        <v>0</v>
      </c>
      <c r="CH106">
        <v>549394</v>
      </c>
      <c r="CI106">
        <v>0</v>
      </c>
      <c r="CJ106">
        <v>4</v>
      </c>
      <c r="CK106">
        <v>0</v>
      </c>
      <c r="CL106">
        <v>0</v>
      </c>
      <c r="CN106">
        <v>0</v>
      </c>
      <c r="CO106">
        <v>1</v>
      </c>
      <c r="CP106">
        <v>0</v>
      </c>
      <c r="CQ106">
        <v>0</v>
      </c>
      <c r="CR106">
        <v>3422.06</v>
      </c>
      <c r="CS106">
        <v>0</v>
      </c>
      <c r="CT106">
        <v>0</v>
      </c>
      <c r="CU106">
        <v>0</v>
      </c>
      <c r="CV106">
        <v>0</v>
      </c>
      <c r="CW106">
        <v>0</v>
      </c>
      <c r="CX106">
        <v>0</v>
      </c>
      <c r="CY106">
        <v>0</v>
      </c>
      <c r="CZ106">
        <v>0</v>
      </c>
      <c r="DB106">
        <v>19063044</v>
      </c>
      <c r="DC106">
        <v>0</v>
      </c>
      <c r="DD106">
        <v>0</v>
      </c>
      <c r="DE106">
        <v>4853002</v>
      </c>
      <c r="DF106">
        <v>4853002</v>
      </c>
      <c r="DG106">
        <v>787.82500000000005</v>
      </c>
      <c r="DH106">
        <v>0</v>
      </c>
      <c r="DI106">
        <v>0</v>
      </c>
      <c r="DK106">
        <v>0</v>
      </c>
      <c r="DL106">
        <v>0</v>
      </c>
      <c r="DM106">
        <v>2483415</v>
      </c>
      <c r="DN106">
        <v>8249</v>
      </c>
      <c r="DO106">
        <v>0</v>
      </c>
      <c r="DP106">
        <v>0</v>
      </c>
      <c r="DQ106">
        <v>0</v>
      </c>
      <c r="DR106">
        <v>0</v>
      </c>
      <c r="DS106">
        <v>0</v>
      </c>
      <c r="DT106">
        <v>0</v>
      </c>
      <c r="DU106">
        <v>0</v>
      </c>
      <c r="DV106">
        <v>0</v>
      </c>
      <c r="DW106">
        <v>0</v>
      </c>
      <c r="DX106">
        <v>0</v>
      </c>
      <c r="DY106">
        <v>0</v>
      </c>
      <c r="DZ106">
        <v>0</v>
      </c>
      <c r="EA106">
        <v>0.10500000000000001</v>
      </c>
      <c r="EB106">
        <v>0</v>
      </c>
      <c r="EC106">
        <v>100.36</v>
      </c>
      <c r="ED106">
        <v>710950</v>
      </c>
      <c r="EE106">
        <v>0</v>
      </c>
      <c r="EF106">
        <v>0</v>
      </c>
      <c r="EG106">
        <v>0</v>
      </c>
      <c r="EH106">
        <v>1780714</v>
      </c>
      <c r="EI106">
        <v>0</v>
      </c>
      <c r="EJ106">
        <v>0</v>
      </c>
      <c r="EK106">
        <v>71.912000000000006</v>
      </c>
      <c r="EL106">
        <v>0</v>
      </c>
      <c r="EM106">
        <v>14.957000000000001</v>
      </c>
      <c r="EN106">
        <v>5.5890000000000004</v>
      </c>
      <c r="EO106">
        <v>0</v>
      </c>
      <c r="EP106">
        <v>0</v>
      </c>
      <c r="EQ106">
        <v>92.563000000000002</v>
      </c>
      <c r="ER106">
        <v>0</v>
      </c>
      <c r="ES106">
        <v>289.077</v>
      </c>
      <c r="ET106">
        <v>0</v>
      </c>
      <c r="EV106">
        <v>0</v>
      </c>
      <c r="EW106">
        <v>0</v>
      </c>
      <c r="EX106">
        <v>0</v>
      </c>
      <c r="EZ106">
        <v>33067890</v>
      </c>
      <c r="FA106">
        <v>0</v>
      </c>
      <c r="FB106">
        <v>35190832</v>
      </c>
      <c r="FC106">
        <v>0</v>
      </c>
      <c r="FD106">
        <v>0</v>
      </c>
      <c r="FE106">
        <v>5193878</v>
      </c>
      <c r="FF106">
        <v>855431</v>
      </c>
      <c r="FG106">
        <v>7.0223999999999995E-2</v>
      </c>
      <c r="FH106">
        <v>3.0397999999999998E-2</v>
      </c>
      <c r="FI106">
        <v>0</v>
      </c>
      <c r="FJ106">
        <v>0</v>
      </c>
      <c r="FK106">
        <v>5710.4369999999999</v>
      </c>
      <c r="FL106">
        <v>41789535</v>
      </c>
      <c r="FM106">
        <v>0</v>
      </c>
      <c r="FN106">
        <v>0</v>
      </c>
      <c r="FO106">
        <v>0</v>
      </c>
      <c r="FP106">
        <v>0</v>
      </c>
      <c r="FQ106">
        <v>0</v>
      </c>
      <c r="FR106">
        <v>0</v>
      </c>
      <c r="FS106">
        <v>0</v>
      </c>
      <c r="FT106">
        <v>0</v>
      </c>
      <c r="FU106">
        <v>0</v>
      </c>
      <c r="FV106">
        <v>0</v>
      </c>
      <c r="FW106">
        <v>0</v>
      </c>
      <c r="FX106">
        <v>0</v>
      </c>
      <c r="FY106">
        <v>0</v>
      </c>
      <c r="GB106">
        <v>2341345</v>
      </c>
      <c r="GC106">
        <v>2341345</v>
      </c>
      <c r="GD106">
        <v>234.84700000000001</v>
      </c>
      <c r="GF106">
        <v>0</v>
      </c>
      <c r="GG106">
        <v>0</v>
      </c>
      <c r="GH106">
        <v>0</v>
      </c>
      <c r="GI106">
        <v>0</v>
      </c>
      <c r="GK106">
        <v>0</v>
      </c>
      <c r="GL106">
        <v>0</v>
      </c>
      <c r="GM106">
        <v>0</v>
      </c>
      <c r="GN106">
        <v>0</v>
      </c>
      <c r="GO106">
        <v>0</v>
      </c>
      <c r="GQ106">
        <v>0</v>
      </c>
      <c r="GR106">
        <v>0</v>
      </c>
      <c r="GS106">
        <v>0</v>
      </c>
      <c r="GT106">
        <v>0</v>
      </c>
      <c r="HB106">
        <v>360336637</v>
      </c>
      <c r="HC106">
        <v>4.0135999999999998E-2</v>
      </c>
      <c r="HD106">
        <v>549394</v>
      </c>
      <c r="HE106">
        <v>0</v>
      </c>
      <c r="HF106">
        <v>3407210</v>
      </c>
      <c r="HG106">
        <v>35728</v>
      </c>
      <c r="HH106">
        <v>578103</v>
      </c>
      <c r="HI106">
        <v>0</v>
      </c>
      <c r="HJ106">
        <v>105745</v>
      </c>
      <c r="HK106">
        <v>13746</v>
      </c>
      <c r="HL106">
        <v>9504</v>
      </c>
      <c r="HM106">
        <v>490000</v>
      </c>
      <c r="HN106">
        <v>851081</v>
      </c>
      <c r="HO106">
        <v>0</v>
      </c>
      <c r="HP106">
        <v>0</v>
      </c>
      <c r="HQ106">
        <v>0</v>
      </c>
      <c r="HR106">
        <v>0</v>
      </c>
      <c r="HS106">
        <v>33059177</v>
      </c>
      <c r="HT106">
        <v>855431</v>
      </c>
      <c r="HW106">
        <v>0</v>
      </c>
      <c r="HX106">
        <v>345</v>
      </c>
      <c r="HY106">
        <v>398</v>
      </c>
      <c r="HZ106">
        <v>728</v>
      </c>
      <c r="IA106">
        <v>770</v>
      </c>
      <c r="IB106">
        <v>842</v>
      </c>
      <c r="IC106">
        <v>3083</v>
      </c>
      <c r="ID106">
        <v>0</v>
      </c>
      <c r="IE106">
        <v>0</v>
      </c>
      <c r="IF106">
        <v>0</v>
      </c>
      <c r="IG106">
        <v>58</v>
      </c>
      <c r="IH106">
        <v>938.47900000000004</v>
      </c>
      <c r="II106">
        <v>0</v>
      </c>
      <c r="IJ106">
        <v>1439.3680000000002</v>
      </c>
      <c r="IK106">
        <v>0</v>
      </c>
      <c r="IL106">
        <v>83</v>
      </c>
      <c r="IM106">
        <v>23</v>
      </c>
      <c r="IN106">
        <v>3</v>
      </c>
      <c r="IO106">
        <v>109</v>
      </c>
      <c r="IP106">
        <v>0</v>
      </c>
      <c r="IQ106">
        <v>1439.3680000000002</v>
      </c>
      <c r="IR106">
        <v>886651</v>
      </c>
      <c r="IS106">
        <v>0</v>
      </c>
      <c r="IT106">
        <v>415000</v>
      </c>
      <c r="IU106">
        <v>69000</v>
      </c>
      <c r="IV106">
        <v>6000</v>
      </c>
      <c r="IW106">
        <v>6160</v>
      </c>
      <c r="IX106">
        <v>0</v>
      </c>
      <c r="IY106">
        <v>0</v>
      </c>
      <c r="IZ106">
        <v>0</v>
      </c>
      <c r="JA106">
        <v>0</v>
      </c>
      <c r="JB106">
        <v>9</v>
      </c>
      <c r="JC106">
        <v>205512</v>
      </c>
      <c r="JD106">
        <v>38</v>
      </c>
      <c r="JE106">
        <v>477123</v>
      </c>
      <c r="JF106">
        <v>21</v>
      </c>
      <c r="JG106">
        <v>128946</v>
      </c>
      <c r="JH106">
        <v>39500</v>
      </c>
      <c r="JJ106">
        <v>0</v>
      </c>
      <c r="JK106">
        <v>0</v>
      </c>
      <c r="JL106">
        <v>0</v>
      </c>
      <c r="JM106">
        <v>0</v>
      </c>
      <c r="JO106">
        <v>0</v>
      </c>
      <c r="JP106">
        <v>119.843</v>
      </c>
      <c r="JQ106">
        <v>115.004</v>
      </c>
      <c r="JR106">
        <v>0</v>
      </c>
      <c r="JS106">
        <v>1113830</v>
      </c>
      <c r="JT106">
        <v>1227515</v>
      </c>
      <c r="JU106">
        <v>73735</v>
      </c>
      <c r="JW106">
        <v>0</v>
      </c>
      <c r="JX106">
        <v>0</v>
      </c>
      <c r="JY106">
        <v>0</v>
      </c>
      <c r="JZ106">
        <v>0</v>
      </c>
      <c r="KD106">
        <v>73735</v>
      </c>
      <c r="KE106">
        <v>7261</v>
      </c>
      <c r="KG106">
        <v>0</v>
      </c>
      <c r="KH106">
        <v>0</v>
      </c>
      <c r="KI106">
        <v>0</v>
      </c>
      <c r="KJ106">
        <v>33</v>
      </c>
      <c r="KK106">
        <v>25</v>
      </c>
      <c r="KL106">
        <v>20328</v>
      </c>
      <c r="KM106">
        <v>15400</v>
      </c>
      <c r="KN106">
        <v>0</v>
      </c>
      <c r="KO106">
        <v>0</v>
      </c>
      <c r="KP106">
        <v>0</v>
      </c>
      <c r="KQ106">
        <v>0</v>
      </c>
      <c r="KS106">
        <v>0</v>
      </c>
      <c r="KT106">
        <v>0</v>
      </c>
      <c r="KU106">
        <v>0</v>
      </c>
      <c r="KW106">
        <v>0</v>
      </c>
      <c r="KX106">
        <v>0</v>
      </c>
      <c r="KY106">
        <v>0</v>
      </c>
      <c r="KZ106">
        <v>0</v>
      </c>
      <c r="LA106">
        <v>0</v>
      </c>
      <c r="LB106">
        <v>0</v>
      </c>
      <c r="LD106">
        <v>0</v>
      </c>
      <c r="LE106">
        <v>0</v>
      </c>
      <c r="LF106">
        <v>0</v>
      </c>
      <c r="LG106">
        <v>0</v>
      </c>
      <c r="LH106">
        <v>0</v>
      </c>
      <c r="LI106">
        <v>0</v>
      </c>
      <c r="LJ106">
        <v>3074.529</v>
      </c>
      <c r="LK106">
        <v>5</v>
      </c>
      <c r="LL106">
        <v>75000</v>
      </c>
      <c r="LM106">
        <v>30745</v>
      </c>
      <c r="LN106">
        <v>0</v>
      </c>
      <c r="LO106">
        <v>0</v>
      </c>
      <c r="LP106">
        <v>0</v>
      </c>
      <c r="LQ106">
        <v>0</v>
      </c>
      <c r="LR106">
        <v>0</v>
      </c>
      <c r="LS106">
        <v>0</v>
      </c>
      <c r="LT106">
        <v>0</v>
      </c>
      <c r="LU106">
        <v>0</v>
      </c>
      <c r="LV106">
        <v>0</v>
      </c>
      <c r="LW106">
        <v>0</v>
      </c>
      <c r="LX106">
        <v>0</v>
      </c>
      <c r="LY106">
        <v>0</v>
      </c>
      <c r="LZ106">
        <v>0</v>
      </c>
      <c r="MA106">
        <v>0</v>
      </c>
      <c r="MB106">
        <v>0</v>
      </c>
      <c r="MC106">
        <v>0</v>
      </c>
      <c r="MD106">
        <v>0</v>
      </c>
      <c r="ME106">
        <v>0</v>
      </c>
      <c r="MF106">
        <v>0</v>
      </c>
      <c r="MG106">
        <v>39657880</v>
      </c>
      <c r="MH106">
        <v>0</v>
      </c>
      <c r="MI106">
        <v>0</v>
      </c>
      <c r="MJ106">
        <v>0</v>
      </c>
      <c r="MK106">
        <v>0</v>
      </c>
    </row>
    <row r="107" spans="1:349" x14ac:dyDescent="0.25">
      <c r="A107">
        <v>43696</v>
      </c>
      <c r="B107">
        <v>101847</v>
      </c>
      <c r="C107">
        <v>9</v>
      </c>
      <c r="D107">
        <v>2025</v>
      </c>
      <c r="E107">
        <v>6160</v>
      </c>
      <c r="F107">
        <v>0</v>
      </c>
      <c r="G107">
        <v>441.28300000000002</v>
      </c>
      <c r="H107">
        <v>424.279</v>
      </c>
      <c r="I107">
        <v>424.279</v>
      </c>
      <c r="J107">
        <v>441.28300000000002</v>
      </c>
      <c r="K107">
        <v>0</v>
      </c>
      <c r="L107">
        <v>6160</v>
      </c>
      <c r="M107">
        <v>0</v>
      </c>
      <c r="N107">
        <v>0</v>
      </c>
      <c r="P107">
        <v>441.767</v>
      </c>
      <c r="Q107">
        <v>0</v>
      </c>
      <c r="R107">
        <v>274866</v>
      </c>
      <c r="S107">
        <v>622.19600000000003</v>
      </c>
      <c r="U107">
        <v>0</v>
      </c>
      <c r="V107">
        <v>0</v>
      </c>
      <c r="W107">
        <v>0</v>
      </c>
      <c r="X107">
        <v>0</v>
      </c>
      <c r="Z107">
        <v>0</v>
      </c>
      <c r="AC107">
        <v>0</v>
      </c>
      <c r="AD107" t="s">
        <v>305</v>
      </c>
      <c r="AE107">
        <v>0</v>
      </c>
      <c r="AH107">
        <v>0</v>
      </c>
      <c r="AI107">
        <v>0</v>
      </c>
      <c r="AJ107">
        <v>6160</v>
      </c>
      <c r="AK107" t="s">
        <v>529</v>
      </c>
      <c r="AL107" t="s">
        <v>28</v>
      </c>
      <c r="AM107">
        <v>0</v>
      </c>
      <c r="AN107">
        <v>0</v>
      </c>
      <c r="AO107">
        <v>0</v>
      </c>
      <c r="AP107">
        <v>0</v>
      </c>
      <c r="AQ107">
        <v>0</v>
      </c>
      <c r="AS107">
        <v>0</v>
      </c>
      <c r="AT107">
        <v>0</v>
      </c>
      <c r="AU107">
        <v>0</v>
      </c>
      <c r="AV107">
        <v>0</v>
      </c>
      <c r="AW107">
        <v>4688771</v>
      </c>
      <c r="AX107">
        <v>4619133</v>
      </c>
      <c r="AY107">
        <v>0</v>
      </c>
      <c r="AZ107">
        <v>274866</v>
      </c>
      <c r="BA107">
        <v>9.75</v>
      </c>
      <c r="BB107">
        <v>0</v>
      </c>
      <c r="BC107">
        <v>0</v>
      </c>
      <c r="BD107">
        <v>0</v>
      </c>
      <c r="BE107">
        <v>0</v>
      </c>
      <c r="BF107">
        <v>4175870</v>
      </c>
      <c r="BG107">
        <v>0</v>
      </c>
      <c r="BJ107">
        <v>12</v>
      </c>
      <c r="BK107">
        <v>0</v>
      </c>
      <c r="BL107">
        <v>0</v>
      </c>
      <c r="BM107">
        <v>0</v>
      </c>
      <c r="BN107">
        <v>0</v>
      </c>
      <c r="BO107">
        <v>0</v>
      </c>
      <c r="BP107">
        <v>0</v>
      </c>
      <c r="BQ107">
        <v>705</v>
      </c>
      <c r="BS107">
        <v>0</v>
      </c>
      <c r="BT107">
        <v>0</v>
      </c>
      <c r="BU107">
        <v>0</v>
      </c>
      <c r="BV107">
        <v>0</v>
      </c>
      <c r="BW107">
        <v>0</v>
      </c>
      <c r="BY107">
        <v>0</v>
      </c>
      <c r="CA107">
        <v>0</v>
      </c>
      <c r="CB107">
        <v>0</v>
      </c>
      <c r="CC107">
        <v>0</v>
      </c>
      <c r="CD107">
        <v>0</v>
      </c>
      <c r="CE107">
        <v>0</v>
      </c>
      <c r="CF107">
        <v>0</v>
      </c>
      <c r="CG107">
        <v>0</v>
      </c>
      <c r="CH107">
        <v>70846</v>
      </c>
      <c r="CI107">
        <v>0</v>
      </c>
      <c r="CJ107">
        <v>4</v>
      </c>
      <c r="CK107">
        <v>0</v>
      </c>
      <c r="CL107">
        <v>0</v>
      </c>
      <c r="CN107">
        <v>0</v>
      </c>
      <c r="CO107">
        <v>1</v>
      </c>
      <c r="CP107">
        <v>0</v>
      </c>
      <c r="CQ107">
        <v>0</v>
      </c>
      <c r="CR107">
        <v>441.28300000000002</v>
      </c>
      <c r="CS107">
        <v>0</v>
      </c>
      <c r="CT107">
        <v>0</v>
      </c>
      <c r="CU107">
        <v>0</v>
      </c>
      <c r="CV107">
        <v>0</v>
      </c>
      <c r="CW107">
        <v>0</v>
      </c>
      <c r="CX107">
        <v>0</v>
      </c>
      <c r="CY107">
        <v>0</v>
      </c>
      <c r="CZ107">
        <v>0</v>
      </c>
      <c r="DB107">
        <v>2613559</v>
      </c>
      <c r="DC107">
        <v>0</v>
      </c>
      <c r="DD107">
        <v>0</v>
      </c>
      <c r="DE107">
        <v>617155</v>
      </c>
      <c r="DF107">
        <v>617155</v>
      </c>
      <c r="DG107">
        <v>100.188</v>
      </c>
      <c r="DH107">
        <v>0</v>
      </c>
      <c r="DI107">
        <v>0</v>
      </c>
      <c r="DK107">
        <v>2897</v>
      </c>
      <c r="DL107">
        <v>0</v>
      </c>
      <c r="DM107">
        <v>363618</v>
      </c>
      <c r="DN107">
        <v>1208</v>
      </c>
      <c r="DO107">
        <v>0</v>
      </c>
      <c r="DP107">
        <v>0</v>
      </c>
      <c r="DQ107">
        <v>0</v>
      </c>
      <c r="DR107">
        <v>0</v>
      </c>
      <c r="DS107">
        <v>0</v>
      </c>
      <c r="DT107">
        <v>0</v>
      </c>
      <c r="DU107">
        <v>0</v>
      </c>
      <c r="DV107">
        <v>0</v>
      </c>
      <c r="DW107">
        <v>0</v>
      </c>
      <c r="DX107">
        <v>0</v>
      </c>
      <c r="DY107">
        <v>0</v>
      </c>
      <c r="DZ107">
        <v>0</v>
      </c>
      <c r="EA107">
        <v>0</v>
      </c>
      <c r="EB107">
        <v>0</v>
      </c>
      <c r="EC107">
        <v>6.5330000000000004</v>
      </c>
      <c r="ED107">
        <v>46280</v>
      </c>
      <c r="EE107">
        <v>0</v>
      </c>
      <c r="EF107">
        <v>0</v>
      </c>
      <c r="EG107">
        <v>0</v>
      </c>
      <c r="EH107">
        <v>318546</v>
      </c>
      <c r="EI107">
        <v>0</v>
      </c>
      <c r="EJ107">
        <v>0</v>
      </c>
      <c r="EK107">
        <v>16.654</v>
      </c>
      <c r="EL107">
        <v>0</v>
      </c>
      <c r="EM107">
        <v>0</v>
      </c>
      <c r="EN107">
        <v>0.35000000000000003</v>
      </c>
      <c r="EO107">
        <v>0</v>
      </c>
      <c r="EP107">
        <v>0</v>
      </c>
      <c r="EQ107">
        <v>17.004000000000001</v>
      </c>
      <c r="ER107">
        <v>0</v>
      </c>
      <c r="ES107">
        <v>51.712000000000003</v>
      </c>
      <c r="ET107">
        <v>0</v>
      </c>
      <c r="EV107">
        <v>0</v>
      </c>
      <c r="EW107">
        <v>0</v>
      </c>
      <c r="EX107">
        <v>0</v>
      </c>
      <c r="EZ107">
        <v>3901004</v>
      </c>
      <c r="FA107">
        <v>0</v>
      </c>
      <c r="FB107">
        <v>4174662</v>
      </c>
      <c r="FC107">
        <v>0</v>
      </c>
      <c r="FD107">
        <v>0</v>
      </c>
      <c r="FE107">
        <v>616579</v>
      </c>
      <c r="FF107">
        <v>101550</v>
      </c>
      <c r="FG107">
        <v>7.0223999999999995E-2</v>
      </c>
      <c r="FH107">
        <v>3.0397999999999998E-2</v>
      </c>
      <c r="FI107">
        <v>0</v>
      </c>
      <c r="FJ107">
        <v>0</v>
      </c>
      <c r="FK107">
        <v>677.90100000000007</v>
      </c>
      <c r="FL107">
        <v>4963637</v>
      </c>
      <c r="FM107">
        <v>0</v>
      </c>
      <c r="FN107">
        <v>0</v>
      </c>
      <c r="FO107">
        <v>0</v>
      </c>
      <c r="FP107">
        <v>0</v>
      </c>
      <c r="FQ107">
        <v>0</v>
      </c>
      <c r="FR107">
        <v>0</v>
      </c>
      <c r="FS107">
        <v>0</v>
      </c>
      <c r="FT107">
        <v>0</v>
      </c>
      <c r="FU107">
        <v>0</v>
      </c>
      <c r="FV107">
        <v>0</v>
      </c>
      <c r="FW107">
        <v>0</v>
      </c>
      <c r="FX107">
        <v>0</v>
      </c>
      <c r="FY107">
        <v>0</v>
      </c>
      <c r="GB107">
        <v>0</v>
      </c>
      <c r="GC107">
        <v>0</v>
      </c>
      <c r="GD107">
        <v>0</v>
      </c>
      <c r="GF107">
        <v>0</v>
      </c>
      <c r="GG107">
        <v>0</v>
      </c>
      <c r="GH107">
        <v>0</v>
      </c>
      <c r="GI107">
        <v>0</v>
      </c>
      <c r="GK107">
        <v>0</v>
      </c>
      <c r="GL107">
        <v>0</v>
      </c>
      <c r="GM107">
        <v>0</v>
      </c>
      <c r="GN107">
        <v>0</v>
      </c>
      <c r="GO107">
        <v>0</v>
      </c>
      <c r="GQ107">
        <v>0</v>
      </c>
      <c r="GR107">
        <v>0</v>
      </c>
      <c r="GS107">
        <v>0</v>
      </c>
      <c r="GT107">
        <v>0</v>
      </c>
      <c r="HB107">
        <v>360336637</v>
      </c>
      <c r="HC107">
        <v>4.0135999999999998E-2</v>
      </c>
      <c r="HD107">
        <v>70846</v>
      </c>
      <c r="HE107">
        <v>0</v>
      </c>
      <c r="HF107">
        <v>467131</v>
      </c>
      <c r="HG107">
        <v>0</v>
      </c>
      <c r="HH107">
        <v>93581</v>
      </c>
      <c r="HI107">
        <v>0</v>
      </c>
      <c r="HJ107">
        <v>19618</v>
      </c>
      <c r="HK107">
        <v>0</v>
      </c>
      <c r="HL107">
        <v>0</v>
      </c>
      <c r="HM107">
        <v>0</v>
      </c>
      <c r="HN107">
        <v>0</v>
      </c>
      <c r="HO107">
        <v>0</v>
      </c>
      <c r="HP107">
        <v>0</v>
      </c>
      <c r="HQ107">
        <v>0</v>
      </c>
      <c r="HR107">
        <v>0</v>
      </c>
      <c r="HS107">
        <v>3899796</v>
      </c>
      <c r="HT107">
        <v>101550</v>
      </c>
      <c r="HW107">
        <v>0</v>
      </c>
      <c r="HX107">
        <v>37</v>
      </c>
      <c r="HY107">
        <v>34</v>
      </c>
      <c r="HZ107">
        <v>58</v>
      </c>
      <c r="IA107">
        <v>89</v>
      </c>
      <c r="IB107">
        <v>167</v>
      </c>
      <c r="IC107">
        <v>385</v>
      </c>
      <c r="ID107">
        <v>0</v>
      </c>
      <c r="IE107">
        <v>0</v>
      </c>
      <c r="IF107">
        <v>0</v>
      </c>
      <c r="IG107">
        <v>0</v>
      </c>
      <c r="IH107">
        <v>151.917</v>
      </c>
      <c r="II107">
        <v>0</v>
      </c>
      <c r="IJ107">
        <v>0</v>
      </c>
      <c r="IK107">
        <v>0</v>
      </c>
      <c r="IL107">
        <v>0</v>
      </c>
      <c r="IM107">
        <v>0</v>
      </c>
      <c r="IN107">
        <v>0</v>
      </c>
      <c r="IO107">
        <v>0</v>
      </c>
      <c r="IP107">
        <v>0</v>
      </c>
      <c r="IQ107">
        <v>0</v>
      </c>
      <c r="IR107">
        <v>0</v>
      </c>
      <c r="IS107">
        <v>0</v>
      </c>
      <c r="IT107">
        <v>0</v>
      </c>
      <c r="IU107">
        <v>0</v>
      </c>
      <c r="IV107">
        <v>0</v>
      </c>
      <c r="IW107">
        <v>6160</v>
      </c>
      <c r="IX107">
        <v>0</v>
      </c>
      <c r="IY107">
        <v>0</v>
      </c>
      <c r="IZ107">
        <v>0</v>
      </c>
      <c r="JA107">
        <v>0</v>
      </c>
      <c r="JB107">
        <v>0</v>
      </c>
      <c r="JC107">
        <v>0</v>
      </c>
      <c r="JD107">
        <v>0</v>
      </c>
      <c r="JE107">
        <v>0</v>
      </c>
      <c r="JF107">
        <v>0</v>
      </c>
      <c r="JG107">
        <v>0</v>
      </c>
      <c r="JH107">
        <v>0</v>
      </c>
      <c r="JJ107">
        <v>0</v>
      </c>
      <c r="JK107">
        <v>0</v>
      </c>
      <c r="JL107">
        <v>0</v>
      </c>
      <c r="JM107">
        <v>0</v>
      </c>
      <c r="JO107">
        <v>0</v>
      </c>
      <c r="JP107">
        <v>0</v>
      </c>
      <c r="JQ107">
        <v>0</v>
      </c>
      <c r="JR107">
        <v>0</v>
      </c>
      <c r="JS107">
        <v>0</v>
      </c>
      <c r="JT107">
        <v>0</v>
      </c>
      <c r="JU107">
        <v>0</v>
      </c>
      <c r="JW107">
        <v>0</v>
      </c>
      <c r="JX107">
        <v>0</v>
      </c>
      <c r="JY107">
        <v>0</v>
      </c>
      <c r="JZ107">
        <v>0</v>
      </c>
      <c r="KD107">
        <v>0</v>
      </c>
      <c r="KE107">
        <v>7261</v>
      </c>
      <c r="KG107">
        <v>0</v>
      </c>
      <c r="KH107">
        <v>0</v>
      </c>
      <c r="KI107">
        <v>0</v>
      </c>
      <c r="KJ107">
        <v>0</v>
      </c>
      <c r="KK107">
        <v>0</v>
      </c>
      <c r="KL107">
        <v>0</v>
      </c>
      <c r="KM107">
        <v>0</v>
      </c>
      <c r="KN107">
        <v>0</v>
      </c>
      <c r="KO107">
        <v>0</v>
      </c>
      <c r="KP107">
        <v>0</v>
      </c>
      <c r="KQ107">
        <v>0</v>
      </c>
      <c r="KS107">
        <v>0</v>
      </c>
      <c r="KT107">
        <v>0</v>
      </c>
      <c r="KU107">
        <v>0</v>
      </c>
      <c r="KW107">
        <v>0</v>
      </c>
      <c r="KX107">
        <v>0</v>
      </c>
      <c r="KY107">
        <v>0</v>
      </c>
      <c r="KZ107">
        <v>0</v>
      </c>
      <c r="LA107">
        <v>0</v>
      </c>
      <c r="LB107">
        <v>0</v>
      </c>
      <c r="LD107">
        <v>0</v>
      </c>
      <c r="LE107">
        <v>0</v>
      </c>
      <c r="LF107">
        <v>0</v>
      </c>
      <c r="LG107">
        <v>0</v>
      </c>
      <c r="LH107">
        <v>0</v>
      </c>
      <c r="LI107">
        <v>0</v>
      </c>
      <c r="LJ107">
        <v>461.79500000000002</v>
      </c>
      <c r="LK107">
        <v>1</v>
      </c>
      <c r="LL107">
        <v>15000</v>
      </c>
      <c r="LM107">
        <v>4618</v>
      </c>
      <c r="LN107">
        <v>0</v>
      </c>
      <c r="LO107">
        <v>0</v>
      </c>
      <c r="LP107">
        <v>0</v>
      </c>
      <c r="LQ107">
        <v>0</v>
      </c>
      <c r="LR107">
        <v>0</v>
      </c>
      <c r="LS107">
        <v>0</v>
      </c>
      <c r="LT107">
        <v>0</v>
      </c>
      <c r="LU107">
        <v>0</v>
      </c>
      <c r="LV107">
        <v>0</v>
      </c>
      <c r="LW107">
        <v>0</v>
      </c>
      <c r="LX107">
        <v>0</v>
      </c>
      <c r="LY107">
        <v>0</v>
      </c>
      <c r="LZ107">
        <v>0</v>
      </c>
      <c r="MA107">
        <v>0</v>
      </c>
      <c r="MB107">
        <v>0</v>
      </c>
      <c r="MC107">
        <v>0</v>
      </c>
      <c r="MD107">
        <v>0</v>
      </c>
      <c r="ME107">
        <v>0</v>
      </c>
      <c r="MF107">
        <v>0</v>
      </c>
      <c r="MG107">
        <v>4688771</v>
      </c>
      <c r="MH107">
        <v>0</v>
      </c>
      <c r="MI107">
        <v>0</v>
      </c>
      <c r="MJ107">
        <v>0</v>
      </c>
      <c r="MK107">
        <v>0</v>
      </c>
    </row>
    <row r="108" spans="1:349" x14ac:dyDescent="0.25">
      <c r="A108">
        <v>43696</v>
      </c>
      <c r="B108">
        <v>101849</v>
      </c>
      <c r="C108">
        <v>9</v>
      </c>
      <c r="D108">
        <v>2025</v>
      </c>
      <c r="E108">
        <v>6160</v>
      </c>
      <c r="F108">
        <v>0</v>
      </c>
      <c r="G108">
        <v>154.71299999999999</v>
      </c>
      <c r="H108">
        <v>154.34300000000002</v>
      </c>
      <c r="I108">
        <v>154.34300000000002</v>
      </c>
      <c r="J108">
        <v>154.71299999999999</v>
      </c>
      <c r="K108">
        <v>0</v>
      </c>
      <c r="L108">
        <v>6160</v>
      </c>
      <c r="M108">
        <v>0</v>
      </c>
      <c r="N108">
        <v>0</v>
      </c>
      <c r="P108">
        <v>154.71299999999999</v>
      </c>
      <c r="Q108">
        <v>0</v>
      </c>
      <c r="R108">
        <v>96262</v>
      </c>
      <c r="S108">
        <v>622.19600000000003</v>
      </c>
      <c r="U108">
        <v>0</v>
      </c>
      <c r="V108">
        <v>55.771000000000001</v>
      </c>
      <c r="W108">
        <v>34355</v>
      </c>
      <c r="X108">
        <v>34355</v>
      </c>
      <c r="Z108">
        <v>0</v>
      </c>
      <c r="AC108">
        <v>0</v>
      </c>
      <c r="AD108" t="s">
        <v>305</v>
      </c>
      <c r="AE108">
        <v>0</v>
      </c>
      <c r="AH108">
        <v>0</v>
      </c>
      <c r="AI108">
        <v>0</v>
      </c>
      <c r="AJ108">
        <v>6160</v>
      </c>
      <c r="AK108" t="s">
        <v>529</v>
      </c>
      <c r="AL108" t="s">
        <v>11</v>
      </c>
      <c r="AM108">
        <v>0</v>
      </c>
      <c r="AN108">
        <v>0</v>
      </c>
      <c r="AO108">
        <v>0</v>
      </c>
      <c r="AP108">
        <v>0</v>
      </c>
      <c r="AQ108">
        <v>0</v>
      </c>
      <c r="AS108">
        <v>0</v>
      </c>
      <c r="AT108">
        <v>0</v>
      </c>
      <c r="AU108">
        <v>0</v>
      </c>
      <c r="AV108">
        <v>0</v>
      </c>
      <c r="AW108">
        <v>1729446</v>
      </c>
      <c r="AX108">
        <v>1704638</v>
      </c>
      <c r="AY108">
        <v>0</v>
      </c>
      <c r="AZ108">
        <v>96262</v>
      </c>
      <c r="BA108">
        <v>13.417</v>
      </c>
      <c r="BB108">
        <v>0</v>
      </c>
      <c r="BC108">
        <v>0</v>
      </c>
      <c r="BD108">
        <v>0</v>
      </c>
      <c r="BE108">
        <v>0</v>
      </c>
      <c r="BF108">
        <v>1536641</v>
      </c>
      <c r="BG108">
        <v>0</v>
      </c>
      <c r="BJ108">
        <v>12</v>
      </c>
      <c r="BK108">
        <v>0</v>
      </c>
      <c r="BL108">
        <v>0</v>
      </c>
      <c r="BM108">
        <v>0</v>
      </c>
      <c r="BN108">
        <v>0</v>
      </c>
      <c r="BO108">
        <v>0</v>
      </c>
      <c r="BP108">
        <v>0</v>
      </c>
      <c r="BQ108">
        <v>746</v>
      </c>
      <c r="BS108">
        <v>0</v>
      </c>
      <c r="BT108">
        <v>0</v>
      </c>
      <c r="BU108">
        <v>0</v>
      </c>
      <c r="BV108">
        <v>0</v>
      </c>
      <c r="BW108">
        <v>0</v>
      </c>
      <c r="BY108">
        <v>0</v>
      </c>
      <c r="CA108">
        <v>0</v>
      </c>
      <c r="CB108">
        <v>0</v>
      </c>
      <c r="CC108">
        <v>0</v>
      </c>
      <c r="CD108">
        <v>0</v>
      </c>
      <c r="CE108">
        <v>0</v>
      </c>
      <c r="CF108">
        <v>0</v>
      </c>
      <c r="CG108">
        <v>0</v>
      </c>
      <c r="CH108">
        <v>24838</v>
      </c>
      <c r="CI108">
        <v>0</v>
      </c>
      <c r="CJ108">
        <v>4</v>
      </c>
      <c r="CK108">
        <v>0</v>
      </c>
      <c r="CL108">
        <v>0</v>
      </c>
      <c r="CN108">
        <v>0</v>
      </c>
      <c r="CO108">
        <v>1</v>
      </c>
      <c r="CP108">
        <v>0</v>
      </c>
      <c r="CQ108">
        <v>0</v>
      </c>
      <c r="CR108">
        <v>154.71299999999999</v>
      </c>
      <c r="CS108">
        <v>0</v>
      </c>
      <c r="CT108">
        <v>0</v>
      </c>
      <c r="CU108">
        <v>0</v>
      </c>
      <c r="CV108">
        <v>0</v>
      </c>
      <c r="CW108">
        <v>0</v>
      </c>
      <c r="CX108">
        <v>0</v>
      </c>
      <c r="CY108">
        <v>0</v>
      </c>
      <c r="CZ108">
        <v>0</v>
      </c>
      <c r="DB108">
        <v>950753</v>
      </c>
      <c r="DC108">
        <v>0</v>
      </c>
      <c r="DD108">
        <v>0</v>
      </c>
      <c r="DE108">
        <v>294448</v>
      </c>
      <c r="DF108">
        <v>294448</v>
      </c>
      <c r="DG108">
        <v>47.800000000000004</v>
      </c>
      <c r="DH108">
        <v>0</v>
      </c>
      <c r="DI108">
        <v>0</v>
      </c>
      <c r="DK108">
        <v>3562</v>
      </c>
      <c r="DL108">
        <v>0</v>
      </c>
      <c r="DM108">
        <v>9025</v>
      </c>
      <c r="DN108">
        <v>30</v>
      </c>
      <c r="DO108">
        <v>0</v>
      </c>
      <c r="DP108">
        <v>0</v>
      </c>
      <c r="DQ108">
        <v>0</v>
      </c>
      <c r="DR108">
        <v>0</v>
      </c>
      <c r="DS108">
        <v>0</v>
      </c>
      <c r="DT108">
        <v>0</v>
      </c>
      <c r="DU108">
        <v>0</v>
      </c>
      <c r="DV108">
        <v>0</v>
      </c>
      <c r="DW108">
        <v>0</v>
      </c>
      <c r="DX108">
        <v>0</v>
      </c>
      <c r="DY108">
        <v>0</v>
      </c>
      <c r="DZ108">
        <v>0</v>
      </c>
      <c r="EA108">
        <v>0</v>
      </c>
      <c r="EB108">
        <v>0</v>
      </c>
      <c r="EC108">
        <v>0</v>
      </c>
      <c r="ED108">
        <v>0</v>
      </c>
      <c r="EE108">
        <v>0</v>
      </c>
      <c r="EF108">
        <v>0</v>
      </c>
      <c r="EG108">
        <v>0</v>
      </c>
      <c r="EH108">
        <v>9055</v>
      </c>
      <c r="EI108">
        <v>0</v>
      </c>
      <c r="EJ108">
        <v>0</v>
      </c>
      <c r="EK108">
        <v>0.19</v>
      </c>
      <c r="EL108">
        <v>0</v>
      </c>
      <c r="EM108">
        <v>0</v>
      </c>
      <c r="EN108">
        <v>0.18</v>
      </c>
      <c r="EO108">
        <v>0</v>
      </c>
      <c r="EP108">
        <v>0</v>
      </c>
      <c r="EQ108">
        <v>0.37</v>
      </c>
      <c r="ER108">
        <v>0</v>
      </c>
      <c r="ES108">
        <v>1.47</v>
      </c>
      <c r="ET108">
        <v>0</v>
      </c>
      <c r="EV108">
        <v>0</v>
      </c>
      <c r="EW108">
        <v>0</v>
      </c>
      <c r="EX108">
        <v>0</v>
      </c>
      <c r="EZ108">
        <v>1440379</v>
      </c>
      <c r="FA108">
        <v>0</v>
      </c>
      <c r="FB108">
        <v>1536611</v>
      </c>
      <c r="FC108">
        <v>0</v>
      </c>
      <c r="FD108">
        <v>0</v>
      </c>
      <c r="FE108">
        <v>226890</v>
      </c>
      <c r="FF108">
        <v>37369</v>
      </c>
      <c r="FG108">
        <v>7.0223999999999995E-2</v>
      </c>
      <c r="FH108">
        <v>3.0397999999999998E-2</v>
      </c>
      <c r="FI108">
        <v>0</v>
      </c>
      <c r="FJ108">
        <v>0</v>
      </c>
      <c r="FK108">
        <v>249.45500000000001</v>
      </c>
      <c r="FL108">
        <v>1825708</v>
      </c>
      <c r="FM108">
        <v>0</v>
      </c>
      <c r="FN108">
        <v>0</v>
      </c>
      <c r="FO108">
        <v>0</v>
      </c>
      <c r="FP108">
        <v>0</v>
      </c>
      <c r="FQ108">
        <v>0</v>
      </c>
      <c r="FR108">
        <v>0</v>
      </c>
      <c r="FS108">
        <v>0</v>
      </c>
      <c r="FT108">
        <v>0</v>
      </c>
      <c r="FU108">
        <v>0</v>
      </c>
      <c r="FV108">
        <v>0</v>
      </c>
      <c r="FW108">
        <v>0</v>
      </c>
      <c r="FX108">
        <v>0</v>
      </c>
      <c r="FY108">
        <v>0</v>
      </c>
      <c r="GB108">
        <v>0</v>
      </c>
      <c r="GC108">
        <v>0</v>
      </c>
      <c r="GD108">
        <v>0</v>
      </c>
      <c r="GF108">
        <v>0</v>
      </c>
      <c r="GG108">
        <v>0</v>
      </c>
      <c r="GH108">
        <v>0</v>
      </c>
      <c r="GI108">
        <v>0</v>
      </c>
      <c r="GK108">
        <v>0</v>
      </c>
      <c r="GL108">
        <v>0</v>
      </c>
      <c r="GM108">
        <v>0</v>
      </c>
      <c r="GN108">
        <v>0</v>
      </c>
      <c r="GO108">
        <v>0</v>
      </c>
      <c r="GQ108">
        <v>0</v>
      </c>
      <c r="GR108">
        <v>0</v>
      </c>
      <c r="GS108">
        <v>0</v>
      </c>
      <c r="GT108">
        <v>0</v>
      </c>
      <c r="HB108">
        <v>360336637</v>
      </c>
      <c r="HC108">
        <v>4.0135999999999998E-2</v>
      </c>
      <c r="HD108">
        <v>24838</v>
      </c>
      <c r="HE108">
        <v>0</v>
      </c>
      <c r="HF108">
        <v>169932</v>
      </c>
      <c r="HG108">
        <v>0</v>
      </c>
      <c r="HH108">
        <v>46890</v>
      </c>
      <c r="HI108">
        <v>0</v>
      </c>
      <c r="HJ108">
        <v>31208</v>
      </c>
      <c r="HK108">
        <v>0</v>
      </c>
      <c r="HL108">
        <v>0</v>
      </c>
      <c r="HM108">
        <v>0</v>
      </c>
      <c r="HN108">
        <v>0</v>
      </c>
      <c r="HO108">
        <v>0</v>
      </c>
      <c r="HP108">
        <v>0</v>
      </c>
      <c r="HQ108">
        <v>0</v>
      </c>
      <c r="HR108">
        <v>0</v>
      </c>
      <c r="HS108">
        <v>1440349</v>
      </c>
      <c r="HT108">
        <v>37369</v>
      </c>
      <c r="HW108">
        <v>0</v>
      </c>
      <c r="HX108">
        <v>22</v>
      </c>
      <c r="HY108">
        <v>40</v>
      </c>
      <c r="HZ108">
        <v>53</v>
      </c>
      <c r="IA108">
        <v>42</v>
      </c>
      <c r="IB108">
        <v>33</v>
      </c>
      <c r="IC108">
        <v>190</v>
      </c>
      <c r="ID108">
        <v>0</v>
      </c>
      <c r="IE108">
        <v>0</v>
      </c>
      <c r="IF108">
        <v>0</v>
      </c>
      <c r="IG108">
        <v>0</v>
      </c>
      <c r="IH108">
        <v>76.12</v>
      </c>
      <c r="II108">
        <v>0</v>
      </c>
      <c r="IJ108">
        <v>55.771000000000001</v>
      </c>
      <c r="IK108">
        <v>0</v>
      </c>
      <c r="IL108">
        <v>0</v>
      </c>
      <c r="IM108">
        <v>0</v>
      </c>
      <c r="IN108">
        <v>0</v>
      </c>
      <c r="IO108">
        <v>0</v>
      </c>
      <c r="IP108">
        <v>0</v>
      </c>
      <c r="IQ108">
        <v>55.771000000000001</v>
      </c>
      <c r="IR108">
        <v>34355</v>
      </c>
      <c r="IS108">
        <v>0</v>
      </c>
      <c r="IT108">
        <v>0</v>
      </c>
      <c r="IU108">
        <v>0</v>
      </c>
      <c r="IV108">
        <v>0</v>
      </c>
      <c r="IW108">
        <v>6160</v>
      </c>
      <c r="IX108">
        <v>0</v>
      </c>
      <c r="IY108">
        <v>0</v>
      </c>
      <c r="IZ108">
        <v>0</v>
      </c>
      <c r="JA108">
        <v>0</v>
      </c>
      <c r="JB108">
        <v>0</v>
      </c>
      <c r="JC108">
        <v>0</v>
      </c>
      <c r="JD108">
        <v>0</v>
      </c>
      <c r="JE108">
        <v>0</v>
      </c>
      <c r="JF108">
        <v>0</v>
      </c>
      <c r="JG108">
        <v>0</v>
      </c>
      <c r="JH108">
        <v>0</v>
      </c>
      <c r="JJ108">
        <v>0</v>
      </c>
      <c r="JK108">
        <v>0</v>
      </c>
      <c r="JL108">
        <v>0</v>
      </c>
      <c r="JM108">
        <v>0</v>
      </c>
      <c r="JO108">
        <v>0</v>
      </c>
      <c r="JP108">
        <v>0</v>
      </c>
      <c r="JQ108">
        <v>0</v>
      </c>
      <c r="JR108">
        <v>0</v>
      </c>
      <c r="JS108">
        <v>0</v>
      </c>
      <c r="JT108">
        <v>0</v>
      </c>
      <c r="JU108">
        <v>0</v>
      </c>
      <c r="JW108">
        <v>0</v>
      </c>
      <c r="JX108">
        <v>0</v>
      </c>
      <c r="JY108">
        <v>0</v>
      </c>
      <c r="JZ108">
        <v>0</v>
      </c>
      <c r="KD108">
        <v>0</v>
      </c>
      <c r="KE108">
        <v>7261</v>
      </c>
      <c r="KG108">
        <v>0</v>
      </c>
      <c r="KH108">
        <v>0</v>
      </c>
      <c r="KI108">
        <v>0</v>
      </c>
      <c r="KJ108">
        <v>0</v>
      </c>
      <c r="KK108">
        <v>0</v>
      </c>
      <c r="KL108">
        <v>0</v>
      </c>
      <c r="KM108">
        <v>0</v>
      </c>
      <c r="KN108">
        <v>0</v>
      </c>
      <c r="KO108">
        <v>0</v>
      </c>
      <c r="KP108">
        <v>0</v>
      </c>
      <c r="KQ108">
        <v>0</v>
      </c>
      <c r="KS108">
        <v>0</v>
      </c>
      <c r="KT108">
        <v>0</v>
      </c>
      <c r="KU108">
        <v>0</v>
      </c>
      <c r="KW108">
        <v>0</v>
      </c>
      <c r="KX108">
        <v>0</v>
      </c>
      <c r="KY108">
        <v>0</v>
      </c>
      <c r="KZ108">
        <v>0</v>
      </c>
      <c r="LA108">
        <v>0</v>
      </c>
      <c r="LB108">
        <v>0</v>
      </c>
      <c r="LD108">
        <v>0</v>
      </c>
      <c r="LE108">
        <v>0</v>
      </c>
      <c r="LF108">
        <v>0</v>
      </c>
      <c r="LG108">
        <v>0</v>
      </c>
      <c r="LH108">
        <v>0</v>
      </c>
      <c r="LI108">
        <v>0</v>
      </c>
      <c r="LJ108">
        <v>120.80800000000001</v>
      </c>
      <c r="LK108">
        <v>2</v>
      </c>
      <c r="LL108">
        <v>30000</v>
      </c>
      <c r="LM108">
        <v>1208</v>
      </c>
      <c r="LN108">
        <v>0</v>
      </c>
      <c r="LO108">
        <v>0</v>
      </c>
      <c r="LP108">
        <v>0</v>
      </c>
      <c r="LQ108">
        <v>0</v>
      </c>
      <c r="LR108">
        <v>0</v>
      </c>
      <c r="LS108">
        <v>0</v>
      </c>
      <c r="LT108">
        <v>0</v>
      </c>
      <c r="LU108">
        <v>0</v>
      </c>
      <c r="LV108">
        <v>0</v>
      </c>
      <c r="LW108">
        <v>0</v>
      </c>
      <c r="LX108">
        <v>0</v>
      </c>
      <c r="LY108">
        <v>0</v>
      </c>
      <c r="LZ108">
        <v>0</v>
      </c>
      <c r="MA108">
        <v>0</v>
      </c>
      <c r="MB108">
        <v>0</v>
      </c>
      <c r="MC108">
        <v>0</v>
      </c>
      <c r="MD108">
        <v>0</v>
      </c>
      <c r="ME108">
        <v>0</v>
      </c>
      <c r="MF108">
        <v>0</v>
      </c>
      <c r="MG108">
        <v>1729446</v>
      </c>
      <c r="MH108">
        <v>0</v>
      </c>
      <c r="MI108">
        <v>0</v>
      </c>
      <c r="MJ108">
        <v>0</v>
      </c>
      <c r="MK108">
        <v>0</v>
      </c>
    </row>
    <row r="109" spans="1:349" x14ac:dyDescent="0.25">
      <c r="A109">
        <v>43696</v>
      </c>
      <c r="B109">
        <v>101853</v>
      </c>
      <c r="C109">
        <v>9</v>
      </c>
      <c r="D109">
        <v>2025</v>
      </c>
      <c r="E109">
        <v>6160</v>
      </c>
      <c r="F109">
        <v>0</v>
      </c>
      <c r="G109">
        <v>1190.999</v>
      </c>
      <c r="H109">
        <v>1165.5930000000001</v>
      </c>
      <c r="I109">
        <v>1165.5930000000001</v>
      </c>
      <c r="J109">
        <v>1190.999</v>
      </c>
      <c r="K109">
        <v>0</v>
      </c>
      <c r="L109">
        <v>6160</v>
      </c>
      <c r="M109">
        <v>0</v>
      </c>
      <c r="N109">
        <v>0</v>
      </c>
      <c r="P109">
        <v>1190.999</v>
      </c>
      <c r="Q109">
        <v>0</v>
      </c>
      <c r="R109">
        <v>741035</v>
      </c>
      <c r="S109">
        <v>622.19600000000003</v>
      </c>
      <c r="U109">
        <v>0</v>
      </c>
      <c r="V109">
        <v>650.77</v>
      </c>
      <c r="W109">
        <v>400874</v>
      </c>
      <c r="X109">
        <v>400874</v>
      </c>
      <c r="Z109">
        <v>0</v>
      </c>
      <c r="AC109">
        <v>0</v>
      </c>
      <c r="AD109" t="s">
        <v>305</v>
      </c>
      <c r="AE109">
        <v>0</v>
      </c>
      <c r="AH109">
        <v>0</v>
      </c>
      <c r="AI109">
        <v>0</v>
      </c>
      <c r="AJ109">
        <v>6160</v>
      </c>
      <c r="AK109" t="s">
        <v>529</v>
      </c>
      <c r="AL109" t="s">
        <v>606</v>
      </c>
      <c r="AM109">
        <v>0</v>
      </c>
      <c r="AN109">
        <v>0</v>
      </c>
      <c r="AO109">
        <v>0</v>
      </c>
      <c r="AP109">
        <v>0</v>
      </c>
      <c r="AQ109">
        <v>0</v>
      </c>
      <c r="AS109">
        <v>0</v>
      </c>
      <c r="AT109">
        <v>0</v>
      </c>
      <c r="AU109">
        <v>0</v>
      </c>
      <c r="AV109">
        <v>0</v>
      </c>
      <c r="AW109">
        <v>14235490</v>
      </c>
      <c r="AX109">
        <v>14046428</v>
      </c>
      <c r="AY109">
        <v>0</v>
      </c>
      <c r="AZ109">
        <v>741035</v>
      </c>
      <c r="BA109">
        <v>0</v>
      </c>
      <c r="BB109">
        <v>0</v>
      </c>
      <c r="BC109">
        <v>0</v>
      </c>
      <c r="BD109">
        <v>0</v>
      </c>
      <c r="BE109">
        <v>0</v>
      </c>
      <c r="BF109">
        <v>12617599</v>
      </c>
      <c r="BG109">
        <v>0</v>
      </c>
      <c r="BJ109">
        <v>12</v>
      </c>
      <c r="BK109">
        <v>0</v>
      </c>
      <c r="BL109">
        <v>0</v>
      </c>
      <c r="BM109">
        <v>0</v>
      </c>
      <c r="BN109">
        <v>0</v>
      </c>
      <c r="BO109">
        <v>0</v>
      </c>
      <c r="BP109">
        <v>0</v>
      </c>
      <c r="BQ109">
        <v>590</v>
      </c>
      <c r="BS109">
        <v>0</v>
      </c>
      <c r="BT109">
        <v>0</v>
      </c>
      <c r="BU109">
        <v>0</v>
      </c>
      <c r="BV109">
        <v>0</v>
      </c>
      <c r="BW109">
        <v>0</v>
      </c>
      <c r="BY109">
        <v>0</v>
      </c>
      <c r="CA109">
        <v>0</v>
      </c>
      <c r="CB109">
        <v>0</v>
      </c>
      <c r="CC109">
        <v>0</v>
      </c>
      <c r="CD109">
        <v>0</v>
      </c>
      <c r="CE109">
        <v>0</v>
      </c>
      <c r="CF109">
        <v>0</v>
      </c>
      <c r="CG109">
        <v>0</v>
      </c>
      <c r="CH109">
        <v>191209</v>
      </c>
      <c r="CI109">
        <v>0</v>
      </c>
      <c r="CJ109">
        <v>4</v>
      </c>
      <c r="CK109">
        <v>0</v>
      </c>
      <c r="CL109">
        <v>0</v>
      </c>
      <c r="CN109">
        <v>0</v>
      </c>
      <c r="CO109">
        <v>1</v>
      </c>
      <c r="CP109">
        <v>0</v>
      </c>
      <c r="CQ109">
        <v>0</v>
      </c>
      <c r="CR109">
        <v>1190.999</v>
      </c>
      <c r="CS109">
        <v>0</v>
      </c>
      <c r="CT109">
        <v>0</v>
      </c>
      <c r="CU109">
        <v>0</v>
      </c>
      <c r="CV109">
        <v>0</v>
      </c>
      <c r="CW109">
        <v>0</v>
      </c>
      <c r="CX109">
        <v>0</v>
      </c>
      <c r="CY109">
        <v>0</v>
      </c>
      <c r="CZ109">
        <v>0</v>
      </c>
      <c r="DB109">
        <v>7180053</v>
      </c>
      <c r="DC109">
        <v>0</v>
      </c>
      <c r="DD109">
        <v>0</v>
      </c>
      <c r="DE109">
        <v>2630474</v>
      </c>
      <c r="DF109">
        <v>2630474</v>
      </c>
      <c r="DG109">
        <v>427.02500000000003</v>
      </c>
      <c r="DH109">
        <v>0</v>
      </c>
      <c r="DI109">
        <v>0</v>
      </c>
      <c r="DK109">
        <v>1070</v>
      </c>
      <c r="DL109">
        <v>0</v>
      </c>
      <c r="DM109">
        <v>646531</v>
      </c>
      <c r="DN109">
        <v>2147</v>
      </c>
      <c r="DO109">
        <v>0</v>
      </c>
      <c r="DP109">
        <v>0</v>
      </c>
      <c r="DQ109">
        <v>0</v>
      </c>
      <c r="DR109">
        <v>0</v>
      </c>
      <c r="DS109">
        <v>0</v>
      </c>
      <c r="DT109">
        <v>0</v>
      </c>
      <c r="DU109">
        <v>0</v>
      </c>
      <c r="DV109">
        <v>0</v>
      </c>
      <c r="DW109">
        <v>0</v>
      </c>
      <c r="DX109">
        <v>0</v>
      </c>
      <c r="DY109">
        <v>0</v>
      </c>
      <c r="DZ109">
        <v>0</v>
      </c>
      <c r="EA109">
        <v>0</v>
      </c>
      <c r="EB109">
        <v>0</v>
      </c>
      <c r="EC109">
        <v>16.966000000000001</v>
      </c>
      <c r="ED109">
        <v>120187</v>
      </c>
      <c r="EE109">
        <v>0</v>
      </c>
      <c r="EF109">
        <v>0</v>
      </c>
      <c r="EG109">
        <v>0</v>
      </c>
      <c r="EH109">
        <v>528491</v>
      </c>
      <c r="EI109">
        <v>0</v>
      </c>
      <c r="EJ109">
        <v>0</v>
      </c>
      <c r="EK109">
        <v>13.226000000000001</v>
      </c>
      <c r="EL109">
        <v>0</v>
      </c>
      <c r="EM109">
        <v>7.3920000000000003</v>
      </c>
      <c r="EN109">
        <v>4.7880000000000003</v>
      </c>
      <c r="EO109">
        <v>0</v>
      </c>
      <c r="EP109">
        <v>0</v>
      </c>
      <c r="EQ109">
        <v>25.406000000000002</v>
      </c>
      <c r="ER109">
        <v>0</v>
      </c>
      <c r="ES109">
        <v>85.794000000000011</v>
      </c>
      <c r="ET109">
        <v>0</v>
      </c>
      <c r="EV109">
        <v>0</v>
      </c>
      <c r="EW109">
        <v>0</v>
      </c>
      <c r="EX109">
        <v>0</v>
      </c>
      <c r="EZ109">
        <v>11876564</v>
      </c>
      <c r="FA109">
        <v>0</v>
      </c>
      <c r="FB109">
        <v>12615452</v>
      </c>
      <c r="FC109">
        <v>0</v>
      </c>
      <c r="FD109">
        <v>0</v>
      </c>
      <c r="FE109">
        <v>1863024</v>
      </c>
      <c r="FF109">
        <v>306840</v>
      </c>
      <c r="FG109">
        <v>7.0223999999999995E-2</v>
      </c>
      <c r="FH109">
        <v>3.0397999999999998E-2</v>
      </c>
      <c r="FI109">
        <v>0</v>
      </c>
      <c r="FJ109">
        <v>0</v>
      </c>
      <c r="FK109">
        <v>2048.3119999999999</v>
      </c>
      <c r="FL109">
        <v>14976525</v>
      </c>
      <c r="FM109">
        <v>0</v>
      </c>
      <c r="FN109">
        <v>0</v>
      </c>
      <c r="FO109">
        <v>0</v>
      </c>
      <c r="FP109">
        <v>0</v>
      </c>
      <c r="FQ109">
        <v>0</v>
      </c>
      <c r="FR109">
        <v>0</v>
      </c>
      <c r="FS109">
        <v>0</v>
      </c>
      <c r="FT109">
        <v>0</v>
      </c>
      <c r="FU109">
        <v>0</v>
      </c>
      <c r="FV109">
        <v>0</v>
      </c>
      <c r="FW109">
        <v>0</v>
      </c>
      <c r="FX109">
        <v>0</v>
      </c>
      <c r="FY109">
        <v>0</v>
      </c>
      <c r="GB109">
        <v>0</v>
      </c>
      <c r="GC109">
        <v>0</v>
      </c>
      <c r="GD109">
        <v>0</v>
      </c>
      <c r="GF109">
        <v>0</v>
      </c>
      <c r="GG109">
        <v>0</v>
      </c>
      <c r="GH109">
        <v>0</v>
      </c>
      <c r="GI109">
        <v>0</v>
      </c>
      <c r="GK109">
        <v>0</v>
      </c>
      <c r="GL109">
        <v>0</v>
      </c>
      <c r="GM109">
        <v>0</v>
      </c>
      <c r="GN109">
        <v>0</v>
      </c>
      <c r="GO109">
        <v>0</v>
      </c>
      <c r="GQ109">
        <v>0</v>
      </c>
      <c r="GR109">
        <v>0</v>
      </c>
      <c r="GS109">
        <v>0</v>
      </c>
      <c r="GT109">
        <v>0</v>
      </c>
      <c r="HB109">
        <v>360336637</v>
      </c>
      <c r="HC109">
        <v>4.0135999999999998E-2</v>
      </c>
      <c r="HD109">
        <v>191209</v>
      </c>
      <c r="HE109">
        <v>0</v>
      </c>
      <c r="HF109">
        <v>1283318</v>
      </c>
      <c r="HG109">
        <v>0</v>
      </c>
      <c r="HH109">
        <v>322631</v>
      </c>
      <c r="HI109">
        <v>0</v>
      </c>
      <c r="HJ109">
        <v>86193</v>
      </c>
      <c r="HK109">
        <v>0</v>
      </c>
      <c r="HL109">
        <v>0</v>
      </c>
      <c r="HM109">
        <v>0</v>
      </c>
      <c r="HN109">
        <v>65378</v>
      </c>
      <c r="HO109">
        <v>0</v>
      </c>
      <c r="HP109">
        <v>0</v>
      </c>
      <c r="HQ109">
        <v>0</v>
      </c>
      <c r="HR109">
        <v>0</v>
      </c>
      <c r="HS109">
        <v>11874417</v>
      </c>
      <c r="HT109">
        <v>306840</v>
      </c>
      <c r="HW109">
        <v>0</v>
      </c>
      <c r="HX109">
        <v>79</v>
      </c>
      <c r="HY109">
        <v>112</v>
      </c>
      <c r="HZ109">
        <v>216</v>
      </c>
      <c r="IA109">
        <v>482</v>
      </c>
      <c r="IB109">
        <v>735</v>
      </c>
      <c r="IC109">
        <v>1624</v>
      </c>
      <c r="ID109">
        <v>0</v>
      </c>
      <c r="IE109">
        <v>0</v>
      </c>
      <c r="IF109">
        <v>0</v>
      </c>
      <c r="IG109">
        <v>0</v>
      </c>
      <c r="IH109">
        <v>523.75200000000007</v>
      </c>
      <c r="II109">
        <v>0</v>
      </c>
      <c r="IJ109">
        <v>650.77</v>
      </c>
      <c r="IK109">
        <v>0</v>
      </c>
      <c r="IL109">
        <v>0</v>
      </c>
      <c r="IM109">
        <v>0</v>
      </c>
      <c r="IN109">
        <v>0</v>
      </c>
      <c r="IO109">
        <v>0</v>
      </c>
      <c r="IP109">
        <v>0</v>
      </c>
      <c r="IQ109">
        <v>650.77</v>
      </c>
      <c r="IR109">
        <v>400874</v>
      </c>
      <c r="IS109">
        <v>0</v>
      </c>
      <c r="IT109">
        <v>0</v>
      </c>
      <c r="IU109">
        <v>0</v>
      </c>
      <c r="IV109">
        <v>0</v>
      </c>
      <c r="IW109">
        <v>6160</v>
      </c>
      <c r="IX109">
        <v>0</v>
      </c>
      <c r="IY109">
        <v>0</v>
      </c>
      <c r="IZ109">
        <v>0</v>
      </c>
      <c r="JA109">
        <v>0</v>
      </c>
      <c r="JB109">
        <v>1</v>
      </c>
      <c r="JC109">
        <v>28052</v>
      </c>
      <c r="JD109">
        <v>2</v>
      </c>
      <c r="JE109">
        <v>29094</v>
      </c>
      <c r="JF109">
        <v>1</v>
      </c>
      <c r="JG109">
        <v>6732</v>
      </c>
      <c r="JH109">
        <v>1500</v>
      </c>
      <c r="JJ109">
        <v>0</v>
      </c>
      <c r="JK109">
        <v>0</v>
      </c>
      <c r="JL109">
        <v>0</v>
      </c>
      <c r="JM109">
        <v>0</v>
      </c>
      <c r="JO109">
        <v>0</v>
      </c>
      <c r="JP109">
        <v>0</v>
      </c>
      <c r="JQ109">
        <v>0</v>
      </c>
      <c r="JR109">
        <v>0</v>
      </c>
      <c r="JS109">
        <v>0</v>
      </c>
      <c r="JT109">
        <v>0</v>
      </c>
      <c r="JU109">
        <v>0</v>
      </c>
      <c r="JW109">
        <v>0</v>
      </c>
      <c r="JX109">
        <v>0</v>
      </c>
      <c r="JY109">
        <v>0</v>
      </c>
      <c r="JZ109">
        <v>0</v>
      </c>
      <c r="KD109">
        <v>0</v>
      </c>
      <c r="KE109">
        <v>7261</v>
      </c>
      <c r="KG109">
        <v>0</v>
      </c>
      <c r="KH109">
        <v>0</v>
      </c>
      <c r="KI109">
        <v>0</v>
      </c>
      <c r="KJ109">
        <v>0</v>
      </c>
      <c r="KK109">
        <v>0</v>
      </c>
      <c r="KL109">
        <v>0</v>
      </c>
      <c r="KM109">
        <v>0</v>
      </c>
      <c r="KN109">
        <v>0</v>
      </c>
      <c r="KO109">
        <v>0</v>
      </c>
      <c r="KP109">
        <v>0</v>
      </c>
      <c r="KQ109">
        <v>0</v>
      </c>
      <c r="KS109">
        <v>0</v>
      </c>
      <c r="KT109">
        <v>0</v>
      </c>
      <c r="KU109">
        <v>0</v>
      </c>
      <c r="KW109">
        <v>0</v>
      </c>
      <c r="KX109">
        <v>0</v>
      </c>
      <c r="KY109">
        <v>0</v>
      </c>
      <c r="KZ109">
        <v>0</v>
      </c>
      <c r="LA109">
        <v>0</v>
      </c>
      <c r="LB109">
        <v>0</v>
      </c>
      <c r="LD109">
        <v>0</v>
      </c>
      <c r="LE109">
        <v>0</v>
      </c>
      <c r="LF109">
        <v>0</v>
      </c>
      <c r="LG109">
        <v>0</v>
      </c>
      <c r="LH109">
        <v>0</v>
      </c>
      <c r="LI109">
        <v>0</v>
      </c>
      <c r="LJ109">
        <v>1119.347</v>
      </c>
      <c r="LK109">
        <v>5</v>
      </c>
      <c r="LL109">
        <v>75000</v>
      </c>
      <c r="LM109">
        <v>11193</v>
      </c>
      <c r="LN109">
        <v>0</v>
      </c>
      <c r="LO109">
        <v>0</v>
      </c>
      <c r="LP109">
        <v>0</v>
      </c>
      <c r="LQ109">
        <v>0</v>
      </c>
      <c r="LR109">
        <v>0</v>
      </c>
      <c r="LS109">
        <v>0</v>
      </c>
      <c r="LT109">
        <v>0</v>
      </c>
      <c r="LU109">
        <v>0</v>
      </c>
      <c r="LV109">
        <v>0</v>
      </c>
      <c r="LW109">
        <v>0</v>
      </c>
      <c r="LX109">
        <v>0</v>
      </c>
      <c r="LY109">
        <v>0</v>
      </c>
      <c r="LZ109">
        <v>0</v>
      </c>
      <c r="MA109">
        <v>0</v>
      </c>
      <c r="MB109">
        <v>0</v>
      </c>
      <c r="MC109">
        <v>0</v>
      </c>
      <c r="MD109">
        <v>0</v>
      </c>
      <c r="ME109">
        <v>0</v>
      </c>
      <c r="MF109">
        <v>0</v>
      </c>
      <c r="MG109">
        <v>14235490</v>
      </c>
      <c r="MH109">
        <v>0</v>
      </c>
      <c r="MI109">
        <v>0</v>
      </c>
      <c r="MJ109">
        <v>0</v>
      </c>
      <c r="MK109">
        <v>0</v>
      </c>
    </row>
    <row r="110" spans="1:349" x14ac:dyDescent="0.25">
      <c r="A110">
        <v>43696</v>
      </c>
      <c r="B110">
        <v>101855</v>
      </c>
      <c r="C110">
        <v>9</v>
      </c>
      <c r="D110">
        <v>2025</v>
      </c>
      <c r="E110">
        <v>6160</v>
      </c>
      <c r="F110">
        <v>0</v>
      </c>
      <c r="G110">
        <v>250.102</v>
      </c>
      <c r="H110">
        <v>242.49700000000001</v>
      </c>
      <c r="I110">
        <v>242.49700000000001</v>
      </c>
      <c r="J110">
        <v>250.102</v>
      </c>
      <c r="K110">
        <v>0</v>
      </c>
      <c r="L110">
        <v>6160</v>
      </c>
      <c r="M110">
        <v>0</v>
      </c>
      <c r="N110">
        <v>0</v>
      </c>
      <c r="P110">
        <v>252.185</v>
      </c>
      <c r="Q110">
        <v>0</v>
      </c>
      <c r="R110">
        <v>156908</v>
      </c>
      <c r="S110">
        <v>622.19600000000003</v>
      </c>
      <c r="U110">
        <v>0</v>
      </c>
      <c r="V110">
        <v>2.863</v>
      </c>
      <c r="W110">
        <v>1764</v>
      </c>
      <c r="X110">
        <v>1764</v>
      </c>
      <c r="Z110">
        <v>0</v>
      </c>
      <c r="AC110">
        <v>0</v>
      </c>
      <c r="AD110" t="s">
        <v>305</v>
      </c>
      <c r="AE110">
        <v>0</v>
      </c>
      <c r="AH110">
        <v>0</v>
      </c>
      <c r="AI110">
        <v>0</v>
      </c>
      <c r="AJ110">
        <v>6160</v>
      </c>
      <c r="AK110" t="s">
        <v>529</v>
      </c>
      <c r="AL110" t="s">
        <v>750</v>
      </c>
      <c r="AM110">
        <v>0</v>
      </c>
      <c r="AN110">
        <v>0</v>
      </c>
      <c r="AO110">
        <v>0</v>
      </c>
      <c r="AP110">
        <v>0</v>
      </c>
      <c r="AQ110">
        <v>0</v>
      </c>
      <c r="AS110">
        <v>0</v>
      </c>
      <c r="AT110">
        <v>0</v>
      </c>
      <c r="AU110">
        <v>0</v>
      </c>
      <c r="AV110">
        <v>0</v>
      </c>
      <c r="AW110">
        <v>2740882</v>
      </c>
      <c r="AX110">
        <v>2701233</v>
      </c>
      <c r="AY110">
        <v>0</v>
      </c>
      <c r="AZ110">
        <v>156908</v>
      </c>
      <c r="BA110">
        <v>0</v>
      </c>
      <c r="BB110">
        <v>0</v>
      </c>
      <c r="BC110">
        <v>0</v>
      </c>
      <c r="BD110">
        <v>0</v>
      </c>
      <c r="BE110">
        <v>0</v>
      </c>
      <c r="BF110">
        <v>2433040</v>
      </c>
      <c r="BG110">
        <v>0</v>
      </c>
      <c r="BJ110">
        <v>12</v>
      </c>
      <c r="BK110">
        <v>0</v>
      </c>
      <c r="BL110">
        <v>0</v>
      </c>
      <c r="BM110">
        <v>0</v>
      </c>
      <c r="BN110">
        <v>0</v>
      </c>
      <c r="BO110">
        <v>0</v>
      </c>
      <c r="BP110">
        <v>0</v>
      </c>
      <c r="BQ110">
        <v>733</v>
      </c>
      <c r="BS110">
        <v>0</v>
      </c>
      <c r="BT110">
        <v>0</v>
      </c>
      <c r="BU110">
        <v>0</v>
      </c>
      <c r="BV110">
        <v>0</v>
      </c>
      <c r="BW110">
        <v>0</v>
      </c>
      <c r="BY110">
        <v>0</v>
      </c>
      <c r="CA110">
        <v>0</v>
      </c>
      <c r="CB110">
        <v>0</v>
      </c>
      <c r="CC110">
        <v>0</v>
      </c>
      <c r="CD110">
        <v>0</v>
      </c>
      <c r="CE110">
        <v>0</v>
      </c>
      <c r="CF110">
        <v>0</v>
      </c>
      <c r="CG110">
        <v>0</v>
      </c>
      <c r="CH110">
        <v>40153</v>
      </c>
      <c r="CI110">
        <v>0</v>
      </c>
      <c r="CJ110">
        <v>4</v>
      </c>
      <c r="CK110">
        <v>0</v>
      </c>
      <c r="CL110">
        <v>0</v>
      </c>
      <c r="CN110">
        <v>0</v>
      </c>
      <c r="CO110">
        <v>1</v>
      </c>
      <c r="CP110">
        <v>0</v>
      </c>
      <c r="CQ110">
        <v>0</v>
      </c>
      <c r="CR110">
        <v>250.102</v>
      </c>
      <c r="CS110">
        <v>0</v>
      </c>
      <c r="CT110">
        <v>0</v>
      </c>
      <c r="CU110">
        <v>0</v>
      </c>
      <c r="CV110">
        <v>0</v>
      </c>
      <c r="CW110">
        <v>0</v>
      </c>
      <c r="CX110">
        <v>0</v>
      </c>
      <c r="CY110">
        <v>0</v>
      </c>
      <c r="CZ110">
        <v>0</v>
      </c>
      <c r="DB110">
        <v>1493782</v>
      </c>
      <c r="DC110">
        <v>0</v>
      </c>
      <c r="DD110">
        <v>0</v>
      </c>
      <c r="DE110">
        <v>427119</v>
      </c>
      <c r="DF110">
        <v>427119</v>
      </c>
      <c r="DG110">
        <v>69.338000000000008</v>
      </c>
      <c r="DH110">
        <v>0</v>
      </c>
      <c r="DI110">
        <v>0</v>
      </c>
      <c r="DK110">
        <v>3345</v>
      </c>
      <c r="DL110">
        <v>0</v>
      </c>
      <c r="DM110">
        <v>151887</v>
      </c>
      <c r="DN110">
        <v>504</v>
      </c>
      <c r="DO110">
        <v>0</v>
      </c>
      <c r="DP110">
        <v>0</v>
      </c>
      <c r="DQ110">
        <v>0</v>
      </c>
      <c r="DR110">
        <v>0</v>
      </c>
      <c r="DS110">
        <v>0</v>
      </c>
      <c r="DT110">
        <v>0</v>
      </c>
      <c r="DU110">
        <v>0</v>
      </c>
      <c r="DV110">
        <v>0</v>
      </c>
      <c r="DW110">
        <v>0</v>
      </c>
      <c r="DX110">
        <v>0</v>
      </c>
      <c r="DY110">
        <v>0</v>
      </c>
      <c r="DZ110">
        <v>0</v>
      </c>
      <c r="EA110">
        <v>0</v>
      </c>
      <c r="EB110">
        <v>0</v>
      </c>
      <c r="EC110">
        <v>0.91100000000000003</v>
      </c>
      <c r="ED110">
        <v>6454</v>
      </c>
      <c r="EE110">
        <v>0</v>
      </c>
      <c r="EF110">
        <v>0</v>
      </c>
      <c r="EG110">
        <v>0</v>
      </c>
      <c r="EH110">
        <v>145937</v>
      </c>
      <c r="EI110">
        <v>0</v>
      </c>
      <c r="EJ110">
        <v>0</v>
      </c>
      <c r="EK110">
        <v>7.1670000000000007</v>
      </c>
      <c r="EL110">
        <v>0</v>
      </c>
      <c r="EM110">
        <v>0</v>
      </c>
      <c r="EN110">
        <v>0.438</v>
      </c>
      <c r="EO110">
        <v>0</v>
      </c>
      <c r="EP110">
        <v>0</v>
      </c>
      <c r="EQ110">
        <v>7.6050000000000004</v>
      </c>
      <c r="ER110">
        <v>0</v>
      </c>
      <c r="ES110">
        <v>23.691000000000003</v>
      </c>
      <c r="ET110">
        <v>0</v>
      </c>
      <c r="EV110">
        <v>0</v>
      </c>
      <c r="EW110">
        <v>0</v>
      </c>
      <c r="EX110">
        <v>0</v>
      </c>
      <c r="EZ110">
        <v>2282820</v>
      </c>
      <c r="FA110">
        <v>0</v>
      </c>
      <c r="FB110">
        <v>2439224</v>
      </c>
      <c r="FC110">
        <v>0</v>
      </c>
      <c r="FD110">
        <v>0</v>
      </c>
      <c r="FE110">
        <v>359245</v>
      </c>
      <c r="FF110">
        <v>59168</v>
      </c>
      <c r="FG110">
        <v>7.0223999999999995E-2</v>
      </c>
      <c r="FH110">
        <v>3.0397999999999998E-2</v>
      </c>
      <c r="FI110">
        <v>0</v>
      </c>
      <c r="FJ110">
        <v>0</v>
      </c>
      <c r="FK110">
        <v>394.97400000000005</v>
      </c>
      <c r="FL110">
        <v>2897790</v>
      </c>
      <c r="FM110">
        <v>0</v>
      </c>
      <c r="FN110">
        <v>0</v>
      </c>
      <c r="FO110">
        <v>6688</v>
      </c>
      <c r="FP110">
        <v>0</v>
      </c>
      <c r="FQ110">
        <v>6688</v>
      </c>
      <c r="FR110">
        <v>6688</v>
      </c>
      <c r="FS110">
        <v>0</v>
      </c>
      <c r="FT110">
        <v>0</v>
      </c>
      <c r="FU110">
        <v>0</v>
      </c>
      <c r="FV110">
        <v>0</v>
      </c>
      <c r="FW110">
        <v>0</v>
      </c>
      <c r="FX110">
        <v>0</v>
      </c>
      <c r="FY110">
        <v>0</v>
      </c>
      <c r="GB110">
        <v>0</v>
      </c>
      <c r="GC110">
        <v>0</v>
      </c>
      <c r="GD110">
        <v>0</v>
      </c>
      <c r="GF110">
        <v>0</v>
      </c>
      <c r="GG110">
        <v>0</v>
      </c>
      <c r="GH110">
        <v>0</v>
      </c>
      <c r="GI110">
        <v>0</v>
      </c>
      <c r="GK110">
        <v>0</v>
      </c>
      <c r="GL110">
        <v>0</v>
      </c>
      <c r="GM110">
        <v>0</v>
      </c>
      <c r="GN110">
        <v>0</v>
      </c>
      <c r="GO110">
        <v>0</v>
      </c>
      <c r="GQ110">
        <v>0</v>
      </c>
      <c r="GR110">
        <v>0</v>
      </c>
      <c r="GS110">
        <v>0</v>
      </c>
      <c r="GT110">
        <v>0</v>
      </c>
      <c r="HB110">
        <v>360336637</v>
      </c>
      <c r="HC110">
        <v>4.0135999999999998E-2</v>
      </c>
      <c r="HD110">
        <v>40153</v>
      </c>
      <c r="HE110">
        <v>0</v>
      </c>
      <c r="HF110">
        <v>266989</v>
      </c>
      <c r="HG110">
        <v>0</v>
      </c>
      <c r="HH110">
        <v>73715</v>
      </c>
      <c r="HI110">
        <v>0</v>
      </c>
      <c r="HJ110">
        <v>17280</v>
      </c>
      <c r="HK110">
        <v>0</v>
      </c>
      <c r="HL110">
        <v>0</v>
      </c>
      <c r="HM110">
        <v>0</v>
      </c>
      <c r="HN110">
        <v>0</v>
      </c>
      <c r="HO110">
        <v>0</v>
      </c>
      <c r="HP110">
        <v>0</v>
      </c>
      <c r="HQ110">
        <v>0</v>
      </c>
      <c r="HR110">
        <v>0</v>
      </c>
      <c r="HS110">
        <v>2282316</v>
      </c>
      <c r="HT110">
        <v>59168</v>
      </c>
      <c r="HW110">
        <v>0</v>
      </c>
      <c r="HX110">
        <v>39</v>
      </c>
      <c r="HY110">
        <v>61</v>
      </c>
      <c r="HZ110">
        <v>58</v>
      </c>
      <c r="IA110">
        <v>70</v>
      </c>
      <c r="IB110">
        <v>48</v>
      </c>
      <c r="IC110">
        <v>276</v>
      </c>
      <c r="ID110">
        <v>0</v>
      </c>
      <c r="IE110">
        <v>0</v>
      </c>
      <c r="IF110">
        <v>0</v>
      </c>
      <c r="IG110">
        <v>0</v>
      </c>
      <c r="IH110">
        <v>119.66800000000001</v>
      </c>
      <c r="II110">
        <v>0</v>
      </c>
      <c r="IJ110">
        <v>2.863</v>
      </c>
      <c r="IK110">
        <v>0</v>
      </c>
      <c r="IL110">
        <v>0</v>
      </c>
      <c r="IM110">
        <v>0</v>
      </c>
      <c r="IN110">
        <v>0</v>
      </c>
      <c r="IO110">
        <v>0</v>
      </c>
      <c r="IP110">
        <v>0</v>
      </c>
      <c r="IQ110">
        <v>2.863</v>
      </c>
      <c r="IR110">
        <v>1764</v>
      </c>
      <c r="IS110">
        <v>0</v>
      </c>
      <c r="IT110">
        <v>0</v>
      </c>
      <c r="IU110">
        <v>0</v>
      </c>
      <c r="IV110">
        <v>0</v>
      </c>
      <c r="IW110">
        <v>6160</v>
      </c>
      <c r="IX110">
        <v>0</v>
      </c>
      <c r="IY110">
        <v>0</v>
      </c>
      <c r="IZ110">
        <v>0</v>
      </c>
      <c r="JA110">
        <v>0</v>
      </c>
      <c r="JB110">
        <v>0</v>
      </c>
      <c r="JC110">
        <v>0</v>
      </c>
      <c r="JD110">
        <v>0</v>
      </c>
      <c r="JE110">
        <v>0</v>
      </c>
      <c r="JF110">
        <v>0</v>
      </c>
      <c r="JG110">
        <v>0</v>
      </c>
      <c r="JH110">
        <v>0</v>
      </c>
      <c r="JJ110">
        <v>0</v>
      </c>
      <c r="JK110">
        <v>0</v>
      </c>
      <c r="JL110">
        <v>0</v>
      </c>
      <c r="JM110">
        <v>0</v>
      </c>
      <c r="JO110">
        <v>0</v>
      </c>
      <c r="JP110">
        <v>0</v>
      </c>
      <c r="JQ110">
        <v>0</v>
      </c>
      <c r="JR110">
        <v>0</v>
      </c>
      <c r="JS110">
        <v>0</v>
      </c>
      <c r="JT110">
        <v>0</v>
      </c>
      <c r="JU110">
        <v>0</v>
      </c>
      <c r="JW110">
        <v>0</v>
      </c>
      <c r="JX110">
        <v>0</v>
      </c>
      <c r="JY110">
        <v>0</v>
      </c>
      <c r="JZ110">
        <v>0</v>
      </c>
      <c r="KD110">
        <v>0</v>
      </c>
      <c r="KE110">
        <v>7261</v>
      </c>
      <c r="KG110">
        <v>0</v>
      </c>
      <c r="KH110">
        <v>0</v>
      </c>
      <c r="KI110">
        <v>0</v>
      </c>
      <c r="KJ110">
        <v>0</v>
      </c>
      <c r="KK110">
        <v>0</v>
      </c>
      <c r="KL110">
        <v>0</v>
      </c>
      <c r="KM110">
        <v>0</v>
      </c>
      <c r="KN110">
        <v>0</v>
      </c>
      <c r="KO110">
        <v>0</v>
      </c>
      <c r="KP110">
        <v>0</v>
      </c>
      <c r="KQ110">
        <v>0</v>
      </c>
      <c r="KS110">
        <v>0</v>
      </c>
      <c r="KT110">
        <v>0</v>
      </c>
      <c r="KU110">
        <v>0</v>
      </c>
      <c r="KW110">
        <v>0</v>
      </c>
      <c r="KX110">
        <v>0</v>
      </c>
      <c r="KY110">
        <v>0</v>
      </c>
      <c r="KZ110">
        <v>0</v>
      </c>
      <c r="LA110">
        <v>0</v>
      </c>
      <c r="LB110">
        <v>0</v>
      </c>
      <c r="LD110">
        <v>0</v>
      </c>
      <c r="LE110">
        <v>0</v>
      </c>
      <c r="LF110">
        <v>0</v>
      </c>
      <c r="LG110">
        <v>0</v>
      </c>
      <c r="LH110">
        <v>0</v>
      </c>
      <c r="LI110">
        <v>0</v>
      </c>
      <c r="LJ110">
        <v>227.98700000000002</v>
      </c>
      <c r="LK110">
        <v>1</v>
      </c>
      <c r="LL110">
        <v>15000</v>
      </c>
      <c r="LM110">
        <v>2280</v>
      </c>
      <c r="LN110">
        <v>0</v>
      </c>
      <c r="LO110">
        <v>0</v>
      </c>
      <c r="LP110">
        <v>0</v>
      </c>
      <c r="LQ110">
        <v>0</v>
      </c>
      <c r="LR110">
        <v>0</v>
      </c>
      <c r="LS110">
        <v>0</v>
      </c>
      <c r="LT110">
        <v>0</v>
      </c>
      <c r="LU110">
        <v>0</v>
      </c>
      <c r="LV110">
        <v>0</v>
      </c>
      <c r="LW110">
        <v>0</v>
      </c>
      <c r="LX110">
        <v>0</v>
      </c>
      <c r="LY110">
        <v>0</v>
      </c>
      <c r="LZ110">
        <v>0</v>
      </c>
      <c r="MA110">
        <v>0</v>
      </c>
      <c r="MB110">
        <v>0</v>
      </c>
      <c r="MC110">
        <v>0</v>
      </c>
      <c r="MD110">
        <v>0</v>
      </c>
      <c r="ME110">
        <v>0</v>
      </c>
      <c r="MF110">
        <v>0</v>
      </c>
      <c r="MG110">
        <v>2740882</v>
      </c>
      <c r="MH110">
        <v>0</v>
      </c>
      <c r="MI110">
        <v>0</v>
      </c>
      <c r="MJ110">
        <v>0</v>
      </c>
      <c r="MK110">
        <v>0</v>
      </c>
    </row>
    <row r="111" spans="1:349" x14ac:dyDescent="0.25">
      <c r="A111">
        <v>43696</v>
      </c>
      <c r="B111">
        <v>101856</v>
      </c>
      <c r="C111">
        <v>9</v>
      </c>
      <c r="D111">
        <v>2025</v>
      </c>
      <c r="E111">
        <v>6160</v>
      </c>
      <c r="F111">
        <v>0</v>
      </c>
      <c r="G111">
        <v>610.46</v>
      </c>
      <c r="H111">
        <v>604.09400000000005</v>
      </c>
      <c r="I111">
        <v>604.09400000000005</v>
      </c>
      <c r="J111">
        <v>610.46</v>
      </c>
      <c r="K111">
        <v>0</v>
      </c>
      <c r="L111">
        <v>6160</v>
      </c>
      <c r="M111">
        <v>0</v>
      </c>
      <c r="N111">
        <v>0</v>
      </c>
      <c r="P111">
        <v>610.46</v>
      </c>
      <c r="Q111">
        <v>0</v>
      </c>
      <c r="R111">
        <v>379826</v>
      </c>
      <c r="S111">
        <v>622.19600000000003</v>
      </c>
      <c r="U111">
        <v>0</v>
      </c>
      <c r="V111">
        <v>155.09300000000002</v>
      </c>
      <c r="W111">
        <v>476382</v>
      </c>
      <c r="X111">
        <v>476382</v>
      </c>
      <c r="Z111">
        <v>0</v>
      </c>
      <c r="AC111">
        <v>0</v>
      </c>
      <c r="AD111" t="s">
        <v>305</v>
      </c>
      <c r="AE111">
        <v>0</v>
      </c>
      <c r="AH111">
        <v>0</v>
      </c>
      <c r="AI111">
        <v>0</v>
      </c>
      <c r="AJ111">
        <v>6160</v>
      </c>
      <c r="AK111" t="s">
        <v>529</v>
      </c>
      <c r="AL111" t="s">
        <v>29</v>
      </c>
      <c r="AM111">
        <v>0</v>
      </c>
      <c r="AN111">
        <v>0</v>
      </c>
      <c r="AO111">
        <v>0</v>
      </c>
      <c r="AP111">
        <v>0</v>
      </c>
      <c r="AQ111">
        <v>0</v>
      </c>
      <c r="AS111">
        <v>0</v>
      </c>
      <c r="AT111">
        <v>0</v>
      </c>
      <c r="AU111">
        <v>0</v>
      </c>
      <c r="AV111">
        <v>0</v>
      </c>
      <c r="AW111">
        <v>7278265</v>
      </c>
      <c r="AX111">
        <v>7180686</v>
      </c>
      <c r="AY111">
        <v>0</v>
      </c>
      <c r="AZ111">
        <v>379826</v>
      </c>
      <c r="BA111">
        <v>0</v>
      </c>
      <c r="BB111">
        <v>0</v>
      </c>
      <c r="BC111">
        <v>0</v>
      </c>
      <c r="BD111">
        <v>0</v>
      </c>
      <c r="BE111">
        <v>0</v>
      </c>
      <c r="BF111">
        <v>6451107</v>
      </c>
      <c r="BG111">
        <v>0</v>
      </c>
      <c r="BJ111">
        <v>12</v>
      </c>
      <c r="BK111">
        <v>0</v>
      </c>
      <c r="BL111">
        <v>0</v>
      </c>
      <c r="BM111">
        <v>0</v>
      </c>
      <c r="BN111">
        <v>0</v>
      </c>
      <c r="BO111">
        <v>0</v>
      </c>
      <c r="BP111">
        <v>0</v>
      </c>
      <c r="BQ111">
        <v>677</v>
      </c>
      <c r="BS111">
        <v>0</v>
      </c>
      <c r="BT111">
        <v>0</v>
      </c>
      <c r="BU111">
        <v>0</v>
      </c>
      <c r="BV111">
        <v>0</v>
      </c>
      <c r="BW111">
        <v>0</v>
      </c>
      <c r="BY111">
        <v>0</v>
      </c>
      <c r="CA111">
        <v>0</v>
      </c>
      <c r="CB111">
        <v>0</v>
      </c>
      <c r="CC111">
        <v>0</v>
      </c>
      <c r="CD111">
        <v>0</v>
      </c>
      <c r="CE111">
        <v>0</v>
      </c>
      <c r="CF111">
        <v>0</v>
      </c>
      <c r="CG111">
        <v>0</v>
      </c>
      <c r="CH111">
        <v>98006</v>
      </c>
      <c r="CI111">
        <v>0</v>
      </c>
      <c r="CJ111">
        <v>4</v>
      </c>
      <c r="CK111">
        <v>0</v>
      </c>
      <c r="CL111">
        <v>0</v>
      </c>
      <c r="CN111">
        <v>0</v>
      </c>
      <c r="CO111">
        <v>1</v>
      </c>
      <c r="CP111">
        <v>0</v>
      </c>
      <c r="CQ111">
        <v>0</v>
      </c>
      <c r="CR111">
        <v>610.46</v>
      </c>
      <c r="CS111">
        <v>0</v>
      </c>
      <c r="CT111">
        <v>0</v>
      </c>
      <c r="CU111">
        <v>0</v>
      </c>
      <c r="CV111">
        <v>0</v>
      </c>
      <c r="CW111">
        <v>0</v>
      </c>
      <c r="CX111">
        <v>0</v>
      </c>
      <c r="CY111">
        <v>0</v>
      </c>
      <c r="CZ111">
        <v>0</v>
      </c>
      <c r="DB111">
        <v>3721219</v>
      </c>
      <c r="DC111">
        <v>0</v>
      </c>
      <c r="DD111">
        <v>0</v>
      </c>
      <c r="DE111">
        <v>1109647</v>
      </c>
      <c r="DF111">
        <v>1109647</v>
      </c>
      <c r="DG111">
        <v>180.13800000000001</v>
      </c>
      <c r="DH111">
        <v>0</v>
      </c>
      <c r="DI111">
        <v>0</v>
      </c>
      <c r="DK111">
        <v>2454</v>
      </c>
      <c r="DL111">
        <v>0</v>
      </c>
      <c r="DM111">
        <v>128536</v>
      </c>
      <c r="DN111">
        <v>427</v>
      </c>
      <c r="DO111">
        <v>0</v>
      </c>
      <c r="DP111">
        <v>0</v>
      </c>
      <c r="DQ111">
        <v>0</v>
      </c>
      <c r="DR111">
        <v>0</v>
      </c>
      <c r="DS111">
        <v>0</v>
      </c>
      <c r="DT111">
        <v>0</v>
      </c>
      <c r="DU111">
        <v>0</v>
      </c>
      <c r="DV111">
        <v>0</v>
      </c>
      <c r="DW111">
        <v>0</v>
      </c>
      <c r="DX111">
        <v>0</v>
      </c>
      <c r="DY111">
        <v>0</v>
      </c>
      <c r="DZ111">
        <v>0</v>
      </c>
      <c r="EA111">
        <v>0</v>
      </c>
      <c r="EB111">
        <v>0</v>
      </c>
      <c r="EC111">
        <v>0.81700000000000006</v>
      </c>
      <c r="ED111">
        <v>5788</v>
      </c>
      <c r="EE111">
        <v>0</v>
      </c>
      <c r="EF111">
        <v>0</v>
      </c>
      <c r="EG111">
        <v>0</v>
      </c>
      <c r="EH111">
        <v>123175</v>
      </c>
      <c r="EI111">
        <v>0</v>
      </c>
      <c r="EJ111">
        <v>0</v>
      </c>
      <c r="EK111">
        <v>5.9170000000000007</v>
      </c>
      <c r="EL111">
        <v>0</v>
      </c>
      <c r="EM111">
        <v>0</v>
      </c>
      <c r="EN111">
        <v>0.44900000000000001</v>
      </c>
      <c r="EO111">
        <v>0</v>
      </c>
      <c r="EP111">
        <v>0</v>
      </c>
      <c r="EQ111">
        <v>6.3660000000000005</v>
      </c>
      <c r="ER111">
        <v>0</v>
      </c>
      <c r="ES111">
        <v>19.996000000000002</v>
      </c>
      <c r="ET111">
        <v>0</v>
      </c>
      <c r="EV111">
        <v>0</v>
      </c>
      <c r="EW111">
        <v>0</v>
      </c>
      <c r="EX111">
        <v>0</v>
      </c>
      <c r="EZ111">
        <v>6071281</v>
      </c>
      <c r="FA111">
        <v>0</v>
      </c>
      <c r="FB111">
        <v>6450680</v>
      </c>
      <c r="FC111">
        <v>0</v>
      </c>
      <c r="FD111">
        <v>0</v>
      </c>
      <c r="FE111">
        <v>952524</v>
      </c>
      <c r="FF111">
        <v>156881</v>
      </c>
      <c r="FG111">
        <v>7.0223999999999995E-2</v>
      </c>
      <c r="FH111">
        <v>3.0397999999999998E-2</v>
      </c>
      <c r="FI111">
        <v>0</v>
      </c>
      <c r="FJ111">
        <v>0</v>
      </c>
      <c r="FK111">
        <v>1047.258</v>
      </c>
      <c r="FL111">
        <v>7658091</v>
      </c>
      <c r="FM111">
        <v>0</v>
      </c>
      <c r="FN111">
        <v>0</v>
      </c>
      <c r="FO111">
        <v>0</v>
      </c>
      <c r="FP111">
        <v>0</v>
      </c>
      <c r="FQ111">
        <v>0</v>
      </c>
      <c r="FR111">
        <v>0</v>
      </c>
      <c r="FS111">
        <v>0</v>
      </c>
      <c r="FT111">
        <v>0</v>
      </c>
      <c r="FU111">
        <v>0</v>
      </c>
      <c r="FV111">
        <v>0</v>
      </c>
      <c r="FW111">
        <v>0</v>
      </c>
      <c r="FX111">
        <v>0</v>
      </c>
      <c r="FY111">
        <v>0</v>
      </c>
      <c r="GB111">
        <v>0</v>
      </c>
      <c r="GC111">
        <v>0</v>
      </c>
      <c r="GD111">
        <v>0</v>
      </c>
      <c r="GF111">
        <v>0</v>
      </c>
      <c r="GG111">
        <v>0</v>
      </c>
      <c r="GH111">
        <v>0</v>
      </c>
      <c r="GI111">
        <v>0</v>
      </c>
      <c r="GK111">
        <v>0</v>
      </c>
      <c r="GL111">
        <v>0</v>
      </c>
      <c r="GM111">
        <v>0</v>
      </c>
      <c r="GN111">
        <v>0</v>
      </c>
      <c r="GO111">
        <v>0</v>
      </c>
      <c r="GQ111">
        <v>0</v>
      </c>
      <c r="GR111">
        <v>0</v>
      </c>
      <c r="GS111">
        <v>0</v>
      </c>
      <c r="GT111">
        <v>0</v>
      </c>
      <c r="HB111">
        <v>360336637</v>
      </c>
      <c r="HC111">
        <v>4.0135999999999998E-2</v>
      </c>
      <c r="HD111">
        <v>98006</v>
      </c>
      <c r="HE111">
        <v>0</v>
      </c>
      <c r="HF111">
        <v>665107</v>
      </c>
      <c r="HG111">
        <v>0</v>
      </c>
      <c r="HH111">
        <v>328746</v>
      </c>
      <c r="HI111">
        <v>0</v>
      </c>
      <c r="HJ111">
        <v>21043</v>
      </c>
      <c r="HK111">
        <v>0</v>
      </c>
      <c r="HL111">
        <v>0</v>
      </c>
      <c r="HM111">
        <v>0</v>
      </c>
      <c r="HN111">
        <v>0</v>
      </c>
      <c r="HO111">
        <v>0</v>
      </c>
      <c r="HP111">
        <v>0</v>
      </c>
      <c r="HQ111">
        <v>0</v>
      </c>
      <c r="HR111">
        <v>0</v>
      </c>
      <c r="HS111">
        <v>6070854</v>
      </c>
      <c r="HT111">
        <v>156881</v>
      </c>
      <c r="HW111">
        <v>0</v>
      </c>
      <c r="HX111">
        <v>24</v>
      </c>
      <c r="HY111">
        <v>24</v>
      </c>
      <c r="HZ111">
        <v>53</v>
      </c>
      <c r="IA111">
        <v>165</v>
      </c>
      <c r="IB111">
        <v>409</v>
      </c>
      <c r="IC111">
        <v>675</v>
      </c>
      <c r="ID111">
        <v>0</v>
      </c>
      <c r="IE111">
        <v>412.17</v>
      </c>
      <c r="IF111">
        <v>0</v>
      </c>
      <c r="IG111">
        <v>0</v>
      </c>
      <c r="IH111">
        <v>533.678</v>
      </c>
      <c r="II111">
        <v>0</v>
      </c>
      <c r="IJ111">
        <v>567.26300000000003</v>
      </c>
      <c r="IK111">
        <v>0</v>
      </c>
      <c r="IL111">
        <v>0</v>
      </c>
      <c r="IM111">
        <v>0</v>
      </c>
      <c r="IN111">
        <v>0</v>
      </c>
      <c r="IO111">
        <v>0</v>
      </c>
      <c r="IP111">
        <v>0</v>
      </c>
      <c r="IQ111">
        <v>155.09300000000002</v>
      </c>
      <c r="IR111">
        <v>95537</v>
      </c>
      <c r="IS111">
        <v>0</v>
      </c>
      <c r="IT111">
        <v>0</v>
      </c>
      <c r="IU111">
        <v>0</v>
      </c>
      <c r="IV111">
        <v>0</v>
      </c>
      <c r="IW111">
        <v>6160</v>
      </c>
      <c r="IX111">
        <v>380845</v>
      </c>
      <c r="IY111">
        <v>0</v>
      </c>
      <c r="IZ111">
        <v>0</v>
      </c>
      <c r="JA111">
        <v>0</v>
      </c>
      <c r="JB111">
        <v>0</v>
      </c>
      <c r="JC111">
        <v>0</v>
      </c>
      <c r="JD111">
        <v>0</v>
      </c>
      <c r="JE111">
        <v>0</v>
      </c>
      <c r="JF111">
        <v>0</v>
      </c>
      <c r="JG111">
        <v>0</v>
      </c>
      <c r="JH111">
        <v>0</v>
      </c>
      <c r="JJ111">
        <v>0</v>
      </c>
      <c r="JK111">
        <v>0</v>
      </c>
      <c r="JL111">
        <v>0</v>
      </c>
      <c r="JM111">
        <v>0</v>
      </c>
      <c r="JO111">
        <v>0</v>
      </c>
      <c r="JP111">
        <v>0</v>
      </c>
      <c r="JQ111">
        <v>0</v>
      </c>
      <c r="JR111">
        <v>0</v>
      </c>
      <c r="JS111">
        <v>0</v>
      </c>
      <c r="JT111">
        <v>0</v>
      </c>
      <c r="JU111">
        <v>0</v>
      </c>
      <c r="JW111">
        <v>0</v>
      </c>
      <c r="JX111">
        <v>0</v>
      </c>
      <c r="JY111">
        <v>0</v>
      </c>
      <c r="JZ111">
        <v>0</v>
      </c>
      <c r="KD111">
        <v>0</v>
      </c>
      <c r="KE111">
        <v>7261</v>
      </c>
      <c r="KG111">
        <v>0</v>
      </c>
      <c r="KH111">
        <v>0</v>
      </c>
      <c r="KI111">
        <v>0</v>
      </c>
      <c r="KJ111">
        <v>0</v>
      </c>
      <c r="KK111">
        <v>0</v>
      </c>
      <c r="KL111">
        <v>0</v>
      </c>
      <c r="KM111">
        <v>0</v>
      </c>
      <c r="KN111">
        <v>0</v>
      </c>
      <c r="KO111">
        <v>0</v>
      </c>
      <c r="KP111">
        <v>0</v>
      </c>
      <c r="KQ111">
        <v>0</v>
      </c>
      <c r="KS111">
        <v>0</v>
      </c>
      <c r="KT111">
        <v>0</v>
      </c>
      <c r="KU111">
        <v>0</v>
      </c>
      <c r="KW111">
        <v>0</v>
      </c>
      <c r="KX111">
        <v>0</v>
      </c>
      <c r="KY111">
        <v>0</v>
      </c>
      <c r="KZ111">
        <v>0</v>
      </c>
      <c r="LA111">
        <v>0</v>
      </c>
      <c r="LB111">
        <v>0</v>
      </c>
      <c r="LD111">
        <v>0</v>
      </c>
      <c r="LE111">
        <v>0</v>
      </c>
      <c r="LF111">
        <v>0</v>
      </c>
      <c r="LG111">
        <v>0</v>
      </c>
      <c r="LH111">
        <v>0</v>
      </c>
      <c r="LI111">
        <v>0</v>
      </c>
      <c r="LJ111">
        <v>604.29300000000001</v>
      </c>
      <c r="LK111">
        <v>1</v>
      </c>
      <c r="LL111">
        <v>15000</v>
      </c>
      <c r="LM111">
        <v>6043</v>
      </c>
      <c r="LN111">
        <v>0</v>
      </c>
      <c r="LO111">
        <v>0</v>
      </c>
      <c r="LP111">
        <v>0</v>
      </c>
      <c r="LQ111">
        <v>0</v>
      </c>
      <c r="LR111">
        <v>0</v>
      </c>
      <c r="LS111">
        <v>0</v>
      </c>
      <c r="LT111">
        <v>0</v>
      </c>
      <c r="LU111">
        <v>0</v>
      </c>
      <c r="LV111">
        <v>0</v>
      </c>
      <c r="LW111">
        <v>0</v>
      </c>
      <c r="LX111">
        <v>0</v>
      </c>
      <c r="LY111">
        <v>0</v>
      </c>
      <c r="LZ111">
        <v>0</v>
      </c>
      <c r="MA111">
        <v>0</v>
      </c>
      <c r="MB111">
        <v>0</v>
      </c>
      <c r="MC111">
        <v>0</v>
      </c>
      <c r="MD111">
        <v>0</v>
      </c>
      <c r="ME111">
        <v>0</v>
      </c>
      <c r="MF111">
        <v>0</v>
      </c>
      <c r="MG111">
        <v>7278265</v>
      </c>
      <c r="MH111">
        <v>0</v>
      </c>
      <c r="MI111">
        <v>0</v>
      </c>
      <c r="MJ111">
        <v>0</v>
      </c>
      <c r="MK111">
        <v>0</v>
      </c>
    </row>
    <row r="112" spans="1:349" x14ac:dyDescent="0.25">
      <c r="A112">
        <v>43696</v>
      </c>
      <c r="B112">
        <v>101858</v>
      </c>
      <c r="C112">
        <v>9</v>
      </c>
      <c r="D112">
        <v>2025</v>
      </c>
      <c r="E112">
        <v>6160</v>
      </c>
      <c r="F112">
        <v>0</v>
      </c>
      <c r="G112">
        <v>6604.7750000000005</v>
      </c>
      <c r="H112">
        <v>6106.1790000000001</v>
      </c>
      <c r="I112">
        <v>6106.1790000000001</v>
      </c>
      <c r="J112">
        <v>6604.7750000000005</v>
      </c>
      <c r="K112">
        <v>0</v>
      </c>
      <c r="L112">
        <v>6160</v>
      </c>
      <c r="M112">
        <v>0</v>
      </c>
      <c r="N112">
        <v>0</v>
      </c>
      <c r="P112">
        <v>6618.7380000000003</v>
      </c>
      <c r="Q112">
        <v>0</v>
      </c>
      <c r="R112">
        <v>4118152</v>
      </c>
      <c r="S112">
        <v>622.19600000000003</v>
      </c>
      <c r="U112">
        <v>0</v>
      </c>
      <c r="V112">
        <v>2013.268</v>
      </c>
      <c r="W112">
        <v>1240173</v>
      </c>
      <c r="X112">
        <v>1240173</v>
      </c>
      <c r="Z112">
        <v>0</v>
      </c>
      <c r="AC112">
        <v>0</v>
      </c>
      <c r="AD112" t="s">
        <v>305</v>
      </c>
      <c r="AE112">
        <v>0</v>
      </c>
      <c r="AH112">
        <v>0</v>
      </c>
      <c r="AI112">
        <v>0</v>
      </c>
      <c r="AJ112">
        <v>6160</v>
      </c>
      <c r="AK112" t="s">
        <v>529</v>
      </c>
      <c r="AL112" t="s">
        <v>590</v>
      </c>
      <c r="AM112">
        <v>0</v>
      </c>
      <c r="AN112">
        <v>0</v>
      </c>
      <c r="AO112">
        <v>0</v>
      </c>
      <c r="AP112">
        <v>0</v>
      </c>
      <c r="AQ112">
        <v>0</v>
      </c>
      <c r="AS112">
        <v>0</v>
      </c>
      <c r="AT112">
        <v>0</v>
      </c>
      <c r="AU112">
        <v>0</v>
      </c>
      <c r="AV112">
        <v>0</v>
      </c>
      <c r="AW112">
        <v>73159940</v>
      </c>
      <c r="AX112">
        <v>72116948</v>
      </c>
      <c r="AY112">
        <v>0</v>
      </c>
      <c r="AZ112">
        <v>4118152</v>
      </c>
      <c r="BA112">
        <v>102.75</v>
      </c>
      <c r="BB112">
        <v>140341</v>
      </c>
      <c r="BC112">
        <v>139446</v>
      </c>
      <c r="BD112">
        <v>330</v>
      </c>
      <c r="BE112">
        <v>895</v>
      </c>
      <c r="BF112">
        <v>65031152</v>
      </c>
      <c r="BG112">
        <v>0</v>
      </c>
      <c r="BJ112">
        <v>12</v>
      </c>
      <c r="BK112">
        <v>0</v>
      </c>
      <c r="BL112">
        <v>0</v>
      </c>
      <c r="BM112">
        <v>0</v>
      </c>
      <c r="BN112">
        <v>0</v>
      </c>
      <c r="BO112">
        <v>0</v>
      </c>
      <c r="BP112">
        <v>0</v>
      </c>
      <c r="BQ112">
        <v>0</v>
      </c>
      <c r="BS112">
        <v>0</v>
      </c>
      <c r="BT112">
        <v>0</v>
      </c>
      <c r="BU112">
        <v>0</v>
      </c>
      <c r="BV112">
        <v>0</v>
      </c>
      <c r="BW112">
        <v>0</v>
      </c>
      <c r="BY112">
        <v>0</v>
      </c>
      <c r="CA112">
        <v>0</v>
      </c>
      <c r="CB112">
        <v>0</v>
      </c>
      <c r="CC112">
        <v>0</v>
      </c>
      <c r="CD112">
        <v>0</v>
      </c>
      <c r="CE112">
        <v>0</v>
      </c>
      <c r="CF112">
        <v>0</v>
      </c>
      <c r="CG112">
        <v>0</v>
      </c>
      <c r="CH112">
        <v>1060362</v>
      </c>
      <c r="CI112">
        <v>0</v>
      </c>
      <c r="CJ112">
        <v>4</v>
      </c>
      <c r="CK112">
        <v>0</v>
      </c>
      <c r="CL112">
        <v>0</v>
      </c>
      <c r="CN112">
        <v>0</v>
      </c>
      <c r="CO112">
        <v>1</v>
      </c>
      <c r="CP112">
        <v>0</v>
      </c>
      <c r="CQ112">
        <v>0</v>
      </c>
      <c r="CR112">
        <v>6604.7750000000005</v>
      </c>
      <c r="CS112">
        <v>0</v>
      </c>
      <c r="CT112">
        <v>0</v>
      </c>
      <c r="CU112">
        <v>0</v>
      </c>
      <c r="CV112">
        <v>0</v>
      </c>
      <c r="CW112">
        <v>0</v>
      </c>
      <c r="CX112">
        <v>0</v>
      </c>
      <c r="CY112">
        <v>0</v>
      </c>
      <c r="CZ112">
        <v>0</v>
      </c>
      <c r="DB112">
        <v>37614063</v>
      </c>
      <c r="DC112">
        <v>0</v>
      </c>
      <c r="DD112">
        <v>0</v>
      </c>
      <c r="DE112">
        <v>7856849</v>
      </c>
      <c r="DF112">
        <v>7856849</v>
      </c>
      <c r="DG112">
        <v>1275.463</v>
      </c>
      <c r="DH112">
        <v>0</v>
      </c>
      <c r="DI112">
        <v>0</v>
      </c>
      <c r="DK112">
        <v>0</v>
      </c>
      <c r="DL112">
        <v>0</v>
      </c>
      <c r="DM112">
        <v>4959983</v>
      </c>
      <c r="DN112">
        <v>16475</v>
      </c>
      <c r="DO112">
        <v>0</v>
      </c>
      <c r="DP112">
        <v>0</v>
      </c>
      <c r="DQ112">
        <v>0</v>
      </c>
      <c r="DR112">
        <v>0</v>
      </c>
      <c r="DS112">
        <v>0</v>
      </c>
      <c r="DT112">
        <v>0</v>
      </c>
      <c r="DU112">
        <v>0</v>
      </c>
      <c r="DV112">
        <v>0</v>
      </c>
      <c r="DW112">
        <v>0</v>
      </c>
      <c r="DX112">
        <v>0</v>
      </c>
      <c r="DY112">
        <v>0</v>
      </c>
      <c r="DZ112">
        <v>0</v>
      </c>
      <c r="EA112">
        <v>0.25</v>
      </c>
      <c r="EB112">
        <v>0</v>
      </c>
      <c r="EC112">
        <v>117.16900000000001</v>
      </c>
      <c r="ED112">
        <v>830025</v>
      </c>
      <c r="EE112">
        <v>0</v>
      </c>
      <c r="EF112">
        <v>0</v>
      </c>
      <c r="EG112">
        <v>6.9000000000000006E-2</v>
      </c>
      <c r="EH112">
        <v>4146433</v>
      </c>
      <c r="EI112">
        <v>0</v>
      </c>
      <c r="EJ112">
        <v>0</v>
      </c>
      <c r="EK112">
        <v>169.482</v>
      </c>
      <c r="EL112">
        <v>0</v>
      </c>
      <c r="EM112">
        <v>29.51</v>
      </c>
      <c r="EN112">
        <v>14.942</v>
      </c>
      <c r="EO112">
        <v>0</v>
      </c>
      <c r="EP112">
        <v>0</v>
      </c>
      <c r="EQ112">
        <v>214.25300000000001</v>
      </c>
      <c r="ER112">
        <v>0</v>
      </c>
      <c r="ES112">
        <v>673.12200000000007</v>
      </c>
      <c r="ET112">
        <v>0</v>
      </c>
      <c r="EV112">
        <v>0</v>
      </c>
      <c r="EW112">
        <v>0</v>
      </c>
      <c r="EX112">
        <v>0</v>
      </c>
      <c r="EZ112">
        <v>60933462</v>
      </c>
      <c r="FA112">
        <v>0</v>
      </c>
      <c r="FB112">
        <v>65034244</v>
      </c>
      <c r="FC112">
        <v>0</v>
      </c>
      <c r="FD112">
        <v>0</v>
      </c>
      <c r="FE112">
        <v>9602032</v>
      </c>
      <c r="FF112">
        <v>1581454</v>
      </c>
      <c r="FG112">
        <v>7.0223999999999995E-2</v>
      </c>
      <c r="FH112">
        <v>3.0397999999999998E-2</v>
      </c>
      <c r="FI112">
        <v>0</v>
      </c>
      <c r="FJ112">
        <v>0</v>
      </c>
      <c r="FK112">
        <v>10557.004999999999</v>
      </c>
      <c r="FL112">
        <v>77278092</v>
      </c>
      <c r="FM112">
        <v>0</v>
      </c>
      <c r="FN112">
        <v>0</v>
      </c>
      <c r="FO112">
        <v>0</v>
      </c>
      <c r="FP112">
        <v>0</v>
      </c>
      <c r="FQ112">
        <v>0</v>
      </c>
      <c r="FR112">
        <v>0</v>
      </c>
      <c r="FS112">
        <v>0</v>
      </c>
      <c r="FT112">
        <v>0</v>
      </c>
      <c r="FU112">
        <v>0</v>
      </c>
      <c r="FV112">
        <v>0</v>
      </c>
      <c r="FW112">
        <v>0</v>
      </c>
      <c r="FX112">
        <v>0</v>
      </c>
      <c r="FY112">
        <v>0</v>
      </c>
      <c r="GB112">
        <v>2781540</v>
      </c>
      <c r="GC112">
        <v>2781540</v>
      </c>
      <c r="GD112">
        <v>284.34300000000002</v>
      </c>
      <c r="GF112">
        <v>0</v>
      </c>
      <c r="GG112">
        <v>0</v>
      </c>
      <c r="GH112">
        <v>0</v>
      </c>
      <c r="GI112">
        <v>0</v>
      </c>
      <c r="GK112">
        <v>0</v>
      </c>
      <c r="GL112">
        <v>0</v>
      </c>
      <c r="GM112">
        <v>0</v>
      </c>
      <c r="GN112">
        <v>0</v>
      </c>
      <c r="GO112">
        <v>0</v>
      </c>
      <c r="GQ112">
        <v>0</v>
      </c>
      <c r="GR112">
        <v>0</v>
      </c>
      <c r="GS112">
        <v>0</v>
      </c>
      <c r="GT112">
        <v>0</v>
      </c>
      <c r="HB112">
        <v>360336637</v>
      </c>
      <c r="HC112">
        <v>4.0135999999999998E-2</v>
      </c>
      <c r="HD112">
        <v>1060362</v>
      </c>
      <c r="HE112">
        <v>0</v>
      </c>
      <c r="HF112">
        <v>6722903</v>
      </c>
      <c r="HG112">
        <v>62216</v>
      </c>
      <c r="HH112">
        <v>1485035</v>
      </c>
      <c r="HI112">
        <v>0</v>
      </c>
      <c r="HJ112">
        <v>212304</v>
      </c>
      <c r="HK112">
        <v>12145</v>
      </c>
      <c r="HL112">
        <v>8317</v>
      </c>
      <c r="HM112">
        <v>401000</v>
      </c>
      <c r="HN112">
        <v>1538270</v>
      </c>
      <c r="HO112">
        <v>0</v>
      </c>
      <c r="HP112">
        <v>0</v>
      </c>
      <c r="HQ112">
        <v>0</v>
      </c>
      <c r="HR112">
        <v>0</v>
      </c>
      <c r="HS112">
        <v>60916092</v>
      </c>
      <c r="HT112">
        <v>1581454</v>
      </c>
      <c r="HW112">
        <v>0</v>
      </c>
      <c r="HX112">
        <v>1240</v>
      </c>
      <c r="HY112">
        <v>1311</v>
      </c>
      <c r="HZ112">
        <v>1122</v>
      </c>
      <c r="IA112">
        <v>720</v>
      </c>
      <c r="IB112">
        <v>784</v>
      </c>
      <c r="IC112">
        <v>5177</v>
      </c>
      <c r="ID112">
        <v>0</v>
      </c>
      <c r="IE112">
        <v>0</v>
      </c>
      <c r="IF112">
        <v>0</v>
      </c>
      <c r="IG112">
        <v>101</v>
      </c>
      <c r="IH112">
        <v>2410.7710000000002</v>
      </c>
      <c r="II112">
        <v>0</v>
      </c>
      <c r="IJ112">
        <v>2013.268</v>
      </c>
      <c r="IK112">
        <v>0</v>
      </c>
      <c r="IL112">
        <v>58</v>
      </c>
      <c r="IM112">
        <v>35</v>
      </c>
      <c r="IN112">
        <v>3</v>
      </c>
      <c r="IO112">
        <v>96</v>
      </c>
      <c r="IP112">
        <v>0</v>
      </c>
      <c r="IQ112">
        <v>2013.268</v>
      </c>
      <c r="IR112">
        <v>1240173</v>
      </c>
      <c r="IS112">
        <v>0</v>
      </c>
      <c r="IT112">
        <v>290000</v>
      </c>
      <c r="IU112">
        <v>105000</v>
      </c>
      <c r="IV112">
        <v>6000</v>
      </c>
      <c r="IW112">
        <v>6160</v>
      </c>
      <c r="IX112">
        <v>0</v>
      </c>
      <c r="IY112">
        <v>0</v>
      </c>
      <c r="IZ112">
        <v>0</v>
      </c>
      <c r="JA112">
        <v>0</v>
      </c>
      <c r="JB112">
        <v>35</v>
      </c>
      <c r="JC112">
        <v>629441</v>
      </c>
      <c r="JD112">
        <v>58</v>
      </c>
      <c r="JE112">
        <v>593209</v>
      </c>
      <c r="JF112">
        <v>53</v>
      </c>
      <c r="JG112">
        <v>265120</v>
      </c>
      <c r="JH112">
        <v>50500</v>
      </c>
      <c r="JJ112">
        <v>0</v>
      </c>
      <c r="JK112">
        <v>0</v>
      </c>
      <c r="JL112">
        <v>0</v>
      </c>
      <c r="JM112">
        <v>0</v>
      </c>
      <c r="JO112">
        <v>0</v>
      </c>
      <c r="JP112">
        <v>183.709</v>
      </c>
      <c r="JQ112">
        <v>100.634</v>
      </c>
      <c r="JR112">
        <v>0</v>
      </c>
      <c r="JS112">
        <v>1707406</v>
      </c>
      <c r="JT112">
        <v>1074134</v>
      </c>
      <c r="JU112">
        <v>142296</v>
      </c>
      <c r="JW112">
        <v>0</v>
      </c>
      <c r="JX112">
        <v>0</v>
      </c>
      <c r="JY112">
        <v>0</v>
      </c>
      <c r="JZ112">
        <v>0</v>
      </c>
      <c r="KD112">
        <v>142296</v>
      </c>
      <c r="KE112">
        <v>7261</v>
      </c>
      <c r="KG112">
        <v>0</v>
      </c>
      <c r="KH112">
        <v>0</v>
      </c>
      <c r="KI112">
        <v>0</v>
      </c>
      <c r="KJ112">
        <v>76</v>
      </c>
      <c r="KK112">
        <v>25</v>
      </c>
      <c r="KL112">
        <v>46816</v>
      </c>
      <c r="KM112">
        <v>15400</v>
      </c>
      <c r="KN112">
        <v>0</v>
      </c>
      <c r="KO112">
        <v>0</v>
      </c>
      <c r="KP112">
        <v>0</v>
      </c>
      <c r="KQ112">
        <v>0</v>
      </c>
      <c r="KS112">
        <v>0</v>
      </c>
      <c r="KT112">
        <v>0</v>
      </c>
      <c r="KU112">
        <v>0</v>
      </c>
      <c r="KW112">
        <v>0</v>
      </c>
      <c r="KX112">
        <v>0</v>
      </c>
      <c r="KY112">
        <v>0</v>
      </c>
      <c r="KZ112">
        <v>0</v>
      </c>
      <c r="LA112">
        <v>0</v>
      </c>
      <c r="LB112">
        <v>0</v>
      </c>
      <c r="LD112">
        <v>0</v>
      </c>
      <c r="LE112">
        <v>0</v>
      </c>
      <c r="LF112">
        <v>0</v>
      </c>
      <c r="LG112">
        <v>0</v>
      </c>
      <c r="LH112">
        <v>0</v>
      </c>
      <c r="LI112">
        <v>0</v>
      </c>
      <c r="LJ112">
        <v>6230.3650000000007</v>
      </c>
      <c r="LK112">
        <v>10</v>
      </c>
      <c r="LL112">
        <v>150000</v>
      </c>
      <c r="LM112">
        <v>62304</v>
      </c>
      <c r="LN112">
        <v>0</v>
      </c>
      <c r="LO112">
        <v>0</v>
      </c>
      <c r="LP112">
        <v>0</v>
      </c>
      <c r="LQ112">
        <v>0</v>
      </c>
      <c r="LR112">
        <v>0</v>
      </c>
      <c r="LS112">
        <v>0</v>
      </c>
      <c r="LT112">
        <v>0</v>
      </c>
      <c r="LU112">
        <v>0</v>
      </c>
      <c r="LV112">
        <v>0</v>
      </c>
      <c r="LW112">
        <v>0</v>
      </c>
      <c r="LX112">
        <v>0</v>
      </c>
      <c r="LY112">
        <v>0</v>
      </c>
      <c r="LZ112">
        <v>0</v>
      </c>
      <c r="MA112">
        <v>0</v>
      </c>
      <c r="MB112">
        <v>0</v>
      </c>
      <c r="MC112">
        <v>0</v>
      </c>
      <c r="MD112">
        <v>0</v>
      </c>
      <c r="ME112">
        <v>0</v>
      </c>
      <c r="MF112">
        <v>0</v>
      </c>
      <c r="MG112">
        <v>73159940</v>
      </c>
      <c r="MH112">
        <v>0</v>
      </c>
      <c r="MI112">
        <v>0</v>
      </c>
      <c r="MJ112">
        <v>0</v>
      </c>
      <c r="MK112">
        <v>0</v>
      </c>
    </row>
    <row r="113" spans="1:349" x14ac:dyDescent="0.25">
      <c r="A113">
        <v>43696</v>
      </c>
      <c r="B113">
        <v>101859</v>
      </c>
      <c r="C113">
        <v>9</v>
      </c>
      <c r="D113">
        <v>2025</v>
      </c>
      <c r="E113">
        <v>6160</v>
      </c>
      <c r="F113">
        <v>0</v>
      </c>
      <c r="G113">
        <v>560.78500000000008</v>
      </c>
      <c r="H113">
        <v>542.44799999999998</v>
      </c>
      <c r="I113">
        <v>542.44799999999998</v>
      </c>
      <c r="J113">
        <v>560.78500000000008</v>
      </c>
      <c r="K113">
        <v>0</v>
      </c>
      <c r="L113">
        <v>6160</v>
      </c>
      <c r="M113">
        <v>0</v>
      </c>
      <c r="N113">
        <v>0</v>
      </c>
      <c r="P113">
        <v>560.78500000000008</v>
      </c>
      <c r="Q113">
        <v>0</v>
      </c>
      <c r="R113">
        <v>348918</v>
      </c>
      <c r="S113">
        <v>622.19600000000003</v>
      </c>
      <c r="U113">
        <v>0</v>
      </c>
      <c r="V113">
        <v>327.613</v>
      </c>
      <c r="W113">
        <v>201810</v>
      </c>
      <c r="X113">
        <v>201810</v>
      </c>
      <c r="Z113">
        <v>0</v>
      </c>
      <c r="AC113">
        <v>0</v>
      </c>
      <c r="AD113" t="s">
        <v>305</v>
      </c>
      <c r="AE113">
        <v>0</v>
      </c>
      <c r="AH113">
        <v>0</v>
      </c>
      <c r="AI113">
        <v>0</v>
      </c>
      <c r="AJ113">
        <v>6160</v>
      </c>
      <c r="AK113" t="s">
        <v>529</v>
      </c>
      <c r="AL113" t="s">
        <v>336</v>
      </c>
      <c r="AM113">
        <v>0</v>
      </c>
      <c r="AN113">
        <v>0</v>
      </c>
      <c r="AO113">
        <v>0</v>
      </c>
      <c r="AP113">
        <v>0</v>
      </c>
      <c r="AQ113">
        <v>0</v>
      </c>
      <c r="AS113">
        <v>0</v>
      </c>
      <c r="AT113">
        <v>0</v>
      </c>
      <c r="AU113">
        <v>0</v>
      </c>
      <c r="AV113">
        <v>0</v>
      </c>
      <c r="AW113">
        <v>6251047</v>
      </c>
      <c r="AX113">
        <v>6162250</v>
      </c>
      <c r="AY113">
        <v>0</v>
      </c>
      <c r="AZ113">
        <v>348918</v>
      </c>
      <c r="BA113">
        <v>0</v>
      </c>
      <c r="BB113">
        <v>0</v>
      </c>
      <c r="BC113">
        <v>0</v>
      </c>
      <c r="BD113">
        <v>0</v>
      </c>
      <c r="BE113">
        <v>0</v>
      </c>
      <c r="BF113">
        <v>5555740</v>
      </c>
      <c r="BG113">
        <v>0</v>
      </c>
      <c r="BJ113">
        <v>12</v>
      </c>
      <c r="BK113">
        <v>0</v>
      </c>
      <c r="BL113">
        <v>0</v>
      </c>
      <c r="BM113">
        <v>0</v>
      </c>
      <c r="BN113">
        <v>0</v>
      </c>
      <c r="BO113">
        <v>0</v>
      </c>
      <c r="BP113">
        <v>0</v>
      </c>
      <c r="BQ113">
        <v>686</v>
      </c>
      <c r="BS113">
        <v>0</v>
      </c>
      <c r="BT113">
        <v>0</v>
      </c>
      <c r="BU113">
        <v>0</v>
      </c>
      <c r="BV113">
        <v>0</v>
      </c>
      <c r="BW113">
        <v>0</v>
      </c>
      <c r="BY113">
        <v>0</v>
      </c>
      <c r="CA113">
        <v>0</v>
      </c>
      <c r="CB113">
        <v>0</v>
      </c>
      <c r="CC113">
        <v>0</v>
      </c>
      <c r="CD113">
        <v>0</v>
      </c>
      <c r="CE113">
        <v>0</v>
      </c>
      <c r="CF113">
        <v>0</v>
      </c>
      <c r="CG113">
        <v>0</v>
      </c>
      <c r="CH113">
        <v>90031</v>
      </c>
      <c r="CI113">
        <v>0</v>
      </c>
      <c r="CJ113">
        <v>4</v>
      </c>
      <c r="CK113">
        <v>0</v>
      </c>
      <c r="CL113">
        <v>0</v>
      </c>
      <c r="CN113">
        <v>0</v>
      </c>
      <c r="CO113">
        <v>1</v>
      </c>
      <c r="CP113">
        <v>0</v>
      </c>
      <c r="CQ113">
        <v>0</v>
      </c>
      <c r="CR113">
        <v>560.78500000000008</v>
      </c>
      <c r="CS113">
        <v>0</v>
      </c>
      <c r="CT113">
        <v>0</v>
      </c>
      <c r="CU113">
        <v>0</v>
      </c>
      <c r="CV113">
        <v>0</v>
      </c>
      <c r="CW113">
        <v>0</v>
      </c>
      <c r="CX113">
        <v>0</v>
      </c>
      <c r="CY113">
        <v>0</v>
      </c>
      <c r="CZ113">
        <v>0</v>
      </c>
      <c r="DB113">
        <v>3341480</v>
      </c>
      <c r="DC113">
        <v>0</v>
      </c>
      <c r="DD113">
        <v>0</v>
      </c>
      <c r="DE113">
        <v>861861</v>
      </c>
      <c r="DF113">
        <v>861861</v>
      </c>
      <c r="DG113">
        <v>139.91300000000001</v>
      </c>
      <c r="DH113">
        <v>0</v>
      </c>
      <c r="DI113">
        <v>0</v>
      </c>
      <c r="DK113">
        <v>2606</v>
      </c>
      <c r="DL113">
        <v>0</v>
      </c>
      <c r="DM113">
        <v>371528</v>
      </c>
      <c r="DN113">
        <v>1234</v>
      </c>
      <c r="DO113">
        <v>0</v>
      </c>
      <c r="DP113">
        <v>0</v>
      </c>
      <c r="DQ113">
        <v>0</v>
      </c>
      <c r="DR113">
        <v>0</v>
      </c>
      <c r="DS113">
        <v>0</v>
      </c>
      <c r="DT113">
        <v>0</v>
      </c>
      <c r="DU113">
        <v>0</v>
      </c>
      <c r="DV113">
        <v>0</v>
      </c>
      <c r="DW113">
        <v>0</v>
      </c>
      <c r="DX113">
        <v>0</v>
      </c>
      <c r="DY113">
        <v>0</v>
      </c>
      <c r="DZ113">
        <v>0</v>
      </c>
      <c r="EA113">
        <v>0</v>
      </c>
      <c r="EB113">
        <v>0</v>
      </c>
      <c r="EC113">
        <v>3.1150000000000002</v>
      </c>
      <c r="ED113">
        <v>22067</v>
      </c>
      <c r="EE113">
        <v>0</v>
      </c>
      <c r="EF113">
        <v>0</v>
      </c>
      <c r="EG113">
        <v>0</v>
      </c>
      <c r="EH113">
        <v>350695</v>
      </c>
      <c r="EI113">
        <v>0</v>
      </c>
      <c r="EJ113">
        <v>0</v>
      </c>
      <c r="EK113">
        <v>17.377000000000002</v>
      </c>
      <c r="EL113">
        <v>0</v>
      </c>
      <c r="EM113">
        <v>0</v>
      </c>
      <c r="EN113">
        <v>0.96</v>
      </c>
      <c r="EO113">
        <v>0</v>
      </c>
      <c r="EP113">
        <v>0</v>
      </c>
      <c r="EQ113">
        <v>18.337</v>
      </c>
      <c r="ER113">
        <v>0</v>
      </c>
      <c r="ES113">
        <v>56.931000000000004</v>
      </c>
      <c r="ET113">
        <v>0</v>
      </c>
      <c r="EV113">
        <v>0</v>
      </c>
      <c r="EW113">
        <v>0</v>
      </c>
      <c r="EX113">
        <v>0</v>
      </c>
      <c r="EZ113">
        <v>5206822</v>
      </c>
      <c r="FA113">
        <v>0</v>
      </c>
      <c r="FB113">
        <v>5554506</v>
      </c>
      <c r="FC113">
        <v>0</v>
      </c>
      <c r="FD113">
        <v>0</v>
      </c>
      <c r="FE113">
        <v>820321</v>
      </c>
      <c r="FF113">
        <v>135107</v>
      </c>
      <c r="FG113">
        <v>7.0223999999999995E-2</v>
      </c>
      <c r="FH113">
        <v>3.0397999999999998E-2</v>
      </c>
      <c r="FI113">
        <v>0</v>
      </c>
      <c r="FJ113">
        <v>0</v>
      </c>
      <c r="FK113">
        <v>901.90600000000006</v>
      </c>
      <c r="FL113">
        <v>6599965</v>
      </c>
      <c r="FM113">
        <v>0</v>
      </c>
      <c r="FN113">
        <v>0</v>
      </c>
      <c r="FO113">
        <v>0</v>
      </c>
      <c r="FP113">
        <v>0</v>
      </c>
      <c r="FQ113">
        <v>0</v>
      </c>
      <c r="FR113">
        <v>0</v>
      </c>
      <c r="FS113">
        <v>0</v>
      </c>
      <c r="FT113">
        <v>0</v>
      </c>
      <c r="FU113">
        <v>0</v>
      </c>
      <c r="FV113">
        <v>0</v>
      </c>
      <c r="FW113">
        <v>0</v>
      </c>
      <c r="FX113">
        <v>0</v>
      </c>
      <c r="FY113">
        <v>0</v>
      </c>
      <c r="GB113">
        <v>0</v>
      </c>
      <c r="GC113">
        <v>0</v>
      </c>
      <c r="GD113">
        <v>0</v>
      </c>
      <c r="GF113">
        <v>0</v>
      </c>
      <c r="GG113">
        <v>0</v>
      </c>
      <c r="GH113">
        <v>0</v>
      </c>
      <c r="GI113">
        <v>0</v>
      </c>
      <c r="GK113">
        <v>0</v>
      </c>
      <c r="GL113">
        <v>0</v>
      </c>
      <c r="GM113">
        <v>0</v>
      </c>
      <c r="GN113">
        <v>0</v>
      </c>
      <c r="GO113">
        <v>0</v>
      </c>
      <c r="GQ113">
        <v>0</v>
      </c>
      <c r="GR113">
        <v>0</v>
      </c>
      <c r="GS113">
        <v>0</v>
      </c>
      <c r="GT113">
        <v>0</v>
      </c>
      <c r="HB113">
        <v>360336637</v>
      </c>
      <c r="HC113">
        <v>4.0135999999999998E-2</v>
      </c>
      <c r="HD113">
        <v>90031</v>
      </c>
      <c r="HE113">
        <v>0</v>
      </c>
      <c r="HF113">
        <v>597235</v>
      </c>
      <c r="HG113">
        <v>0</v>
      </c>
      <c r="HH113">
        <v>146480</v>
      </c>
      <c r="HI113">
        <v>0</v>
      </c>
      <c r="HJ113">
        <v>34112</v>
      </c>
      <c r="HK113">
        <v>0</v>
      </c>
      <c r="HL113">
        <v>0</v>
      </c>
      <c r="HM113">
        <v>0</v>
      </c>
      <c r="HN113">
        <v>0</v>
      </c>
      <c r="HO113">
        <v>0</v>
      </c>
      <c r="HP113">
        <v>0</v>
      </c>
      <c r="HQ113">
        <v>0</v>
      </c>
      <c r="HR113">
        <v>0</v>
      </c>
      <c r="HS113">
        <v>5205588</v>
      </c>
      <c r="HT113">
        <v>135107</v>
      </c>
      <c r="HW113">
        <v>0</v>
      </c>
      <c r="HX113">
        <v>42</v>
      </c>
      <c r="HY113">
        <v>31</v>
      </c>
      <c r="HZ113">
        <v>61</v>
      </c>
      <c r="IA113">
        <v>106</v>
      </c>
      <c r="IB113">
        <v>291</v>
      </c>
      <c r="IC113">
        <v>531</v>
      </c>
      <c r="ID113">
        <v>0</v>
      </c>
      <c r="IE113">
        <v>0</v>
      </c>
      <c r="IF113">
        <v>0</v>
      </c>
      <c r="IG113">
        <v>0</v>
      </c>
      <c r="IH113">
        <v>237.79300000000001</v>
      </c>
      <c r="II113">
        <v>0</v>
      </c>
      <c r="IJ113">
        <v>327.613</v>
      </c>
      <c r="IK113">
        <v>0</v>
      </c>
      <c r="IL113">
        <v>0</v>
      </c>
      <c r="IM113">
        <v>0</v>
      </c>
      <c r="IN113">
        <v>0</v>
      </c>
      <c r="IO113">
        <v>0</v>
      </c>
      <c r="IP113">
        <v>0</v>
      </c>
      <c r="IQ113">
        <v>327.613</v>
      </c>
      <c r="IR113">
        <v>201810</v>
      </c>
      <c r="IS113">
        <v>0</v>
      </c>
      <c r="IT113">
        <v>0</v>
      </c>
      <c r="IU113">
        <v>0</v>
      </c>
      <c r="IV113">
        <v>0</v>
      </c>
      <c r="IW113">
        <v>6160</v>
      </c>
      <c r="IX113">
        <v>0</v>
      </c>
      <c r="IY113">
        <v>0</v>
      </c>
      <c r="IZ113">
        <v>0</v>
      </c>
      <c r="JA113">
        <v>0</v>
      </c>
      <c r="JB113">
        <v>0</v>
      </c>
      <c r="JC113">
        <v>0</v>
      </c>
      <c r="JD113">
        <v>0</v>
      </c>
      <c r="JE113">
        <v>0</v>
      </c>
      <c r="JF113">
        <v>0</v>
      </c>
      <c r="JG113">
        <v>0</v>
      </c>
      <c r="JH113">
        <v>0</v>
      </c>
      <c r="JJ113">
        <v>0</v>
      </c>
      <c r="JK113">
        <v>0</v>
      </c>
      <c r="JL113">
        <v>0</v>
      </c>
      <c r="JM113">
        <v>0</v>
      </c>
      <c r="JO113">
        <v>0</v>
      </c>
      <c r="JP113">
        <v>0</v>
      </c>
      <c r="JQ113">
        <v>0</v>
      </c>
      <c r="JR113">
        <v>0</v>
      </c>
      <c r="JS113">
        <v>0</v>
      </c>
      <c r="JT113">
        <v>0</v>
      </c>
      <c r="JU113">
        <v>0</v>
      </c>
      <c r="JW113">
        <v>0</v>
      </c>
      <c r="JX113">
        <v>0</v>
      </c>
      <c r="JY113">
        <v>0</v>
      </c>
      <c r="JZ113">
        <v>0</v>
      </c>
      <c r="KD113">
        <v>0</v>
      </c>
      <c r="KE113">
        <v>7261</v>
      </c>
      <c r="KG113">
        <v>0</v>
      </c>
      <c r="KH113">
        <v>0</v>
      </c>
      <c r="KI113">
        <v>0</v>
      </c>
      <c r="KJ113">
        <v>0</v>
      </c>
      <c r="KK113">
        <v>0</v>
      </c>
      <c r="KL113">
        <v>0</v>
      </c>
      <c r="KM113">
        <v>0</v>
      </c>
      <c r="KN113">
        <v>0</v>
      </c>
      <c r="KO113">
        <v>0</v>
      </c>
      <c r="KP113">
        <v>0</v>
      </c>
      <c r="KQ113">
        <v>0</v>
      </c>
      <c r="KS113">
        <v>0</v>
      </c>
      <c r="KT113">
        <v>0</v>
      </c>
      <c r="KU113">
        <v>0</v>
      </c>
      <c r="KW113">
        <v>0</v>
      </c>
      <c r="KX113">
        <v>0</v>
      </c>
      <c r="KY113">
        <v>0</v>
      </c>
      <c r="KZ113">
        <v>0</v>
      </c>
      <c r="LA113">
        <v>0</v>
      </c>
      <c r="LB113">
        <v>0</v>
      </c>
      <c r="LD113">
        <v>0</v>
      </c>
      <c r="LE113">
        <v>0</v>
      </c>
      <c r="LF113">
        <v>0</v>
      </c>
      <c r="LG113">
        <v>0</v>
      </c>
      <c r="LH113">
        <v>0</v>
      </c>
      <c r="LI113">
        <v>0</v>
      </c>
      <c r="LJ113">
        <v>411.24700000000001</v>
      </c>
      <c r="LK113">
        <v>2</v>
      </c>
      <c r="LL113">
        <v>30000</v>
      </c>
      <c r="LM113">
        <v>4112</v>
      </c>
      <c r="LN113">
        <v>0</v>
      </c>
      <c r="LO113">
        <v>0</v>
      </c>
      <c r="LP113">
        <v>0</v>
      </c>
      <c r="LQ113">
        <v>0</v>
      </c>
      <c r="LR113">
        <v>0</v>
      </c>
      <c r="LS113">
        <v>0</v>
      </c>
      <c r="LT113">
        <v>0</v>
      </c>
      <c r="LU113">
        <v>0</v>
      </c>
      <c r="LV113">
        <v>0</v>
      </c>
      <c r="LW113">
        <v>0</v>
      </c>
      <c r="LX113">
        <v>0</v>
      </c>
      <c r="LY113">
        <v>0</v>
      </c>
      <c r="LZ113">
        <v>0</v>
      </c>
      <c r="MA113">
        <v>0</v>
      </c>
      <c r="MB113">
        <v>0</v>
      </c>
      <c r="MC113">
        <v>0</v>
      </c>
      <c r="MD113">
        <v>0</v>
      </c>
      <c r="ME113">
        <v>0</v>
      </c>
      <c r="MF113">
        <v>0</v>
      </c>
      <c r="MG113">
        <v>6251047</v>
      </c>
      <c r="MH113">
        <v>0</v>
      </c>
      <c r="MI113">
        <v>0</v>
      </c>
      <c r="MJ113">
        <v>0</v>
      </c>
      <c r="MK113">
        <v>0</v>
      </c>
    </row>
    <row r="114" spans="1:349" x14ac:dyDescent="0.25">
      <c r="A114">
        <v>43696</v>
      </c>
      <c r="B114">
        <v>101861</v>
      </c>
      <c r="C114">
        <v>9</v>
      </c>
      <c r="D114">
        <v>2025</v>
      </c>
      <c r="E114">
        <v>6160</v>
      </c>
      <c r="F114">
        <v>0</v>
      </c>
      <c r="G114">
        <v>483.29</v>
      </c>
      <c r="H114">
        <v>460.66800000000001</v>
      </c>
      <c r="I114">
        <v>460.66800000000001</v>
      </c>
      <c r="J114">
        <v>483.29</v>
      </c>
      <c r="K114">
        <v>0</v>
      </c>
      <c r="L114">
        <v>6160</v>
      </c>
      <c r="M114">
        <v>0</v>
      </c>
      <c r="N114">
        <v>0</v>
      </c>
      <c r="P114">
        <v>486.452</v>
      </c>
      <c r="Q114">
        <v>0</v>
      </c>
      <c r="R114">
        <v>302668</v>
      </c>
      <c r="S114">
        <v>622.19600000000003</v>
      </c>
      <c r="U114">
        <v>0</v>
      </c>
      <c r="V114">
        <v>16.2</v>
      </c>
      <c r="W114">
        <v>9979</v>
      </c>
      <c r="X114">
        <v>9979</v>
      </c>
      <c r="Z114">
        <v>0</v>
      </c>
      <c r="AC114">
        <v>0</v>
      </c>
      <c r="AD114" t="s">
        <v>305</v>
      </c>
      <c r="AE114">
        <v>0</v>
      </c>
      <c r="AH114">
        <v>0</v>
      </c>
      <c r="AI114">
        <v>0</v>
      </c>
      <c r="AJ114">
        <v>6160</v>
      </c>
      <c r="AK114" t="s">
        <v>529</v>
      </c>
      <c r="AL114" t="s">
        <v>558</v>
      </c>
      <c r="AM114">
        <v>0</v>
      </c>
      <c r="AN114">
        <v>0</v>
      </c>
      <c r="AO114">
        <v>0</v>
      </c>
      <c r="AP114">
        <v>0</v>
      </c>
      <c r="AQ114">
        <v>0</v>
      </c>
      <c r="AS114">
        <v>0</v>
      </c>
      <c r="AT114">
        <v>0</v>
      </c>
      <c r="AU114">
        <v>0</v>
      </c>
      <c r="AV114">
        <v>0</v>
      </c>
      <c r="AW114">
        <v>5458543</v>
      </c>
      <c r="AX114">
        <v>5382544</v>
      </c>
      <c r="AY114">
        <v>0</v>
      </c>
      <c r="AZ114">
        <v>302668</v>
      </c>
      <c r="BA114">
        <v>0</v>
      </c>
      <c r="BB114">
        <v>3403</v>
      </c>
      <c r="BC114">
        <v>3381</v>
      </c>
      <c r="BD114">
        <v>8</v>
      </c>
      <c r="BE114">
        <v>22</v>
      </c>
      <c r="BF114">
        <v>4769581</v>
      </c>
      <c r="BG114">
        <v>0</v>
      </c>
      <c r="BJ114">
        <v>12</v>
      </c>
      <c r="BK114">
        <v>0</v>
      </c>
      <c r="BL114">
        <v>0</v>
      </c>
      <c r="BM114">
        <v>0</v>
      </c>
      <c r="BN114">
        <v>0</v>
      </c>
      <c r="BO114">
        <v>0</v>
      </c>
      <c r="BP114">
        <v>0</v>
      </c>
      <c r="BQ114">
        <v>699</v>
      </c>
      <c r="BS114">
        <v>0</v>
      </c>
      <c r="BT114">
        <v>0</v>
      </c>
      <c r="BU114">
        <v>0</v>
      </c>
      <c r="BV114">
        <v>0</v>
      </c>
      <c r="BW114">
        <v>0</v>
      </c>
      <c r="BY114">
        <v>0</v>
      </c>
      <c r="CA114">
        <v>0</v>
      </c>
      <c r="CB114">
        <v>0</v>
      </c>
      <c r="CC114">
        <v>0</v>
      </c>
      <c r="CD114">
        <v>0</v>
      </c>
      <c r="CE114">
        <v>0</v>
      </c>
      <c r="CF114">
        <v>0</v>
      </c>
      <c r="CG114">
        <v>0</v>
      </c>
      <c r="CH114">
        <v>77590</v>
      </c>
      <c r="CI114">
        <v>0</v>
      </c>
      <c r="CJ114">
        <v>4</v>
      </c>
      <c r="CK114">
        <v>0</v>
      </c>
      <c r="CL114">
        <v>0</v>
      </c>
      <c r="CN114">
        <v>0</v>
      </c>
      <c r="CO114">
        <v>1</v>
      </c>
      <c r="CP114">
        <v>0</v>
      </c>
      <c r="CQ114">
        <v>0</v>
      </c>
      <c r="CR114">
        <v>483.29</v>
      </c>
      <c r="CS114">
        <v>0</v>
      </c>
      <c r="CT114">
        <v>0</v>
      </c>
      <c r="CU114">
        <v>0</v>
      </c>
      <c r="CV114">
        <v>0</v>
      </c>
      <c r="CW114">
        <v>0</v>
      </c>
      <c r="CX114">
        <v>0</v>
      </c>
      <c r="CY114">
        <v>0</v>
      </c>
      <c r="CZ114">
        <v>0</v>
      </c>
      <c r="DB114">
        <v>2837715</v>
      </c>
      <c r="DC114">
        <v>0</v>
      </c>
      <c r="DD114">
        <v>0</v>
      </c>
      <c r="DE114">
        <v>782397</v>
      </c>
      <c r="DF114">
        <v>782397</v>
      </c>
      <c r="DG114">
        <v>127.01300000000001</v>
      </c>
      <c r="DH114">
        <v>0</v>
      </c>
      <c r="DI114">
        <v>0</v>
      </c>
      <c r="DK114">
        <v>2807</v>
      </c>
      <c r="DL114">
        <v>0</v>
      </c>
      <c r="DM114">
        <v>472424</v>
      </c>
      <c r="DN114">
        <v>1569</v>
      </c>
      <c r="DO114">
        <v>0</v>
      </c>
      <c r="DP114">
        <v>0</v>
      </c>
      <c r="DQ114">
        <v>0</v>
      </c>
      <c r="DR114">
        <v>0</v>
      </c>
      <c r="DS114">
        <v>0</v>
      </c>
      <c r="DT114">
        <v>0</v>
      </c>
      <c r="DU114">
        <v>0</v>
      </c>
      <c r="DV114">
        <v>0</v>
      </c>
      <c r="DW114">
        <v>0</v>
      </c>
      <c r="DX114">
        <v>0</v>
      </c>
      <c r="DY114">
        <v>0</v>
      </c>
      <c r="DZ114">
        <v>0</v>
      </c>
      <c r="EA114">
        <v>0</v>
      </c>
      <c r="EB114">
        <v>0</v>
      </c>
      <c r="EC114">
        <v>5.766</v>
      </c>
      <c r="ED114">
        <v>40846</v>
      </c>
      <c r="EE114">
        <v>0</v>
      </c>
      <c r="EF114">
        <v>0</v>
      </c>
      <c r="EG114">
        <v>0</v>
      </c>
      <c r="EH114">
        <v>433147</v>
      </c>
      <c r="EI114">
        <v>0</v>
      </c>
      <c r="EJ114">
        <v>0</v>
      </c>
      <c r="EK114">
        <v>21.397000000000002</v>
      </c>
      <c r="EL114">
        <v>0</v>
      </c>
      <c r="EM114">
        <v>0</v>
      </c>
      <c r="EN114">
        <v>1.2250000000000001</v>
      </c>
      <c r="EO114">
        <v>0</v>
      </c>
      <c r="EP114">
        <v>0</v>
      </c>
      <c r="EQ114">
        <v>22.622</v>
      </c>
      <c r="ER114">
        <v>0</v>
      </c>
      <c r="ES114">
        <v>70.316000000000003</v>
      </c>
      <c r="ET114">
        <v>0</v>
      </c>
      <c r="EV114">
        <v>0</v>
      </c>
      <c r="EW114">
        <v>0</v>
      </c>
      <c r="EX114">
        <v>0</v>
      </c>
      <c r="EZ114">
        <v>4562313</v>
      </c>
      <c r="FA114">
        <v>0</v>
      </c>
      <c r="FB114">
        <v>4863390</v>
      </c>
      <c r="FC114">
        <v>0</v>
      </c>
      <c r="FD114">
        <v>0</v>
      </c>
      <c r="FE114">
        <v>704242</v>
      </c>
      <c r="FF114">
        <v>115989</v>
      </c>
      <c r="FG114">
        <v>7.0223999999999995E-2</v>
      </c>
      <c r="FH114">
        <v>3.0397999999999998E-2</v>
      </c>
      <c r="FI114">
        <v>0</v>
      </c>
      <c r="FJ114">
        <v>0</v>
      </c>
      <c r="FK114">
        <v>774.28300000000002</v>
      </c>
      <c r="FL114">
        <v>5761211</v>
      </c>
      <c r="FM114">
        <v>0</v>
      </c>
      <c r="FN114">
        <v>0</v>
      </c>
      <c r="FO114">
        <v>95400</v>
      </c>
      <c r="FP114">
        <v>0</v>
      </c>
      <c r="FQ114">
        <v>95400</v>
      </c>
      <c r="FR114">
        <v>95400</v>
      </c>
      <c r="FS114">
        <v>0</v>
      </c>
      <c r="FT114">
        <v>0</v>
      </c>
      <c r="FU114">
        <v>0</v>
      </c>
      <c r="FV114">
        <v>0</v>
      </c>
      <c r="FW114">
        <v>0</v>
      </c>
      <c r="FX114">
        <v>0</v>
      </c>
      <c r="FY114">
        <v>0</v>
      </c>
      <c r="GB114">
        <v>0</v>
      </c>
      <c r="GC114">
        <v>0</v>
      </c>
      <c r="GD114">
        <v>0</v>
      </c>
      <c r="GF114">
        <v>0</v>
      </c>
      <c r="GG114">
        <v>0</v>
      </c>
      <c r="GH114">
        <v>0</v>
      </c>
      <c r="GI114">
        <v>0</v>
      </c>
      <c r="GK114">
        <v>0</v>
      </c>
      <c r="GL114">
        <v>0</v>
      </c>
      <c r="GM114">
        <v>0</v>
      </c>
      <c r="GN114">
        <v>0</v>
      </c>
      <c r="GO114">
        <v>0</v>
      </c>
      <c r="GQ114">
        <v>0</v>
      </c>
      <c r="GR114">
        <v>0</v>
      </c>
      <c r="GS114">
        <v>0</v>
      </c>
      <c r="GT114">
        <v>0</v>
      </c>
      <c r="HB114">
        <v>360336637</v>
      </c>
      <c r="HC114">
        <v>4.0135999999999998E-2</v>
      </c>
      <c r="HD114">
        <v>77590</v>
      </c>
      <c r="HE114">
        <v>0</v>
      </c>
      <c r="HF114">
        <v>507195</v>
      </c>
      <c r="HG114">
        <v>18480</v>
      </c>
      <c r="HH114">
        <v>101500</v>
      </c>
      <c r="HI114">
        <v>0</v>
      </c>
      <c r="HJ114">
        <v>34919</v>
      </c>
      <c r="HK114">
        <v>0</v>
      </c>
      <c r="HL114">
        <v>0</v>
      </c>
      <c r="HM114">
        <v>0</v>
      </c>
      <c r="HN114">
        <v>0</v>
      </c>
      <c r="HO114">
        <v>0</v>
      </c>
      <c r="HP114">
        <v>0</v>
      </c>
      <c r="HQ114">
        <v>0</v>
      </c>
      <c r="HR114">
        <v>0</v>
      </c>
      <c r="HS114">
        <v>4560722</v>
      </c>
      <c r="HT114">
        <v>115989</v>
      </c>
      <c r="HW114">
        <v>0</v>
      </c>
      <c r="HX114">
        <v>57</v>
      </c>
      <c r="HY114">
        <v>72</v>
      </c>
      <c r="HZ114">
        <v>70</v>
      </c>
      <c r="IA114">
        <v>57</v>
      </c>
      <c r="IB114">
        <v>235</v>
      </c>
      <c r="IC114">
        <v>491</v>
      </c>
      <c r="ID114">
        <v>0</v>
      </c>
      <c r="IE114">
        <v>0</v>
      </c>
      <c r="IF114">
        <v>0</v>
      </c>
      <c r="IG114">
        <v>30</v>
      </c>
      <c r="IH114">
        <v>164.773</v>
      </c>
      <c r="II114">
        <v>0</v>
      </c>
      <c r="IJ114">
        <v>16.2</v>
      </c>
      <c r="IK114">
        <v>0</v>
      </c>
      <c r="IL114">
        <v>0</v>
      </c>
      <c r="IM114">
        <v>0</v>
      </c>
      <c r="IN114">
        <v>0</v>
      </c>
      <c r="IO114">
        <v>0</v>
      </c>
      <c r="IP114">
        <v>0</v>
      </c>
      <c r="IQ114">
        <v>16.2</v>
      </c>
      <c r="IR114">
        <v>9979</v>
      </c>
      <c r="IS114">
        <v>0</v>
      </c>
      <c r="IT114">
        <v>0</v>
      </c>
      <c r="IU114">
        <v>0</v>
      </c>
      <c r="IV114">
        <v>0</v>
      </c>
      <c r="IW114">
        <v>6160</v>
      </c>
      <c r="IX114">
        <v>0</v>
      </c>
      <c r="IY114">
        <v>0</v>
      </c>
      <c r="IZ114">
        <v>0</v>
      </c>
      <c r="JA114">
        <v>0</v>
      </c>
      <c r="JB114">
        <v>0</v>
      </c>
      <c r="JC114">
        <v>0</v>
      </c>
      <c r="JD114">
        <v>0</v>
      </c>
      <c r="JE114">
        <v>0</v>
      </c>
      <c r="JF114">
        <v>0</v>
      </c>
      <c r="JG114">
        <v>0</v>
      </c>
      <c r="JH114">
        <v>0</v>
      </c>
      <c r="JJ114">
        <v>0</v>
      </c>
      <c r="JK114">
        <v>0</v>
      </c>
      <c r="JL114">
        <v>0</v>
      </c>
      <c r="JM114">
        <v>0</v>
      </c>
      <c r="JO114">
        <v>0</v>
      </c>
      <c r="JP114">
        <v>0</v>
      </c>
      <c r="JQ114">
        <v>0</v>
      </c>
      <c r="JR114">
        <v>0</v>
      </c>
      <c r="JS114">
        <v>0</v>
      </c>
      <c r="JT114">
        <v>0</v>
      </c>
      <c r="JU114">
        <v>3450</v>
      </c>
      <c r="JW114">
        <v>0</v>
      </c>
      <c r="JX114">
        <v>0</v>
      </c>
      <c r="JY114">
        <v>0</v>
      </c>
      <c r="JZ114">
        <v>0</v>
      </c>
      <c r="KD114">
        <v>3450</v>
      </c>
      <c r="KE114">
        <v>7261</v>
      </c>
      <c r="KG114">
        <v>0</v>
      </c>
      <c r="KH114">
        <v>0</v>
      </c>
      <c r="KI114">
        <v>0</v>
      </c>
      <c r="KJ114">
        <v>25</v>
      </c>
      <c r="KK114">
        <v>5</v>
      </c>
      <c r="KL114">
        <v>15400</v>
      </c>
      <c r="KM114">
        <v>3080</v>
      </c>
      <c r="KN114">
        <v>0</v>
      </c>
      <c r="KO114">
        <v>0</v>
      </c>
      <c r="KP114">
        <v>0</v>
      </c>
      <c r="KQ114">
        <v>0</v>
      </c>
      <c r="KS114">
        <v>0</v>
      </c>
      <c r="KT114">
        <v>0</v>
      </c>
      <c r="KU114">
        <v>0</v>
      </c>
      <c r="KW114">
        <v>0</v>
      </c>
      <c r="KX114">
        <v>0</v>
      </c>
      <c r="KY114">
        <v>0</v>
      </c>
      <c r="KZ114">
        <v>0</v>
      </c>
      <c r="LA114">
        <v>0</v>
      </c>
      <c r="LB114">
        <v>0</v>
      </c>
      <c r="LD114">
        <v>0</v>
      </c>
      <c r="LE114">
        <v>0</v>
      </c>
      <c r="LF114">
        <v>0</v>
      </c>
      <c r="LG114">
        <v>0</v>
      </c>
      <c r="LH114">
        <v>0</v>
      </c>
      <c r="LI114">
        <v>0</v>
      </c>
      <c r="LJ114">
        <v>491.88</v>
      </c>
      <c r="LK114">
        <v>2</v>
      </c>
      <c r="LL114">
        <v>30000</v>
      </c>
      <c r="LM114">
        <v>4919</v>
      </c>
      <c r="LN114">
        <v>0</v>
      </c>
      <c r="LO114">
        <v>0</v>
      </c>
      <c r="LP114">
        <v>0</v>
      </c>
      <c r="LQ114">
        <v>0</v>
      </c>
      <c r="LR114">
        <v>0</v>
      </c>
      <c r="LS114">
        <v>0</v>
      </c>
      <c r="LT114">
        <v>0</v>
      </c>
      <c r="LU114">
        <v>0</v>
      </c>
      <c r="LV114">
        <v>0</v>
      </c>
      <c r="LW114">
        <v>0</v>
      </c>
      <c r="LX114">
        <v>0</v>
      </c>
      <c r="LY114">
        <v>0</v>
      </c>
      <c r="LZ114">
        <v>0</v>
      </c>
      <c r="MA114">
        <v>0</v>
      </c>
      <c r="MB114">
        <v>0</v>
      </c>
      <c r="MC114">
        <v>0</v>
      </c>
      <c r="MD114">
        <v>0</v>
      </c>
      <c r="ME114">
        <v>0</v>
      </c>
      <c r="MF114">
        <v>0</v>
      </c>
      <c r="MG114">
        <v>5458543</v>
      </c>
      <c r="MH114">
        <v>0</v>
      </c>
      <c r="MI114">
        <v>0</v>
      </c>
      <c r="MJ114">
        <v>0</v>
      </c>
      <c r="MK114">
        <v>0</v>
      </c>
    </row>
    <row r="115" spans="1:349" x14ac:dyDescent="0.25">
      <c r="A115">
        <v>43696</v>
      </c>
      <c r="B115">
        <v>101862</v>
      </c>
      <c r="C115">
        <v>9</v>
      </c>
      <c r="D115">
        <v>2025</v>
      </c>
      <c r="E115">
        <v>6160</v>
      </c>
      <c r="F115">
        <v>0</v>
      </c>
      <c r="G115">
        <v>5541.3850000000002</v>
      </c>
      <c r="H115">
        <v>5068.2930000000006</v>
      </c>
      <c r="I115">
        <v>5068.2930000000006</v>
      </c>
      <c r="J115">
        <v>5541.3850000000002</v>
      </c>
      <c r="K115">
        <v>0</v>
      </c>
      <c r="L115">
        <v>6160</v>
      </c>
      <c r="M115">
        <v>0</v>
      </c>
      <c r="N115">
        <v>0</v>
      </c>
      <c r="P115">
        <v>5556.7300000000005</v>
      </c>
      <c r="Q115">
        <v>0</v>
      </c>
      <c r="R115">
        <v>3457375</v>
      </c>
      <c r="S115">
        <v>622.19600000000003</v>
      </c>
      <c r="U115">
        <v>0</v>
      </c>
      <c r="V115">
        <v>1451.3150000000001</v>
      </c>
      <c r="W115">
        <v>894010</v>
      </c>
      <c r="X115">
        <v>894010</v>
      </c>
      <c r="Z115">
        <v>0</v>
      </c>
      <c r="AC115">
        <v>0</v>
      </c>
      <c r="AD115" t="s">
        <v>305</v>
      </c>
      <c r="AE115">
        <v>0</v>
      </c>
      <c r="AH115">
        <v>0</v>
      </c>
      <c r="AI115">
        <v>0</v>
      </c>
      <c r="AJ115">
        <v>6160</v>
      </c>
      <c r="AK115" t="s">
        <v>529</v>
      </c>
      <c r="AL115" t="s">
        <v>591</v>
      </c>
      <c r="AM115">
        <v>0</v>
      </c>
      <c r="AN115">
        <v>0</v>
      </c>
      <c r="AO115">
        <v>0</v>
      </c>
      <c r="AP115">
        <v>0</v>
      </c>
      <c r="AQ115">
        <v>0</v>
      </c>
      <c r="AS115">
        <v>0</v>
      </c>
      <c r="AT115">
        <v>0</v>
      </c>
      <c r="AU115">
        <v>0</v>
      </c>
      <c r="AV115">
        <v>0</v>
      </c>
      <c r="AW115">
        <v>59108024</v>
      </c>
      <c r="AX115">
        <v>58229789</v>
      </c>
      <c r="AY115">
        <v>0</v>
      </c>
      <c r="AZ115">
        <v>3457375</v>
      </c>
      <c r="BA115">
        <v>86.417000000000002</v>
      </c>
      <c r="BB115">
        <v>117801</v>
      </c>
      <c r="BC115">
        <v>117050</v>
      </c>
      <c r="BD115">
        <v>277</v>
      </c>
      <c r="BE115">
        <v>751</v>
      </c>
      <c r="BF115">
        <v>52615030</v>
      </c>
      <c r="BG115">
        <v>0</v>
      </c>
      <c r="BJ115">
        <v>12</v>
      </c>
      <c r="BK115">
        <v>0</v>
      </c>
      <c r="BL115">
        <v>0</v>
      </c>
      <c r="BM115">
        <v>0</v>
      </c>
      <c r="BN115">
        <v>0</v>
      </c>
      <c r="BO115">
        <v>0</v>
      </c>
      <c r="BP115">
        <v>0</v>
      </c>
      <c r="BQ115">
        <v>0</v>
      </c>
      <c r="BS115">
        <v>0</v>
      </c>
      <c r="BT115">
        <v>0</v>
      </c>
      <c r="BU115">
        <v>0</v>
      </c>
      <c r="BV115">
        <v>0</v>
      </c>
      <c r="BW115">
        <v>0</v>
      </c>
      <c r="BY115">
        <v>0</v>
      </c>
      <c r="CA115">
        <v>0</v>
      </c>
      <c r="CB115">
        <v>0</v>
      </c>
      <c r="CC115">
        <v>0</v>
      </c>
      <c r="CD115">
        <v>0</v>
      </c>
      <c r="CE115">
        <v>0</v>
      </c>
      <c r="CF115">
        <v>0</v>
      </c>
      <c r="CG115">
        <v>0</v>
      </c>
      <c r="CH115">
        <v>889641</v>
      </c>
      <c r="CI115">
        <v>0</v>
      </c>
      <c r="CJ115">
        <v>4</v>
      </c>
      <c r="CK115">
        <v>0</v>
      </c>
      <c r="CL115">
        <v>0</v>
      </c>
      <c r="CN115">
        <v>0</v>
      </c>
      <c r="CO115">
        <v>1</v>
      </c>
      <c r="CP115">
        <v>0</v>
      </c>
      <c r="CQ115">
        <v>0</v>
      </c>
      <c r="CR115">
        <v>5541.3850000000002</v>
      </c>
      <c r="CS115">
        <v>0</v>
      </c>
      <c r="CT115">
        <v>0</v>
      </c>
      <c r="CU115">
        <v>0</v>
      </c>
      <c r="CV115">
        <v>0</v>
      </c>
      <c r="CW115">
        <v>0</v>
      </c>
      <c r="CX115">
        <v>0</v>
      </c>
      <c r="CY115">
        <v>0</v>
      </c>
      <c r="CZ115">
        <v>0</v>
      </c>
      <c r="DB115">
        <v>31220685</v>
      </c>
      <c r="DC115">
        <v>0</v>
      </c>
      <c r="DD115">
        <v>0</v>
      </c>
      <c r="DE115">
        <v>5205893</v>
      </c>
      <c r="DF115">
        <v>5205893</v>
      </c>
      <c r="DG115">
        <v>845.11300000000006</v>
      </c>
      <c r="DH115">
        <v>0</v>
      </c>
      <c r="DI115">
        <v>0</v>
      </c>
      <c r="DK115">
        <v>0</v>
      </c>
      <c r="DL115">
        <v>0</v>
      </c>
      <c r="DM115">
        <v>3207687</v>
      </c>
      <c r="DN115">
        <v>10654</v>
      </c>
      <c r="DO115">
        <v>0</v>
      </c>
      <c r="DP115">
        <v>0</v>
      </c>
      <c r="DQ115">
        <v>0</v>
      </c>
      <c r="DR115">
        <v>0</v>
      </c>
      <c r="DS115">
        <v>0</v>
      </c>
      <c r="DT115">
        <v>0</v>
      </c>
      <c r="DU115">
        <v>0</v>
      </c>
      <c r="DV115">
        <v>0</v>
      </c>
      <c r="DW115">
        <v>0</v>
      </c>
      <c r="DX115">
        <v>0</v>
      </c>
      <c r="DY115">
        <v>0</v>
      </c>
      <c r="DZ115">
        <v>0</v>
      </c>
      <c r="EA115">
        <v>4.1000000000000002E-2</v>
      </c>
      <c r="EB115">
        <v>0</v>
      </c>
      <c r="EC115">
        <v>82.201999999999998</v>
      </c>
      <c r="ED115">
        <v>582319</v>
      </c>
      <c r="EE115">
        <v>12566</v>
      </c>
      <c r="EF115">
        <v>1.2</v>
      </c>
      <c r="EG115">
        <v>0</v>
      </c>
      <c r="EH115">
        <v>2620817</v>
      </c>
      <c r="EI115">
        <v>0</v>
      </c>
      <c r="EJ115">
        <v>0</v>
      </c>
      <c r="EK115">
        <v>101.14500000000001</v>
      </c>
      <c r="EL115">
        <v>0</v>
      </c>
      <c r="EM115">
        <v>25.624000000000002</v>
      </c>
      <c r="EN115">
        <v>8.9380000000000006</v>
      </c>
      <c r="EO115">
        <v>2639</v>
      </c>
      <c r="EP115">
        <v>0.153</v>
      </c>
      <c r="EQ115">
        <v>136.012</v>
      </c>
      <c r="ER115">
        <v>0.111</v>
      </c>
      <c r="ES115">
        <v>425.45699999999999</v>
      </c>
      <c r="ET115">
        <v>0</v>
      </c>
      <c r="EV115">
        <v>0</v>
      </c>
      <c r="EW115">
        <v>0</v>
      </c>
      <c r="EX115">
        <v>0</v>
      </c>
      <c r="EZ115">
        <v>49181519</v>
      </c>
      <c r="FA115">
        <v>0</v>
      </c>
      <c r="FB115">
        <v>52627488</v>
      </c>
      <c r="FC115">
        <v>0</v>
      </c>
      <c r="FD115">
        <v>0</v>
      </c>
      <c r="FE115">
        <v>7768757</v>
      </c>
      <c r="FF115">
        <v>1279513</v>
      </c>
      <c r="FG115">
        <v>7.0223999999999995E-2</v>
      </c>
      <c r="FH115">
        <v>3.0397999999999998E-2</v>
      </c>
      <c r="FI115">
        <v>0</v>
      </c>
      <c r="FJ115">
        <v>0</v>
      </c>
      <c r="FK115">
        <v>8541.4009999999998</v>
      </c>
      <c r="FL115">
        <v>62565399</v>
      </c>
      <c r="FM115">
        <v>0</v>
      </c>
      <c r="FN115">
        <v>0</v>
      </c>
      <c r="FO115">
        <v>0</v>
      </c>
      <c r="FP115">
        <v>0</v>
      </c>
      <c r="FQ115">
        <v>0</v>
      </c>
      <c r="FR115">
        <v>0</v>
      </c>
      <c r="FS115">
        <v>0</v>
      </c>
      <c r="FT115">
        <v>0</v>
      </c>
      <c r="FU115">
        <v>0</v>
      </c>
      <c r="FV115">
        <v>0</v>
      </c>
      <c r="FW115">
        <v>0</v>
      </c>
      <c r="FX115">
        <v>0</v>
      </c>
      <c r="FY115">
        <v>0</v>
      </c>
      <c r="GB115">
        <v>3298750</v>
      </c>
      <c r="GC115">
        <v>3298750</v>
      </c>
      <c r="GD115">
        <v>337.08</v>
      </c>
      <c r="GF115">
        <v>0</v>
      </c>
      <c r="GG115">
        <v>0</v>
      </c>
      <c r="GH115">
        <v>0</v>
      </c>
      <c r="GI115">
        <v>0</v>
      </c>
      <c r="GK115">
        <v>0</v>
      </c>
      <c r="GL115">
        <v>0</v>
      </c>
      <c r="GM115">
        <v>0</v>
      </c>
      <c r="GN115">
        <v>0</v>
      </c>
      <c r="GO115">
        <v>0</v>
      </c>
      <c r="GQ115">
        <v>0</v>
      </c>
      <c r="GR115">
        <v>0</v>
      </c>
      <c r="GS115">
        <v>0</v>
      </c>
      <c r="GT115">
        <v>0</v>
      </c>
      <c r="HB115">
        <v>360336637</v>
      </c>
      <c r="HC115">
        <v>4.0135999999999998E-2</v>
      </c>
      <c r="HD115">
        <v>889641</v>
      </c>
      <c r="HE115">
        <v>0</v>
      </c>
      <c r="HF115">
        <v>5580191</v>
      </c>
      <c r="HG115">
        <v>32648</v>
      </c>
      <c r="HH115">
        <v>944614</v>
      </c>
      <c r="HI115">
        <v>0</v>
      </c>
      <c r="HJ115">
        <v>140856</v>
      </c>
      <c r="HK115">
        <v>13468</v>
      </c>
      <c r="HL115">
        <v>10396</v>
      </c>
      <c r="HM115">
        <v>545000</v>
      </c>
      <c r="HN115">
        <v>1416241</v>
      </c>
      <c r="HO115">
        <v>0</v>
      </c>
      <c r="HP115">
        <v>0</v>
      </c>
      <c r="HQ115">
        <v>0</v>
      </c>
      <c r="HR115">
        <v>0</v>
      </c>
      <c r="HS115">
        <v>49170113</v>
      </c>
      <c r="HT115">
        <v>1279513</v>
      </c>
      <c r="HW115">
        <v>0</v>
      </c>
      <c r="HX115">
        <v>1393</v>
      </c>
      <c r="HY115">
        <v>834</v>
      </c>
      <c r="HZ115">
        <v>419</v>
      </c>
      <c r="IA115">
        <v>523</v>
      </c>
      <c r="IB115">
        <v>333</v>
      </c>
      <c r="IC115">
        <v>3502</v>
      </c>
      <c r="ID115">
        <v>0</v>
      </c>
      <c r="IE115">
        <v>0</v>
      </c>
      <c r="IF115">
        <v>0</v>
      </c>
      <c r="IG115">
        <v>53</v>
      </c>
      <c r="IH115">
        <v>1533.4650000000001</v>
      </c>
      <c r="II115">
        <v>0</v>
      </c>
      <c r="IJ115">
        <v>1451.3150000000001</v>
      </c>
      <c r="IK115">
        <v>0</v>
      </c>
      <c r="IL115">
        <v>81</v>
      </c>
      <c r="IM115">
        <v>46</v>
      </c>
      <c r="IN115">
        <v>1</v>
      </c>
      <c r="IO115">
        <v>128</v>
      </c>
      <c r="IP115">
        <v>0</v>
      </c>
      <c r="IQ115">
        <v>1451.3150000000001</v>
      </c>
      <c r="IR115">
        <v>894010</v>
      </c>
      <c r="IS115">
        <v>0</v>
      </c>
      <c r="IT115">
        <v>405000</v>
      </c>
      <c r="IU115">
        <v>138000</v>
      </c>
      <c r="IV115">
        <v>2000</v>
      </c>
      <c r="IW115">
        <v>6160</v>
      </c>
      <c r="IX115">
        <v>0</v>
      </c>
      <c r="IY115">
        <v>0</v>
      </c>
      <c r="IZ115">
        <v>0</v>
      </c>
      <c r="JA115">
        <v>0</v>
      </c>
      <c r="JB115">
        <v>41</v>
      </c>
      <c r="JC115">
        <v>668564</v>
      </c>
      <c r="JD115">
        <v>60</v>
      </c>
      <c r="JE115">
        <v>520293</v>
      </c>
      <c r="JF115">
        <v>43</v>
      </c>
      <c r="JG115">
        <v>184384</v>
      </c>
      <c r="JH115">
        <v>43000</v>
      </c>
      <c r="JJ115">
        <v>0</v>
      </c>
      <c r="JK115">
        <v>0</v>
      </c>
      <c r="JL115">
        <v>0</v>
      </c>
      <c r="JM115">
        <v>0</v>
      </c>
      <c r="JO115">
        <v>0</v>
      </c>
      <c r="JP115">
        <v>216.82600000000002</v>
      </c>
      <c r="JQ115">
        <v>120.254</v>
      </c>
      <c r="JR115">
        <v>0</v>
      </c>
      <c r="JS115">
        <v>2015198</v>
      </c>
      <c r="JT115">
        <v>1283552</v>
      </c>
      <c r="JU115">
        <v>119442</v>
      </c>
      <c r="JW115">
        <v>0</v>
      </c>
      <c r="JX115">
        <v>0</v>
      </c>
      <c r="JY115">
        <v>0</v>
      </c>
      <c r="JZ115">
        <v>0</v>
      </c>
      <c r="KD115">
        <v>119442</v>
      </c>
      <c r="KE115">
        <v>7261</v>
      </c>
      <c r="KG115">
        <v>0</v>
      </c>
      <c r="KH115">
        <v>0</v>
      </c>
      <c r="KI115">
        <v>0</v>
      </c>
      <c r="KJ115">
        <v>35</v>
      </c>
      <c r="KK115">
        <v>18</v>
      </c>
      <c r="KL115">
        <v>21560</v>
      </c>
      <c r="KM115">
        <v>11088</v>
      </c>
      <c r="KN115">
        <v>0</v>
      </c>
      <c r="KO115">
        <v>0</v>
      </c>
      <c r="KP115">
        <v>0</v>
      </c>
      <c r="KQ115">
        <v>0</v>
      </c>
      <c r="KS115">
        <v>0</v>
      </c>
      <c r="KT115">
        <v>0</v>
      </c>
      <c r="KU115">
        <v>0</v>
      </c>
      <c r="KW115">
        <v>0</v>
      </c>
      <c r="KX115">
        <v>0</v>
      </c>
      <c r="KY115">
        <v>0</v>
      </c>
      <c r="KZ115">
        <v>0</v>
      </c>
      <c r="LA115">
        <v>0</v>
      </c>
      <c r="LB115">
        <v>0</v>
      </c>
      <c r="LD115">
        <v>0</v>
      </c>
      <c r="LE115">
        <v>0</v>
      </c>
      <c r="LF115">
        <v>0</v>
      </c>
      <c r="LG115">
        <v>0</v>
      </c>
      <c r="LH115">
        <v>0</v>
      </c>
      <c r="LI115">
        <v>0</v>
      </c>
      <c r="LJ115">
        <v>5085.6400000000003</v>
      </c>
      <c r="LK115">
        <v>6</v>
      </c>
      <c r="LL115">
        <v>90000</v>
      </c>
      <c r="LM115">
        <v>50856</v>
      </c>
      <c r="LN115">
        <v>0</v>
      </c>
      <c r="LO115">
        <v>0</v>
      </c>
      <c r="LP115">
        <v>0</v>
      </c>
      <c r="LQ115">
        <v>0</v>
      </c>
      <c r="LR115">
        <v>0</v>
      </c>
      <c r="LS115">
        <v>0</v>
      </c>
      <c r="LT115">
        <v>0</v>
      </c>
      <c r="LU115">
        <v>0</v>
      </c>
      <c r="LV115">
        <v>0</v>
      </c>
      <c r="LW115">
        <v>0</v>
      </c>
      <c r="LX115">
        <v>0</v>
      </c>
      <c r="LY115">
        <v>0</v>
      </c>
      <c r="LZ115">
        <v>0</v>
      </c>
      <c r="MA115">
        <v>0</v>
      </c>
      <c r="MB115">
        <v>0</v>
      </c>
      <c r="MC115">
        <v>0</v>
      </c>
      <c r="MD115">
        <v>0</v>
      </c>
      <c r="ME115">
        <v>0</v>
      </c>
      <c r="MF115">
        <v>0</v>
      </c>
      <c r="MG115">
        <v>59108024</v>
      </c>
      <c r="MH115">
        <v>0</v>
      </c>
      <c r="MI115">
        <v>0</v>
      </c>
      <c r="MJ115">
        <v>0</v>
      </c>
      <c r="MK115">
        <v>0</v>
      </c>
    </row>
    <row r="116" spans="1:349" x14ac:dyDescent="0.25">
      <c r="A116">
        <v>43696</v>
      </c>
      <c r="B116">
        <v>101864</v>
      </c>
      <c r="C116">
        <v>9</v>
      </c>
      <c r="D116">
        <v>2025</v>
      </c>
      <c r="E116">
        <v>6160</v>
      </c>
      <c r="F116">
        <v>0</v>
      </c>
      <c r="G116">
        <v>146.84700000000001</v>
      </c>
      <c r="H116">
        <v>143.636</v>
      </c>
      <c r="I116">
        <v>143.636</v>
      </c>
      <c r="J116">
        <v>146.84700000000001</v>
      </c>
      <c r="K116">
        <v>0</v>
      </c>
      <c r="L116">
        <v>6160</v>
      </c>
      <c r="M116">
        <v>0</v>
      </c>
      <c r="N116">
        <v>0</v>
      </c>
      <c r="P116">
        <v>146.84700000000001</v>
      </c>
      <c r="Q116">
        <v>0</v>
      </c>
      <c r="R116">
        <v>91368</v>
      </c>
      <c r="S116">
        <v>622.19600000000003</v>
      </c>
      <c r="U116">
        <v>0</v>
      </c>
      <c r="V116">
        <v>0</v>
      </c>
      <c r="W116">
        <v>0</v>
      </c>
      <c r="X116">
        <v>0</v>
      </c>
      <c r="Z116">
        <v>0</v>
      </c>
      <c r="AC116">
        <v>0</v>
      </c>
      <c r="AD116" t="s">
        <v>305</v>
      </c>
      <c r="AE116">
        <v>0</v>
      </c>
      <c r="AH116">
        <v>0</v>
      </c>
      <c r="AI116">
        <v>0</v>
      </c>
      <c r="AJ116">
        <v>6160</v>
      </c>
      <c r="AK116" t="s">
        <v>529</v>
      </c>
      <c r="AL116" t="s">
        <v>338</v>
      </c>
      <c r="AM116">
        <v>0</v>
      </c>
      <c r="AN116">
        <v>0</v>
      </c>
      <c r="AO116">
        <v>0</v>
      </c>
      <c r="AP116">
        <v>0</v>
      </c>
      <c r="AQ116">
        <v>0</v>
      </c>
      <c r="AS116">
        <v>0</v>
      </c>
      <c r="AT116">
        <v>0</v>
      </c>
      <c r="AU116">
        <v>0</v>
      </c>
      <c r="AV116">
        <v>0</v>
      </c>
      <c r="AW116">
        <v>1637044</v>
      </c>
      <c r="AX116">
        <v>1613778</v>
      </c>
      <c r="AY116">
        <v>0</v>
      </c>
      <c r="AZ116">
        <v>91368</v>
      </c>
      <c r="BA116">
        <v>0</v>
      </c>
      <c r="BB116">
        <v>0</v>
      </c>
      <c r="BC116">
        <v>0</v>
      </c>
      <c r="BD116">
        <v>0</v>
      </c>
      <c r="BE116">
        <v>0</v>
      </c>
      <c r="BF116">
        <v>1447366</v>
      </c>
      <c r="BG116">
        <v>0</v>
      </c>
      <c r="BJ116">
        <v>12</v>
      </c>
      <c r="BK116">
        <v>0</v>
      </c>
      <c r="BL116">
        <v>0</v>
      </c>
      <c r="BM116">
        <v>0</v>
      </c>
      <c r="BN116">
        <v>0</v>
      </c>
      <c r="BO116">
        <v>0</v>
      </c>
      <c r="BP116">
        <v>0</v>
      </c>
      <c r="BQ116">
        <v>748</v>
      </c>
      <c r="BS116">
        <v>0</v>
      </c>
      <c r="BT116">
        <v>0</v>
      </c>
      <c r="BU116">
        <v>0</v>
      </c>
      <c r="BV116">
        <v>0</v>
      </c>
      <c r="BW116">
        <v>0</v>
      </c>
      <c r="BY116">
        <v>0</v>
      </c>
      <c r="CA116">
        <v>0</v>
      </c>
      <c r="CB116">
        <v>0</v>
      </c>
      <c r="CC116">
        <v>0</v>
      </c>
      <c r="CD116">
        <v>0</v>
      </c>
      <c r="CE116">
        <v>0</v>
      </c>
      <c r="CF116">
        <v>0</v>
      </c>
      <c r="CG116">
        <v>0</v>
      </c>
      <c r="CH116">
        <v>23576</v>
      </c>
      <c r="CI116">
        <v>0</v>
      </c>
      <c r="CJ116">
        <v>4</v>
      </c>
      <c r="CK116">
        <v>0</v>
      </c>
      <c r="CL116">
        <v>0</v>
      </c>
      <c r="CN116">
        <v>0</v>
      </c>
      <c r="CO116">
        <v>1</v>
      </c>
      <c r="CP116">
        <v>0</v>
      </c>
      <c r="CQ116">
        <v>0</v>
      </c>
      <c r="CR116">
        <v>146.84700000000001</v>
      </c>
      <c r="CS116">
        <v>0</v>
      </c>
      <c r="CT116">
        <v>0</v>
      </c>
      <c r="CU116">
        <v>0</v>
      </c>
      <c r="CV116">
        <v>0</v>
      </c>
      <c r="CW116">
        <v>0</v>
      </c>
      <c r="CX116">
        <v>0</v>
      </c>
      <c r="CY116">
        <v>0</v>
      </c>
      <c r="CZ116">
        <v>0</v>
      </c>
      <c r="DB116">
        <v>884798</v>
      </c>
      <c r="DC116">
        <v>0</v>
      </c>
      <c r="DD116">
        <v>0</v>
      </c>
      <c r="DE116">
        <v>292831</v>
      </c>
      <c r="DF116">
        <v>292831</v>
      </c>
      <c r="DG116">
        <v>47.538000000000004</v>
      </c>
      <c r="DH116">
        <v>0</v>
      </c>
      <c r="DI116">
        <v>0</v>
      </c>
      <c r="DK116">
        <v>3588</v>
      </c>
      <c r="DL116">
        <v>0</v>
      </c>
      <c r="DM116">
        <v>93234</v>
      </c>
      <c r="DN116">
        <v>310</v>
      </c>
      <c r="DO116">
        <v>0</v>
      </c>
      <c r="DP116">
        <v>0</v>
      </c>
      <c r="DQ116">
        <v>0</v>
      </c>
      <c r="DR116">
        <v>0</v>
      </c>
      <c r="DS116">
        <v>0</v>
      </c>
      <c r="DT116">
        <v>0</v>
      </c>
      <c r="DU116">
        <v>0</v>
      </c>
      <c r="DV116">
        <v>0</v>
      </c>
      <c r="DW116">
        <v>0</v>
      </c>
      <c r="DX116">
        <v>0</v>
      </c>
      <c r="DY116">
        <v>0</v>
      </c>
      <c r="DZ116">
        <v>0</v>
      </c>
      <c r="EA116">
        <v>0</v>
      </c>
      <c r="EB116">
        <v>0</v>
      </c>
      <c r="EC116">
        <v>4.7709999999999999</v>
      </c>
      <c r="ED116">
        <v>33798</v>
      </c>
      <c r="EE116">
        <v>0</v>
      </c>
      <c r="EF116">
        <v>0</v>
      </c>
      <c r="EG116">
        <v>0</v>
      </c>
      <c r="EH116">
        <v>59746</v>
      </c>
      <c r="EI116">
        <v>0</v>
      </c>
      <c r="EJ116">
        <v>0</v>
      </c>
      <c r="EK116">
        <v>3.1779999999999999</v>
      </c>
      <c r="EL116">
        <v>0</v>
      </c>
      <c r="EM116">
        <v>0</v>
      </c>
      <c r="EN116">
        <v>3.3000000000000002E-2</v>
      </c>
      <c r="EO116">
        <v>0</v>
      </c>
      <c r="EP116">
        <v>0</v>
      </c>
      <c r="EQ116">
        <v>3.2110000000000003</v>
      </c>
      <c r="ER116">
        <v>0</v>
      </c>
      <c r="ES116">
        <v>9.6989999999999998</v>
      </c>
      <c r="ET116">
        <v>0</v>
      </c>
      <c r="EV116">
        <v>0</v>
      </c>
      <c r="EW116">
        <v>0</v>
      </c>
      <c r="EX116">
        <v>0</v>
      </c>
      <c r="EZ116">
        <v>1364872</v>
      </c>
      <c r="FA116">
        <v>0</v>
      </c>
      <c r="FB116">
        <v>1455930</v>
      </c>
      <c r="FC116">
        <v>0</v>
      </c>
      <c r="FD116">
        <v>0</v>
      </c>
      <c r="FE116">
        <v>213708</v>
      </c>
      <c r="FF116">
        <v>35198</v>
      </c>
      <c r="FG116">
        <v>7.0223999999999995E-2</v>
      </c>
      <c r="FH116">
        <v>3.0397999999999998E-2</v>
      </c>
      <c r="FI116">
        <v>0</v>
      </c>
      <c r="FJ116">
        <v>0</v>
      </c>
      <c r="FK116">
        <v>234.96200000000002</v>
      </c>
      <c r="FL116">
        <v>1728412</v>
      </c>
      <c r="FM116">
        <v>0</v>
      </c>
      <c r="FN116">
        <v>0</v>
      </c>
      <c r="FO116">
        <v>8874</v>
      </c>
      <c r="FP116">
        <v>0</v>
      </c>
      <c r="FQ116">
        <v>8874</v>
      </c>
      <c r="FR116">
        <v>8874</v>
      </c>
      <c r="FS116">
        <v>0</v>
      </c>
      <c r="FT116">
        <v>0</v>
      </c>
      <c r="FU116">
        <v>0</v>
      </c>
      <c r="FV116">
        <v>0</v>
      </c>
      <c r="FW116">
        <v>0</v>
      </c>
      <c r="FX116">
        <v>0</v>
      </c>
      <c r="FY116">
        <v>0</v>
      </c>
      <c r="GB116">
        <v>0</v>
      </c>
      <c r="GC116">
        <v>0</v>
      </c>
      <c r="GD116">
        <v>0</v>
      </c>
      <c r="GF116">
        <v>0</v>
      </c>
      <c r="GG116">
        <v>0</v>
      </c>
      <c r="GH116">
        <v>0</v>
      </c>
      <c r="GI116">
        <v>0</v>
      </c>
      <c r="GK116">
        <v>0</v>
      </c>
      <c r="GL116">
        <v>0</v>
      </c>
      <c r="GM116">
        <v>0</v>
      </c>
      <c r="GN116">
        <v>0</v>
      </c>
      <c r="GO116">
        <v>0</v>
      </c>
      <c r="GQ116">
        <v>0</v>
      </c>
      <c r="GR116">
        <v>0</v>
      </c>
      <c r="GS116">
        <v>0</v>
      </c>
      <c r="GT116">
        <v>0</v>
      </c>
      <c r="HB116">
        <v>360336637</v>
      </c>
      <c r="HC116">
        <v>4.0135999999999998E-2</v>
      </c>
      <c r="HD116">
        <v>23576</v>
      </c>
      <c r="HE116">
        <v>0</v>
      </c>
      <c r="HF116">
        <v>158143</v>
      </c>
      <c r="HG116">
        <v>1848</v>
      </c>
      <c r="HH116">
        <v>0</v>
      </c>
      <c r="HI116">
        <v>0</v>
      </c>
      <c r="HJ116">
        <v>16202</v>
      </c>
      <c r="HK116">
        <v>0</v>
      </c>
      <c r="HL116">
        <v>0</v>
      </c>
      <c r="HM116">
        <v>0</v>
      </c>
      <c r="HN116">
        <v>0</v>
      </c>
      <c r="HO116">
        <v>0</v>
      </c>
      <c r="HP116">
        <v>0</v>
      </c>
      <c r="HQ116">
        <v>0</v>
      </c>
      <c r="HR116">
        <v>0</v>
      </c>
      <c r="HS116">
        <v>1364562</v>
      </c>
      <c r="HT116">
        <v>35198</v>
      </c>
      <c r="HW116">
        <v>0</v>
      </c>
      <c r="HX116">
        <v>10</v>
      </c>
      <c r="HY116">
        <v>28</v>
      </c>
      <c r="HZ116">
        <v>48</v>
      </c>
      <c r="IA116">
        <v>25</v>
      </c>
      <c r="IB116">
        <v>73</v>
      </c>
      <c r="IC116">
        <v>184</v>
      </c>
      <c r="ID116">
        <v>0</v>
      </c>
      <c r="IE116">
        <v>0</v>
      </c>
      <c r="IF116">
        <v>0</v>
      </c>
      <c r="IG116">
        <v>3</v>
      </c>
      <c r="IH116">
        <v>0</v>
      </c>
      <c r="II116">
        <v>0</v>
      </c>
      <c r="IJ116">
        <v>0</v>
      </c>
      <c r="IK116">
        <v>0</v>
      </c>
      <c r="IL116">
        <v>0</v>
      </c>
      <c r="IM116">
        <v>0</v>
      </c>
      <c r="IN116">
        <v>0</v>
      </c>
      <c r="IO116">
        <v>0</v>
      </c>
      <c r="IP116">
        <v>0</v>
      </c>
      <c r="IQ116">
        <v>0</v>
      </c>
      <c r="IR116">
        <v>0</v>
      </c>
      <c r="IS116">
        <v>0</v>
      </c>
      <c r="IT116">
        <v>0</v>
      </c>
      <c r="IU116">
        <v>0</v>
      </c>
      <c r="IV116">
        <v>0</v>
      </c>
      <c r="IW116">
        <v>6160</v>
      </c>
      <c r="IX116">
        <v>0</v>
      </c>
      <c r="IY116">
        <v>0</v>
      </c>
      <c r="IZ116">
        <v>0</v>
      </c>
      <c r="JA116">
        <v>0</v>
      </c>
      <c r="JB116">
        <v>0</v>
      </c>
      <c r="JC116">
        <v>0</v>
      </c>
      <c r="JD116">
        <v>0</v>
      </c>
      <c r="JE116">
        <v>0</v>
      </c>
      <c r="JF116">
        <v>0</v>
      </c>
      <c r="JG116">
        <v>0</v>
      </c>
      <c r="JH116">
        <v>0</v>
      </c>
      <c r="JJ116">
        <v>0</v>
      </c>
      <c r="JK116">
        <v>0</v>
      </c>
      <c r="JL116">
        <v>0</v>
      </c>
      <c r="JM116">
        <v>0</v>
      </c>
      <c r="JO116">
        <v>0</v>
      </c>
      <c r="JP116">
        <v>0</v>
      </c>
      <c r="JQ116">
        <v>0</v>
      </c>
      <c r="JR116">
        <v>0</v>
      </c>
      <c r="JS116">
        <v>0</v>
      </c>
      <c r="JT116">
        <v>0</v>
      </c>
      <c r="JU116">
        <v>0</v>
      </c>
      <c r="JW116">
        <v>0</v>
      </c>
      <c r="JX116">
        <v>0</v>
      </c>
      <c r="JY116">
        <v>0</v>
      </c>
      <c r="JZ116">
        <v>0</v>
      </c>
      <c r="KD116">
        <v>0</v>
      </c>
      <c r="KE116">
        <v>7261</v>
      </c>
      <c r="KG116">
        <v>0</v>
      </c>
      <c r="KH116">
        <v>0</v>
      </c>
      <c r="KI116">
        <v>0</v>
      </c>
      <c r="KJ116">
        <v>2</v>
      </c>
      <c r="KK116">
        <v>1</v>
      </c>
      <c r="KL116">
        <v>1232</v>
      </c>
      <c r="KM116">
        <v>616</v>
      </c>
      <c r="KN116">
        <v>0</v>
      </c>
      <c r="KO116">
        <v>0</v>
      </c>
      <c r="KP116">
        <v>0</v>
      </c>
      <c r="KQ116">
        <v>0</v>
      </c>
      <c r="KS116">
        <v>0</v>
      </c>
      <c r="KT116">
        <v>0</v>
      </c>
      <c r="KU116">
        <v>0</v>
      </c>
      <c r="KW116">
        <v>0</v>
      </c>
      <c r="KX116">
        <v>0</v>
      </c>
      <c r="KY116">
        <v>0</v>
      </c>
      <c r="KZ116">
        <v>0</v>
      </c>
      <c r="LA116">
        <v>0</v>
      </c>
      <c r="LB116">
        <v>0</v>
      </c>
      <c r="LD116">
        <v>0</v>
      </c>
      <c r="LE116">
        <v>0</v>
      </c>
      <c r="LF116">
        <v>0</v>
      </c>
      <c r="LG116">
        <v>0</v>
      </c>
      <c r="LH116">
        <v>0</v>
      </c>
      <c r="LI116">
        <v>0</v>
      </c>
      <c r="LJ116">
        <v>120.24000000000001</v>
      </c>
      <c r="LK116">
        <v>1</v>
      </c>
      <c r="LL116">
        <v>15000</v>
      </c>
      <c r="LM116">
        <v>1202</v>
      </c>
      <c r="LN116">
        <v>0</v>
      </c>
      <c r="LO116">
        <v>0</v>
      </c>
      <c r="LP116">
        <v>0</v>
      </c>
      <c r="LQ116">
        <v>0</v>
      </c>
      <c r="LR116">
        <v>0</v>
      </c>
      <c r="LS116">
        <v>0</v>
      </c>
      <c r="LT116">
        <v>0</v>
      </c>
      <c r="LU116">
        <v>0</v>
      </c>
      <c r="LV116">
        <v>0</v>
      </c>
      <c r="LW116">
        <v>0</v>
      </c>
      <c r="LX116">
        <v>0</v>
      </c>
      <c r="LY116">
        <v>0</v>
      </c>
      <c r="LZ116">
        <v>0</v>
      </c>
      <c r="MA116">
        <v>0</v>
      </c>
      <c r="MB116">
        <v>0</v>
      </c>
      <c r="MC116">
        <v>0</v>
      </c>
      <c r="MD116">
        <v>0</v>
      </c>
      <c r="ME116">
        <v>0</v>
      </c>
      <c r="MF116">
        <v>0</v>
      </c>
      <c r="MG116">
        <v>1637044</v>
      </c>
      <c r="MH116">
        <v>0</v>
      </c>
      <c r="MI116">
        <v>0</v>
      </c>
      <c r="MJ116">
        <v>0</v>
      </c>
      <c r="MK116">
        <v>0</v>
      </c>
    </row>
    <row r="117" spans="1:349" x14ac:dyDescent="0.25">
      <c r="A117">
        <v>43696</v>
      </c>
      <c r="B117">
        <v>101868</v>
      </c>
      <c r="C117">
        <v>9</v>
      </c>
      <c r="D117">
        <v>2025</v>
      </c>
      <c r="E117">
        <v>6160</v>
      </c>
      <c r="F117">
        <v>0</v>
      </c>
      <c r="G117">
        <v>338.392</v>
      </c>
      <c r="H117">
        <v>317.05700000000002</v>
      </c>
      <c r="I117">
        <v>317.05700000000002</v>
      </c>
      <c r="J117">
        <v>338.392</v>
      </c>
      <c r="K117">
        <v>0</v>
      </c>
      <c r="L117">
        <v>6160</v>
      </c>
      <c r="M117">
        <v>0</v>
      </c>
      <c r="N117">
        <v>0</v>
      </c>
      <c r="P117">
        <v>338.392</v>
      </c>
      <c r="Q117">
        <v>0</v>
      </c>
      <c r="R117">
        <v>210546</v>
      </c>
      <c r="S117">
        <v>622.19600000000003</v>
      </c>
      <c r="U117">
        <v>0</v>
      </c>
      <c r="V117">
        <v>0.88300000000000001</v>
      </c>
      <c r="W117">
        <v>1403</v>
      </c>
      <c r="X117">
        <v>1403</v>
      </c>
      <c r="Z117">
        <v>0</v>
      </c>
      <c r="AC117">
        <v>0</v>
      </c>
      <c r="AD117" t="s">
        <v>305</v>
      </c>
      <c r="AE117">
        <v>0</v>
      </c>
      <c r="AH117">
        <v>0</v>
      </c>
      <c r="AI117">
        <v>0</v>
      </c>
      <c r="AJ117">
        <v>6160</v>
      </c>
      <c r="AK117" t="s">
        <v>529</v>
      </c>
      <c r="AL117" t="s">
        <v>339</v>
      </c>
      <c r="AM117">
        <v>0</v>
      </c>
      <c r="AN117">
        <v>0</v>
      </c>
      <c r="AO117">
        <v>0</v>
      </c>
      <c r="AP117">
        <v>0</v>
      </c>
      <c r="AQ117">
        <v>0</v>
      </c>
      <c r="AS117">
        <v>0</v>
      </c>
      <c r="AT117">
        <v>0</v>
      </c>
      <c r="AU117">
        <v>0</v>
      </c>
      <c r="AV117">
        <v>0</v>
      </c>
      <c r="AW117">
        <v>4032626</v>
      </c>
      <c r="AX117">
        <v>3979579</v>
      </c>
      <c r="AY117">
        <v>0</v>
      </c>
      <c r="AZ117">
        <v>210546</v>
      </c>
      <c r="BA117">
        <v>0</v>
      </c>
      <c r="BB117">
        <v>0</v>
      </c>
      <c r="BC117">
        <v>0</v>
      </c>
      <c r="BD117">
        <v>0</v>
      </c>
      <c r="BE117">
        <v>0</v>
      </c>
      <c r="BF117">
        <v>3535976</v>
      </c>
      <c r="BG117">
        <v>0</v>
      </c>
      <c r="BJ117">
        <v>12</v>
      </c>
      <c r="BK117">
        <v>0</v>
      </c>
      <c r="BL117">
        <v>0</v>
      </c>
      <c r="BM117">
        <v>0</v>
      </c>
      <c r="BN117">
        <v>0</v>
      </c>
      <c r="BO117">
        <v>0</v>
      </c>
      <c r="BP117">
        <v>0</v>
      </c>
      <c r="BQ117">
        <v>721</v>
      </c>
      <c r="BS117">
        <v>0</v>
      </c>
      <c r="BT117">
        <v>0</v>
      </c>
      <c r="BU117">
        <v>0</v>
      </c>
      <c r="BV117">
        <v>0</v>
      </c>
      <c r="BW117">
        <v>0</v>
      </c>
      <c r="BY117">
        <v>0</v>
      </c>
      <c r="CA117">
        <v>0</v>
      </c>
      <c r="CB117">
        <v>0</v>
      </c>
      <c r="CC117">
        <v>0</v>
      </c>
      <c r="CD117">
        <v>0</v>
      </c>
      <c r="CE117">
        <v>0</v>
      </c>
      <c r="CF117">
        <v>0</v>
      </c>
      <c r="CG117">
        <v>0</v>
      </c>
      <c r="CH117">
        <v>54327</v>
      </c>
      <c r="CI117">
        <v>0</v>
      </c>
      <c r="CJ117">
        <v>4</v>
      </c>
      <c r="CK117">
        <v>0</v>
      </c>
      <c r="CL117">
        <v>0</v>
      </c>
      <c r="CN117">
        <v>0</v>
      </c>
      <c r="CO117">
        <v>1</v>
      </c>
      <c r="CP117">
        <v>0.63800000000000001</v>
      </c>
      <c r="CQ117">
        <v>0</v>
      </c>
      <c r="CR117">
        <v>338.392</v>
      </c>
      <c r="CS117">
        <v>0</v>
      </c>
      <c r="CT117">
        <v>0</v>
      </c>
      <c r="CU117">
        <v>0</v>
      </c>
      <c r="CV117">
        <v>0</v>
      </c>
      <c r="CW117">
        <v>0</v>
      </c>
      <c r="CX117">
        <v>0</v>
      </c>
      <c r="CY117">
        <v>0</v>
      </c>
      <c r="CZ117">
        <v>0</v>
      </c>
      <c r="DB117">
        <v>1953071</v>
      </c>
      <c r="DC117">
        <v>0</v>
      </c>
      <c r="DD117">
        <v>0</v>
      </c>
      <c r="DE117">
        <v>641102</v>
      </c>
      <c r="DF117">
        <v>650573</v>
      </c>
      <c r="DG117">
        <v>104.075</v>
      </c>
      <c r="DH117">
        <v>0</v>
      </c>
      <c r="DI117">
        <v>9471</v>
      </c>
      <c r="DK117">
        <v>3161</v>
      </c>
      <c r="DL117">
        <v>0</v>
      </c>
      <c r="DM117">
        <v>385503</v>
      </c>
      <c r="DN117">
        <v>1280</v>
      </c>
      <c r="DO117">
        <v>0</v>
      </c>
      <c r="DP117">
        <v>0</v>
      </c>
      <c r="DQ117">
        <v>0</v>
      </c>
      <c r="DR117">
        <v>0</v>
      </c>
      <c r="DS117">
        <v>0</v>
      </c>
      <c r="DT117">
        <v>0</v>
      </c>
      <c r="DU117">
        <v>0</v>
      </c>
      <c r="DV117">
        <v>0</v>
      </c>
      <c r="DW117">
        <v>0</v>
      </c>
      <c r="DX117">
        <v>0</v>
      </c>
      <c r="DY117">
        <v>0</v>
      </c>
      <c r="DZ117">
        <v>0</v>
      </c>
      <c r="EA117">
        <v>0</v>
      </c>
      <c r="EB117">
        <v>0</v>
      </c>
      <c r="EC117">
        <v>40.743000000000002</v>
      </c>
      <c r="ED117">
        <v>288623</v>
      </c>
      <c r="EE117">
        <v>0</v>
      </c>
      <c r="EF117">
        <v>0</v>
      </c>
      <c r="EG117">
        <v>0</v>
      </c>
      <c r="EH117">
        <v>98160</v>
      </c>
      <c r="EI117">
        <v>0</v>
      </c>
      <c r="EJ117">
        <v>0</v>
      </c>
      <c r="EK117">
        <v>4.7140000000000004</v>
      </c>
      <c r="EL117">
        <v>0</v>
      </c>
      <c r="EM117">
        <v>0.39600000000000002</v>
      </c>
      <c r="EN117">
        <v>0.12100000000000001</v>
      </c>
      <c r="EO117">
        <v>0</v>
      </c>
      <c r="EP117">
        <v>0</v>
      </c>
      <c r="EQ117">
        <v>5.2309999999999999</v>
      </c>
      <c r="ER117">
        <v>0</v>
      </c>
      <c r="ES117">
        <v>15.935</v>
      </c>
      <c r="ET117">
        <v>0</v>
      </c>
      <c r="EV117">
        <v>0</v>
      </c>
      <c r="EW117">
        <v>0</v>
      </c>
      <c r="EX117">
        <v>0</v>
      </c>
      <c r="EZ117">
        <v>3371493</v>
      </c>
      <c r="FA117">
        <v>0</v>
      </c>
      <c r="FB117">
        <v>3580759</v>
      </c>
      <c r="FC117">
        <v>0</v>
      </c>
      <c r="FD117">
        <v>0</v>
      </c>
      <c r="FE117">
        <v>522097</v>
      </c>
      <c r="FF117">
        <v>85989</v>
      </c>
      <c r="FG117">
        <v>7.0223999999999995E-2</v>
      </c>
      <c r="FH117">
        <v>3.0397999999999998E-2</v>
      </c>
      <c r="FI117">
        <v>0</v>
      </c>
      <c r="FJ117">
        <v>0</v>
      </c>
      <c r="FK117">
        <v>574.02200000000005</v>
      </c>
      <c r="FL117">
        <v>4243172</v>
      </c>
      <c r="FM117">
        <v>0</v>
      </c>
      <c r="FN117">
        <v>0</v>
      </c>
      <c r="FO117">
        <v>40979</v>
      </c>
      <c r="FP117">
        <v>0</v>
      </c>
      <c r="FQ117">
        <v>40979</v>
      </c>
      <c r="FR117">
        <v>40979</v>
      </c>
      <c r="FS117">
        <v>0</v>
      </c>
      <c r="FT117">
        <v>0</v>
      </c>
      <c r="FU117">
        <v>0</v>
      </c>
      <c r="FV117">
        <v>0</v>
      </c>
      <c r="FW117">
        <v>0</v>
      </c>
      <c r="FX117">
        <v>0</v>
      </c>
      <c r="FY117">
        <v>0</v>
      </c>
      <c r="GB117">
        <v>152512</v>
      </c>
      <c r="GC117">
        <v>152512</v>
      </c>
      <c r="GD117">
        <v>16.103999999999999</v>
      </c>
      <c r="GF117">
        <v>0</v>
      </c>
      <c r="GG117">
        <v>0</v>
      </c>
      <c r="GH117">
        <v>0</v>
      </c>
      <c r="GI117">
        <v>0</v>
      </c>
      <c r="GK117">
        <v>0</v>
      </c>
      <c r="GL117">
        <v>0</v>
      </c>
      <c r="GM117">
        <v>0</v>
      </c>
      <c r="GN117">
        <v>0</v>
      </c>
      <c r="GO117">
        <v>0</v>
      </c>
      <c r="GQ117">
        <v>0</v>
      </c>
      <c r="GR117">
        <v>0</v>
      </c>
      <c r="GS117">
        <v>0</v>
      </c>
      <c r="GT117">
        <v>0</v>
      </c>
      <c r="HB117">
        <v>360336637</v>
      </c>
      <c r="HC117">
        <v>4.0135999999999998E-2</v>
      </c>
      <c r="HD117">
        <v>54327</v>
      </c>
      <c r="HE117">
        <v>0</v>
      </c>
      <c r="HF117">
        <v>349080</v>
      </c>
      <c r="HG117">
        <v>9240</v>
      </c>
      <c r="HH117">
        <v>0</v>
      </c>
      <c r="HI117">
        <v>0</v>
      </c>
      <c r="HJ117">
        <v>33314</v>
      </c>
      <c r="HK117">
        <v>2396</v>
      </c>
      <c r="HL117">
        <v>1601</v>
      </c>
      <c r="HM117">
        <v>0</v>
      </c>
      <c r="HN117">
        <v>0</v>
      </c>
      <c r="HO117">
        <v>0</v>
      </c>
      <c r="HP117">
        <v>0</v>
      </c>
      <c r="HQ117">
        <v>0</v>
      </c>
      <c r="HR117">
        <v>0</v>
      </c>
      <c r="HS117">
        <v>3370213</v>
      </c>
      <c r="HT117">
        <v>85989</v>
      </c>
      <c r="HW117">
        <v>0</v>
      </c>
      <c r="HX117">
        <v>12</v>
      </c>
      <c r="HY117">
        <v>35</v>
      </c>
      <c r="HZ117">
        <v>45</v>
      </c>
      <c r="IA117">
        <v>77</v>
      </c>
      <c r="IB117">
        <v>224</v>
      </c>
      <c r="IC117">
        <v>393</v>
      </c>
      <c r="ID117">
        <v>0</v>
      </c>
      <c r="IE117">
        <v>0.93</v>
      </c>
      <c r="IF117">
        <v>0</v>
      </c>
      <c r="IG117">
        <v>15</v>
      </c>
      <c r="IH117">
        <v>0</v>
      </c>
      <c r="II117">
        <v>0</v>
      </c>
      <c r="IJ117">
        <v>1.8130000000000002</v>
      </c>
      <c r="IK117">
        <v>3.9530000000000003</v>
      </c>
      <c r="IL117">
        <v>0</v>
      </c>
      <c r="IM117">
        <v>0</v>
      </c>
      <c r="IN117">
        <v>0</v>
      </c>
      <c r="IO117">
        <v>0</v>
      </c>
      <c r="IP117">
        <v>3.9530000000000003</v>
      </c>
      <c r="IQ117">
        <v>0.88300000000000001</v>
      </c>
      <c r="IR117">
        <v>544</v>
      </c>
      <c r="IS117">
        <v>1087</v>
      </c>
      <c r="IT117">
        <v>0</v>
      </c>
      <c r="IU117">
        <v>0</v>
      </c>
      <c r="IV117">
        <v>0</v>
      </c>
      <c r="IW117">
        <v>6160</v>
      </c>
      <c r="IX117">
        <v>859</v>
      </c>
      <c r="IY117">
        <v>0</v>
      </c>
      <c r="IZ117">
        <v>1087</v>
      </c>
      <c r="JA117">
        <v>0</v>
      </c>
      <c r="JB117">
        <v>0</v>
      </c>
      <c r="JC117">
        <v>0</v>
      </c>
      <c r="JD117">
        <v>0</v>
      </c>
      <c r="JE117">
        <v>0</v>
      </c>
      <c r="JF117">
        <v>0</v>
      </c>
      <c r="JG117">
        <v>0</v>
      </c>
      <c r="JH117">
        <v>0</v>
      </c>
      <c r="JJ117">
        <v>0</v>
      </c>
      <c r="JK117">
        <v>0</v>
      </c>
      <c r="JL117">
        <v>0</v>
      </c>
      <c r="JM117">
        <v>0</v>
      </c>
      <c r="JO117">
        <v>1.3420000000000001</v>
      </c>
      <c r="JP117">
        <v>11.432</v>
      </c>
      <c r="JQ117">
        <v>3.33</v>
      </c>
      <c r="JR117">
        <v>10719</v>
      </c>
      <c r="JS117">
        <v>106250</v>
      </c>
      <c r="JT117">
        <v>35543</v>
      </c>
      <c r="JU117">
        <v>0</v>
      </c>
      <c r="JW117">
        <v>0</v>
      </c>
      <c r="JX117">
        <v>0</v>
      </c>
      <c r="JY117">
        <v>0</v>
      </c>
      <c r="JZ117">
        <v>0</v>
      </c>
      <c r="KD117">
        <v>0</v>
      </c>
      <c r="KE117">
        <v>7261</v>
      </c>
      <c r="KG117">
        <v>0</v>
      </c>
      <c r="KH117">
        <v>0</v>
      </c>
      <c r="KI117">
        <v>0</v>
      </c>
      <c r="KJ117">
        <v>9</v>
      </c>
      <c r="KK117">
        <v>6</v>
      </c>
      <c r="KL117">
        <v>5544</v>
      </c>
      <c r="KM117">
        <v>3696</v>
      </c>
      <c r="KN117">
        <v>0</v>
      </c>
      <c r="KO117">
        <v>0</v>
      </c>
      <c r="KP117">
        <v>0</v>
      </c>
      <c r="KQ117">
        <v>0</v>
      </c>
      <c r="KS117">
        <v>0</v>
      </c>
      <c r="KT117">
        <v>0</v>
      </c>
      <c r="KU117">
        <v>0</v>
      </c>
      <c r="KW117">
        <v>0</v>
      </c>
      <c r="KX117">
        <v>0</v>
      </c>
      <c r="KY117">
        <v>0</v>
      </c>
      <c r="KZ117">
        <v>0</v>
      </c>
      <c r="LA117">
        <v>0</v>
      </c>
      <c r="LB117">
        <v>0</v>
      </c>
      <c r="LD117">
        <v>0</v>
      </c>
      <c r="LE117">
        <v>0</v>
      </c>
      <c r="LF117">
        <v>0</v>
      </c>
      <c r="LG117">
        <v>0</v>
      </c>
      <c r="LH117">
        <v>0</v>
      </c>
      <c r="LI117">
        <v>0</v>
      </c>
      <c r="LJ117">
        <v>331.41400000000004</v>
      </c>
      <c r="LK117">
        <v>2</v>
      </c>
      <c r="LL117">
        <v>30000</v>
      </c>
      <c r="LM117">
        <v>3314</v>
      </c>
      <c r="LN117">
        <v>0</v>
      </c>
      <c r="LO117">
        <v>0</v>
      </c>
      <c r="LP117">
        <v>0</v>
      </c>
      <c r="LQ117">
        <v>0</v>
      </c>
      <c r="LR117">
        <v>0</v>
      </c>
      <c r="LS117">
        <v>0</v>
      </c>
      <c r="LT117">
        <v>0</v>
      </c>
      <c r="LU117">
        <v>0</v>
      </c>
      <c r="LV117">
        <v>0</v>
      </c>
      <c r="LW117">
        <v>0</v>
      </c>
      <c r="LX117">
        <v>0</v>
      </c>
      <c r="LY117">
        <v>0</v>
      </c>
      <c r="LZ117">
        <v>0</v>
      </c>
      <c r="MA117">
        <v>0</v>
      </c>
      <c r="MB117">
        <v>0</v>
      </c>
      <c r="MC117">
        <v>0</v>
      </c>
      <c r="MD117">
        <v>0</v>
      </c>
      <c r="ME117">
        <v>0</v>
      </c>
      <c r="MF117">
        <v>0</v>
      </c>
      <c r="MG117">
        <v>4032626</v>
      </c>
      <c r="MH117">
        <v>0</v>
      </c>
      <c r="MI117">
        <v>0</v>
      </c>
      <c r="MJ117">
        <v>0</v>
      </c>
      <c r="MK117">
        <v>0</v>
      </c>
    </row>
    <row r="118" spans="1:349" x14ac:dyDescent="0.25">
      <c r="A118">
        <v>43696</v>
      </c>
      <c r="B118">
        <v>101870</v>
      </c>
      <c r="C118">
        <v>9</v>
      </c>
      <c r="D118">
        <v>2025</v>
      </c>
      <c r="E118">
        <v>6160</v>
      </c>
      <c r="F118">
        <v>0</v>
      </c>
      <c r="G118">
        <v>1331.547</v>
      </c>
      <c r="H118">
        <v>1308.0160000000001</v>
      </c>
      <c r="I118">
        <v>1308.0160000000001</v>
      </c>
      <c r="J118">
        <v>1331.547</v>
      </c>
      <c r="K118">
        <v>0</v>
      </c>
      <c r="L118">
        <v>6160</v>
      </c>
      <c r="M118">
        <v>0</v>
      </c>
      <c r="N118">
        <v>0</v>
      </c>
      <c r="P118">
        <v>1326.663</v>
      </c>
      <c r="Q118">
        <v>0</v>
      </c>
      <c r="R118">
        <v>825444</v>
      </c>
      <c r="S118">
        <v>622.19600000000003</v>
      </c>
      <c r="U118">
        <v>0</v>
      </c>
      <c r="V118">
        <v>291.75600000000003</v>
      </c>
      <c r="W118">
        <v>179722</v>
      </c>
      <c r="X118">
        <v>179722</v>
      </c>
      <c r="Z118">
        <v>0</v>
      </c>
      <c r="AC118">
        <v>0</v>
      </c>
      <c r="AD118" t="s">
        <v>305</v>
      </c>
      <c r="AE118">
        <v>0</v>
      </c>
      <c r="AH118">
        <v>0</v>
      </c>
      <c r="AI118">
        <v>0</v>
      </c>
      <c r="AJ118">
        <v>6160</v>
      </c>
      <c r="AK118" t="s">
        <v>529</v>
      </c>
      <c r="AL118" t="s">
        <v>356</v>
      </c>
      <c r="AM118">
        <v>0</v>
      </c>
      <c r="AN118">
        <v>0</v>
      </c>
      <c r="AO118">
        <v>0</v>
      </c>
      <c r="AP118">
        <v>0</v>
      </c>
      <c r="AQ118">
        <v>0</v>
      </c>
      <c r="AS118">
        <v>0</v>
      </c>
      <c r="AT118">
        <v>0</v>
      </c>
      <c r="AU118">
        <v>0</v>
      </c>
      <c r="AV118">
        <v>0</v>
      </c>
      <c r="AW118">
        <v>14045997</v>
      </c>
      <c r="AX118">
        <v>13834363</v>
      </c>
      <c r="AY118">
        <v>0</v>
      </c>
      <c r="AZ118">
        <v>825444</v>
      </c>
      <c r="BA118">
        <v>0</v>
      </c>
      <c r="BB118">
        <v>0</v>
      </c>
      <c r="BC118">
        <v>0</v>
      </c>
      <c r="BD118">
        <v>0</v>
      </c>
      <c r="BE118">
        <v>0</v>
      </c>
      <c r="BF118">
        <v>12506438</v>
      </c>
      <c r="BG118">
        <v>0</v>
      </c>
      <c r="BJ118">
        <v>12</v>
      </c>
      <c r="BK118">
        <v>0</v>
      </c>
      <c r="BL118">
        <v>0</v>
      </c>
      <c r="BM118">
        <v>0</v>
      </c>
      <c r="BN118">
        <v>0</v>
      </c>
      <c r="BO118">
        <v>0</v>
      </c>
      <c r="BP118">
        <v>0</v>
      </c>
      <c r="BQ118">
        <v>569</v>
      </c>
      <c r="BS118">
        <v>0</v>
      </c>
      <c r="BT118">
        <v>0</v>
      </c>
      <c r="BU118">
        <v>0</v>
      </c>
      <c r="BV118">
        <v>0</v>
      </c>
      <c r="BW118">
        <v>0</v>
      </c>
      <c r="BY118">
        <v>0</v>
      </c>
      <c r="CA118">
        <v>0</v>
      </c>
      <c r="CB118">
        <v>0</v>
      </c>
      <c r="CC118">
        <v>0</v>
      </c>
      <c r="CD118">
        <v>0</v>
      </c>
      <c r="CE118">
        <v>0</v>
      </c>
      <c r="CF118">
        <v>0</v>
      </c>
      <c r="CG118">
        <v>0</v>
      </c>
      <c r="CH118">
        <v>213773</v>
      </c>
      <c r="CI118">
        <v>0</v>
      </c>
      <c r="CJ118">
        <v>4</v>
      </c>
      <c r="CK118">
        <v>0</v>
      </c>
      <c r="CL118">
        <v>0</v>
      </c>
      <c r="CN118">
        <v>0</v>
      </c>
      <c r="CO118">
        <v>1</v>
      </c>
      <c r="CP118">
        <v>0</v>
      </c>
      <c r="CQ118">
        <v>0</v>
      </c>
      <c r="CR118">
        <v>1331.547</v>
      </c>
      <c r="CS118">
        <v>0</v>
      </c>
      <c r="CT118">
        <v>0</v>
      </c>
      <c r="CU118">
        <v>0</v>
      </c>
      <c r="CV118">
        <v>0</v>
      </c>
      <c r="CW118">
        <v>0</v>
      </c>
      <c r="CX118">
        <v>0</v>
      </c>
      <c r="CY118">
        <v>0</v>
      </c>
      <c r="CZ118">
        <v>0</v>
      </c>
      <c r="DB118">
        <v>8057379</v>
      </c>
      <c r="DC118">
        <v>0</v>
      </c>
      <c r="DD118">
        <v>0</v>
      </c>
      <c r="DE118">
        <v>1653960</v>
      </c>
      <c r="DF118">
        <v>1653960</v>
      </c>
      <c r="DG118">
        <v>268.5</v>
      </c>
      <c r="DH118">
        <v>0</v>
      </c>
      <c r="DI118">
        <v>0</v>
      </c>
      <c r="DK118">
        <v>719</v>
      </c>
      <c r="DL118">
        <v>0</v>
      </c>
      <c r="DM118">
        <v>644026</v>
      </c>
      <c r="DN118">
        <v>2139</v>
      </c>
      <c r="DO118">
        <v>0</v>
      </c>
      <c r="DP118">
        <v>0</v>
      </c>
      <c r="DQ118">
        <v>0</v>
      </c>
      <c r="DR118">
        <v>0</v>
      </c>
      <c r="DS118">
        <v>0</v>
      </c>
      <c r="DT118">
        <v>0</v>
      </c>
      <c r="DU118">
        <v>0</v>
      </c>
      <c r="DV118">
        <v>0</v>
      </c>
      <c r="DW118">
        <v>0</v>
      </c>
      <c r="DX118">
        <v>0</v>
      </c>
      <c r="DY118">
        <v>0</v>
      </c>
      <c r="DZ118">
        <v>0</v>
      </c>
      <c r="EA118">
        <v>0</v>
      </c>
      <c r="EB118">
        <v>0</v>
      </c>
      <c r="EC118">
        <v>40.660000000000004</v>
      </c>
      <c r="ED118">
        <v>288035</v>
      </c>
      <c r="EE118">
        <v>0</v>
      </c>
      <c r="EF118">
        <v>0</v>
      </c>
      <c r="EG118">
        <v>0</v>
      </c>
      <c r="EH118">
        <v>358130</v>
      </c>
      <c r="EI118">
        <v>0</v>
      </c>
      <c r="EJ118">
        <v>0</v>
      </c>
      <c r="EK118">
        <v>13.61</v>
      </c>
      <c r="EL118">
        <v>0.13700000000000001</v>
      </c>
      <c r="EM118">
        <v>1.851</v>
      </c>
      <c r="EN118">
        <v>2.351</v>
      </c>
      <c r="EO118">
        <v>0</v>
      </c>
      <c r="EP118">
        <v>0</v>
      </c>
      <c r="EQ118">
        <v>17.812000000000001</v>
      </c>
      <c r="ER118">
        <v>0</v>
      </c>
      <c r="ES118">
        <v>58.138000000000005</v>
      </c>
      <c r="ET118">
        <v>0</v>
      </c>
      <c r="EV118">
        <v>0</v>
      </c>
      <c r="EW118">
        <v>0</v>
      </c>
      <c r="EX118">
        <v>0</v>
      </c>
      <c r="EZ118">
        <v>11683615</v>
      </c>
      <c r="FA118">
        <v>0</v>
      </c>
      <c r="FB118">
        <v>12506920</v>
      </c>
      <c r="FC118">
        <v>0</v>
      </c>
      <c r="FD118">
        <v>0</v>
      </c>
      <c r="FE118">
        <v>1846611</v>
      </c>
      <c r="FF118">
        <v>304137</v>
      </c>
      <c r="FG118">
        <v>7.0223999999999995E-2</v>
      </c>
      <c r="FH118">
        <v>3.0397999999999998E-2</v>
      </c>
      <c r="FI118">
        <v>0</v>
      </c>
      <c r="FJ118">
        <v>0</v>
      </c>
      <c r="FK118">
        <v>2030.2660000000001</v>
      </c>
      <c r="FL118">
        <v>14871441</v>
      </c>
      <c r="FM118">
        <v>0</v>
      </c>
      <c r="FN118">
        <v>0</v>
      </c>
      <c r="FO118">
        <v>0</v>
      </c>
      <c r="FP118">
        <v>0</v>
      </c>
      <c r="FQ118">
        <v>0</v>
      </c>
      <c r="FR118">
        <v>0</v>
      </c>
      <c r="FS118">
        <v>0</v>
      </c>
      <c r="FT118">
        <v>0</v>
      </c>
      <c r="FU118">
        <v>0</v>
      </c>
      <c r="FV118">
        <v>0</v>
      </c>
      <c r="FW118">
        <v>0</v>
      </c>
      <c r="FX118">
        <v>0</v>
      </c>
      <c r="FY118">
        <v>0</v>
      </c>
      <c r="GB118">
        <v>52907</v>
      </c>
      <c r="GC118">
        <v>52907</v>
      </c>
      <c r="GD118">
        <v>5.7190000000000003</v>
      </c>
      <c r="GF118">
        <v>0</v>
      </c>
      <c r="GG118">
        <v>0</v>
      </c>
      <c r="GH118">
        <v>0</v>
      </c>
      <c r="GI118">
        <v>0</v>
      </c>
      <c r="GK118">
        <v>0</v>
      </c>
      <c r="GL118">
        <v>0</v>
      </c>
      <c r="GM118">
        <v>0</v>
      </c>
      <c r="GN118">
        <v>0</v>
      </c>
      <c r="GO118">
        <v>0</v>
      </c>
      <c r="GQ118">
        <v>0</v>
      </c>
      <c r="GR118">
        <v>0</v>
      </c>
      <c r="GS118">
        <v>0</v>
      </c>
      <c r="GT118">
        <v>0</v>
      </c>
      <c r="HB118">
        <v>360336637</v>
      </c>
      <c r="HC118">
        <v>4.0135999999999998E-2</v>
      </c>
      <c r="HD118">
        <v>213773</v>
      </c>
      <c r="HE118">
        <v>0</v>
      </c>
      <c r="HF118">
        <v>1440126</v>
      </c>
      <c r="HG118">
        <v>12320</v>
      </c>
      <c r="HH118">
        <v>340980</v>
      </c>
      <c r="HI118">
        <v>0</v>
      </c>
      <c r="HJ118">
        <v>43005</v>
      </c>
      <c r="HK118">
        <v>1554</v>
      </c>
      <c r="HL118">
        <v>1067</v>
      </c>
      <c r="HM118">
        <v>39000</v>
      </c>
      <c r="HN118">
        <v>40874</v>
      </c>
      <c r="HO118">
        <v>0</v>
      </c>
      <c r="HP118">
        <v>0</v>
      </c>
      <c r="HQ118">
        <v>0</v>
      </c>
      <c r="HR118">
        <v>0</v>
      </c>
      <c r="HS118">
        <v>11681476</v>
      </c>
      <c r="HT118">
        <v>304137</v>
      </c>
      <c r="HW118">
        <v>0</v>
      </c>
      <c r="HX118">
        <v>112</v>
      </c>
      <c r="HY118">
        <v>245</v>
      </c>
      <c r="HZ118">
        <v>263</v>
      </c>
      <c r="IA118">
        <v>219</v>
      </c>
      <c r="IB118">
        <v>225</v>
      </c>
      <c r="IC118">
        <v>1064</v>
      </c>
      <c r="ID118">
        <v>0</v>
      </c>
      <c r="IE118">
        <v>0</v>
      </c>
      <c r="IF118">
        <v>0</v>
      </c>
      <c r="IG118">
        <v>20</v>
      </c>
      <c r="IH118">
        <v>553.53899999999999</v>
      </c>
      <c r="II118">
        <v>0</v>
      </c>
      <c r="IJ118">
        <v>291.75600000000003</v>
      </c>
      <c r="IK118">
        <v>0</v>
      </c>
      <c r="IL118">
        <v>6</v>
      </c>
      <c r="IM118">
        <v>3</v>
      </c>
      <c r="IN118">
        <v>0</v>
      </c>
      <c r="IO118">
        <v>9</v>
      </c>
      <c r="IP118">
        <v>0</v>
      </c>
      <c r="IQ118">
        <v>291.75600000000003</v>
      </c>
      <c r="IR118">
        <v>179722</v>
      </c>
      <c r="IS118">
        <v>0</v>
      </c>
      <c r="IT118">
        <v>30000</v>
      </c>
      <c r="IU118">
        <v>9000</v>
      </c>
      <c r="IV118">
        <v>0</v>
      </c>
      <c r="IW118">
        <v>6160</v>
      </c>
      <c r="IX118">
        <v>0</v>
      </c>
      <c r="IY118">
        <v>0</v>
      </c>
      <c r="IZ118">
        <v>0</v>
      </c>
      <c r="JA118">
        <v>0</v>
      </c>
      <c r="JB118">
        <v>1</v>
      </c>
      <c r="JC118">
        <v>19406</v>
      </c>
      <c r="JD118">
        <v>2</v>
      </c>
      <c r="JE118">
        <v>21468</v>
      </c>
      <c r="JF118">
        <v>0</v>
      </c>
      <c r="JG118">
        <v>0</v>
      </c>
      <c r="JH118">
        <v>0</v>
      </c>
      <c r="JJ118">
        <v>0</v>
      </c>
      <c r="JK118">
        <v>0</v>
      </c>
      <c r="JL118">
        <v>0</v>
      </c>
      <c r="JM118">
        <v>0</v>
      </c>
      <c r="JO118">
        <v>0.307</v>
      </c>
      <c r="JP118">
        <v>5.2990000000000004</v>
      </c>
      <c r="JQ118">
        <v>0.113</v>
      </c>
      <c r="JR118">
        <v>2452</v>
      </c>
      <c r="JS118">
        <v>49249</v>
      </c>
      <c r="JT118">
        <v>1206</v>
      </c>
      <c r="JU118">
        <v>0</v>
      </c>
      <c r="JW118">
        <v>0</v>
      </c>
      <c r="JX118">
        <v>0</v>
      </c>
      <c r="JY118">
        <v>0</v>
      </c>
      <c r="JZ118">
        <v>0</v>
      </c>
      <c r="KD118">
        <v>0</v>
      </c>
      <c r="KE118">
        <v>7261</v>
      </c>
      <c r="KG118">
        <v>0</v>
      </c>
      <c r="KH118">
        <v>0</v>
      </c>
      <c r="KI118">
        <v>0</v>
      </c>
      <c r="KJ118">
        <v>10</v>
      </c>
      <c r="KK118">
        <v>10</v>
      </c>
      <c r="KL118">
        <v>6160</v>
      </c>
      <c r="KM118">
        <v>6160</v>
      </c>
      <c r="KN118">
        <v>0</v>
      </c>
      <c r="KO118">
        <v>0</v>
      </c>
      <c r="KP118">
        <v>0</v>
      </c>
      <c r="KQ118">
        <v>0</v>
      </c>
      <c r="KS118">
        <v>0</v>
      </c>
      <c r="KT118">
        <v>0</v>
      </c>
      <c r="KU118">
        <v>0</v>
      </c>
      <c r="KW118">
        <v>0</v>
      </c>
      <c r="KX118">
        <v>0</v>
      </c>
      <c r="KY118">
        <v>0</v>
      </c>
      <c r="KZ118">
        <v>0</v>
      </c>
      <c r="LA118">
        <v>0</v>
      </c>
      <c r="LB118">
        <v>0</v>
      </c>
      <c r="LD118">
        <v>0</v>
      </c>
      <c r="LE118">
        <v>0</v>
      </c>
      <c r="LF118">
        <v>0</v>
      </c>
      <c r="LG118">
        <v>0</v>
      </c>
      <c r="LH118">
        <v>0</v>
      </c>
      <c r="LI118">
        <v>0</v>
      </c>
      <c r="LJ118">
        <v>1300.5050000000001</v>
      </c>
      <c r="LK118">
        <v>2</v>
      </c>
      <c r="LL118">
        <v>30000</v>
      </c>
      <c r="LM118">
        <v>13005</v>
      </c>
      <c r="LN118">
        <v>0</v>
      </c>
      <c r="LO118">
        <v>0</v>
      </c>
      <c r="LP118">
        <v>0</v>
      </c>
      <c r="LQ118">
        <v>0</v>
      </c>
      <c r="LR118">
        <v>0</v>
      </c>
      <c r="LS118">
        <v>0</v>
      </c>
      <c r="LT118">
        <v>0</v>
      </c>
      <c r="LU118">
        <v>0</v>
      </c>
      <c r="LV118">
        <v>0</v>
      </c>
      <c r="LW118">
        <v>0</v>
      </c>
      <c r="LX118">
        <v>0</v>
      </c>
      <c r="LY118">
        <v>0</v>
      </c>
      <c r="LZ118">
        <v>0</v>
      </c>
      <c r="MA118">
        <v>0</v>
      </c>
      <c r="MB118">
        <v>0</v>
      </c>
      <c r="MC118">
        <v>0</v>
      </c>
      <c r="MD118">
        <v>0</v>
      </c>
      <c r="ME118">
        <v>0</v>
      </c>
      <c r="MF118">
        <v>0</v>
      </c>
      <c r="MG118">
        <v>14045997</v>
      </c>
      <c r="MH118">
        <v>0</v>
      </c>
      <c r="MI118">
        <v>0</v>
      </c>
      <c r="MJ118">
        <v>0</v>
      </c>
      <c r="MK118">
        <v>0</v>
      </c>
    </row>
    <row r="119" spans="1:349" x14ac:dyDescent="0.25">
      <c r="A119">
        <v>43696</v>
      </c>
      <c r="B119">
        <v>101871</v>
      </c>
      <c r="C119">
        <v>9</v>
      </c>
      <c r="D119">
        <v>2025</v>
      </c>
      <c r="E119">
        <v>6160</v>
      </c>
      <c r="F119">
        <v>0</v>
      </c>
      <c r="G119">
        <v>134.5</v>
      </c>
      <c r="H119">
        <v>134.143</v>
      </c>
      <c r="I119">
        <v>134.143</v>
      </c>
      <c r="J119">
        <v>134.5</v>
      </c>
      <c r="K119">
        <v>0</v>
      </c>
      <c r="L119">
        <v>6160</v>
      </c>
      <c r="M119">
        <v>0</v>
      </c>
      <c r="N119">
        <v>0</v>
      </c>
      <c r="P119">
        <v>134.5</v>
      </c>
      <c r="Q119">
        <v>0</v>
      </c>
      <c r="R119">
        <v>83685</v>
      </c>
      <c r="S119">
        <v>622.19600000000003</v>
      </c>
      <c r="U119">
        <v>0</v>
      </c>
      <c r="V119">
        <v>8.1850000000000005</v>
      </c>
      <c r="W119">
        <v>5042</v>
      </c>
      <c r="X119">
        <v>5042</v>
      </c>
      <c r="Z119">
        <v>0</v>
      </c>
      <c r="AC119">
        <v>0</v>
      </c>
      <c r="AD119" t="s">
        <v>305</v>
      </c>
      <c r="AE119">
        <v>0</v>
      </c>
      <c r="AH119">
        <v>0</v>
      </c>
      <c r="AI119">
        <v>0</v>
      </c>
      <c r="AJ119">
        <v>6160</v>
      </c>
      <c r="AK119" t="s">
        <v>529</v>
      </c>
      <c r="AL119" t="s">
        <v>369</v>
      </c>
      <c r="AM119">
        <v>0</v>
      </c>
      <c r="AN119">
        <v>0</v>
      </c>
      <c r="AO119">
        <v>0</v>
      </c>
      <c r="AP119">
        <v>0</v>
      </c>
      <c r="AQ119">
        <v>0</v>
      </c>
      <c r="AS119">
        <v>0</v>
      </c>
      <c r="AT119">
        <v>0</v>
      </c>
      <c r="AU119">
        <v>0</v>
      </c>
      <c r="AV119">
        <v>0</v>
      </c>
      <c r="AW119">
        <v>1521819</v>
      </c>
      <c r="AX119">
        <v>1500735</v>
      </c>
      <c r="AY119">
        <v>0</v>
      </c>
      <c r="AZ119">
        <v>83685</v>
      </c>
      <c r="BA119">
        <v>0</v>
      </c>
      <c r="BB119">
        <v>0</v>
      </c>
      <c r="BC119">
        <v>0</v>
      </c>
      <c r="BD119">
        <v>0</v>
      </c>
      <c r="BE119">
        <v>0</v>
      </c>
      <c r="BF119">
        <v>1351927</v>
      </c>
      <c r="BG119">
        <v>0</v>
      </c>
      <c r="BJ119">
        <v>12</v>
      </c>
      <c r="BK119">
        <v>0</v>
      </c>
      <c r="BL119">
        <v>0</v>
      </c>
      <c r="BM119">
        <v>0</v>
      </c>
      <c r="BN119">
        <v>0</v>
      </c>
      <c r="BO119">
        <v>0</v>
      </c>
      <c r="BP119">
        <v>0</v>
      </c>
      <c r="BQ119">
        <v>749</v>
      </c>
      <c r="BS119">
        <v>0</v>
      </c>
      <c r="BT119">
        <v>0</v>
      </c>
      <c r="BU119">
        <v>0</v>
      </c>
      <c r="BV119">
        <v>0</v>
      </c>
      <c r="BW119">
        <v>0</v>
      </c>
      <c r="BY119">
        <v>0</v>
      </c>
      <c r="CA119">
        <v>0</v>
      </c>
      <c r="CB119">
        <v>0</v>
      </c>
      <c r="CC119">
        <v>0</v>
      </c>
      <c r="CD119">
        <v>0</v>
      </c>
      <c r="CE119">
        <v>0</v>
      </c>
      <c r="CF119">
        <v>0</v>
      </c>
      <c r="CG119">
        <v>0</v>
      </c>
      <c r="CH119">
        <v>21593</v>
      </c>
      <c r="CI119">
        <v>0</v>
      </c>
      <c r="CJ119">
        <v>4</v>
      </c>
      <c r="CK119">
        <v>0</v>
      </c>
      <c r="CL119">
        <v>0</v>
      </c>
      <c r="CN119">
        <v>0</v>
      </c>
      <c r="CO119">
        <v>1</v>
      </c>
      <c r="CP119">
        <v>0</v>
      </c>
      <c r="CQ119">
        <v>0</v>
      </c>
      <c r="CR119">
        <v>134.5</v>
      </c>
      <c r="CS119">
        <v>0</v>
      </c>
      <c r="CT119">
        <v>0</v>
      </c>
      <c r="CU119">
        <v>0</v>
      </c>
      <c r="CV119">
        <v>0</v>
      </c>
      <c r="CW119">
        <v>0</v>
      </c>
      <c r="CX119">
        <v>0</v>
      </c>
      <c r="CY119">
        <v>0</v>
      </c>
      <c r="CZ119">
        <v>0</v>
      </c>
      <c r="DB119">
        <v>826321</v>
      </c>
      <c r="DC119">
        <v>0</v>
      </c>
      <c r="DD119">
        <v>0</v>
      </c>
      <c r="DE119">
        <v>201432</v>
      </c>
      <c r="DF119">
        <v>201432</v>
      </c>
      <c r="DG119">
        <v>32.700000000000003</v>
      </c>
      <c r="DH119">
        <v>0</v>
      </c>
      <c r="DI119">
        <v>0</v>
      </c>
      <c r="DK119">
        <v>3612</v>
      </c>
      <c r="DL119">
        <v>0</v>
      </c>
      <c r="DM119">
        <v>153286</v>
      </c>
      <c r="DN119">
        <v>509</v>
      </c>
      <c r="DO119">
        <v>0</v>
      </c>
      <c r="DP119">
        <v>0</v>
      </c>
      <c r="DQ119">
        <v>0</v>
      </c>
      <c r="DR119">
        <v>0</v>
      </c>
      <c r="DS119">
        <v>0</v>
      </c>
      <c r="DT119">
        <v>0</v>
      </c>
      <c r="DU119">
        <v>0</v>
      </c>
      <c r="DV119">
        <v>0</v>
      </c>
      <c r="DW119">
        <v>0</v>
      </c>
      <c r="DX119">
        <v>0</v>
      </c>
      <c r="DY119">
        <v>0</v>
      </c>
      <c r="DZ119">
        <v>0</v>
      </c>
      <c r="EA119">
        <v>0</v>
      </c>
      <c r="EB119">
        <v>0</v>
      </c>
      <c r="EC119">
        <v>20.158000000000001</v>
      </c>
      <c r="ED119">
        <v>142799</v>
      </c>
      <c r="EE119">
        <v>0</v>
      </c>
      <c r="EF119">
        <v>0</v>
      </c>
      <c r="EG119">
        <v>0</v>
      </c>
      <c r="EH119">
        <v>10996</v>
      </c>
      <c r="EI119">
        <v>0</v>
      </c>
      <c r="EJ119">
        <v>0</v>
      </c>
      <c r="EK119">
        <v>0</v>
      </c>
      <c r="EL119">
        <v>0</v>
      </c>
      <c r="EM119">
        <v>0</v>
      </c>
      <c r="EN119">
        <v>0.35700000000000004</v>
      </c>
      <c r="EO119">
        <v>0</v>
      </c>
      <c r="EP119">
        <v>0</v>
      </c>
      <c r="EQ119">
        <v>0.35700000000000004</v>
      </c>
      <c r="ER119">
        <v>0</v>
      </c>
      <c r="ES119">
        <v>1.7850000000000001</v>
      </c>
      <c r="ET119">
        <v>0</v>
      </c>
      <c r="EV119">
        <v>0</v>
      </c>
      <c r="EW119">
        <v>0</v>
      </c>
      <c r="EX119">
        <v>0</v>
      </c>
      <c r="EZ119">
        <v>1268242</v>
      </c>
      <c r="FA119">
        <v>0</v>
      </c>
      <c r="FB119">
        <v>1351418</v>
      </c>
      <c r="FC119">
        <v>0</v>
      </c>
      <c r="FD119">
        <v>0</v>
      </c>
      <c r="FE119">
        <v>199616</v>
      </c>
      <c r="FF119">
        <v>32877</v>
      </c>
      <c r="FG119">
        <v>7.0223999999999995E-2</v>
      </c>
      <c r="FH119">
        <v>3.0397999999999998E-2</v>
      </c>
      <c r="FI119">
        <v>0</v>
      </c>
      <c r="FJ119">
        <v>0</v>
      </c>
      <c r="FK119">
        <v>219.46900000000002</v>
      </c>
      <c r="FL119">
        <v>1605504</v>
      </c>
      <c r="FM119">
        <v>0</v>
      </c>
      <c r="FN119">
        <v>0</v>
      </c>
      <c r="FO119">
        <v>0</v>
      </c>
      <c r="FP119">
        <v>0</v>
      </c>
      <c r="FQ119">
        <v>0</v>
      </c>
      <c r="FR119">
        <v>0</v>
      </c>
      <c r="FS119">
        <v>0</v>
      </c>
      <c r="FT119">
        <v>0</v>
      </c>
      <c r="FU119">
        <v>0</v>
      </c>
      <c r="FV119">
        <v>0</v>
      </c>
      <c r="FW119">
        <v>0</v>
      </c>
      <c r="FX119">
        <v>0</v>
      </c>
      <c r="FY119">
        <v>0</v>
      </c>
      <c r="GB119">
        <v>0</v>
      </c>
      <c r="GC119">
        <v>0</v>
      </c>
      <c r="GD119">
        <v>0</v>
      </c>
      <c r="GF119">
        <v>0</v>
      </c>
      <c r="GG119">
        <v>0</v>
      </c>
      <c r="GH119">
        <v>0</v>
      </c>
      <c r="GI119">
        <v>0</v>
      </c>
      <c r="GK119">
        <v>0</v>
      </c>
      <c r="GL119">
        <v>0</v>
      </c>
      <c r="GM119">
        <v>0</v>
      </c>
      <c r="GN119">
        <v>0</v>
      </c>
      <c r="GO119">
        <v>0</v>
      </c>
      <c r="GQ119">
        <v>0</v>
      </c>
      <c r="GR119">
        <v>0</v>
      </c>
      <c r="GS119">
        <v>0</v>
      </c>
      <c r="GT119">
        <v>0</v>
      </c>
      <c r="HB119">
        <v>360336637</v>
      </c>
      <c r="HC119">
        <v>4.0135999999999998E-2</v>
      </c>
      <c r="HD119">
        <v>21593</v>
      </c>
      <c r="HE119">
        <v>0</v>
      </c>
      <c r="HF119">
        <v>147691</v>
      </c>
      <c r="HG119">
        <v>1232</v>
      </c>
      <c r="HH119">
        <v>0</v>
      </c>
      <c r="HI119">
        <v>0</v>
      </c>
      <c r="HJ119">
        <v>16414</v>
      </c>
      <c r="HK119">
        <v>0</v>
      </c>
      <c r="HL119">
        <v>0</v>
      </c>
      <c r="HM119">
        <v>0</v>
      </c>
      <c r="HN119">
        <v>0</v>
      </c>
      <c r="HO119">
        <v>0</v>
      </c>
      <c r="HP119">
        <v>0</v>
      </c>
      <c r="HQ119">
        <v>0</v>
      </c>
      <c r="HR119">
        <v>0</v>
      </c>
      <c r="HS119">
        <v>1267733</v>
      </c>
      <c r="HT119">
        <v>32877</v>
      </c>
      <c r="HW119">
        <v>0</v>
      </c>
      <c r="HX119">
        <v>6</v>
      </c>
      <c r="HY119">
        <v>9</v>
      </c>
      <c r="HZ119">
        <v>14</v>
      </c>
      <c r="IA119">
        <v>33</v>
      </c>
      <c r="IB119">
        <v>62</v>
      </c>
      <c r="IC119">
        <v>124</v>
      </c>
      <c r="ID119">
        <v>0</v>
      </c>
      <c r="IE119">
        <v>0</v>
      </c>
      <c r="IF119">
        <v>0</v>
      </c>
      <c r="IG119">
        <v>2</v>
      </c>
      <c r="IH119">
        <v>0</v>
      </c>
      <c r="II119">
        <v>0</v>
      </c>
      <c r="IJ119">
        <v>8.1850000000000005</v>
      </c>
      <c r="IK119">
        <v>0</v>
      </c>
      <c r="IL119">
        <v>0</v>
      </c>
      <c r="IM119">
        <v>0</v>
      </c>
      <c r="IN119">
        <v>0</v>
      </c>
      <c r="IO119">
        <v>0</v>
      </c>
      <c r="IP119">
        <v>0</v>
      </c>
      <c r="IQ119">
        <v>8.1850000000000005</v>
      </c>
      <c r="IR119">
        <v>5042</v>
      </c>
      <c r="IS119">
        <v>0</v>
      </c>
      <c r="IT119">
        <v>0</v>
      </c>
      <c r="IU119">
        <v>0</v>
      </c>
      <c r="IV119">
        <v>0</v>
      </c>
      <c r="IW119">
        <v>6160</v>
      </c>
      <c r="IX119">
        <v>0</v>
      </c>
      <c r="IY119">
        <v>0</v>
      </c>
      <c r="IZ119">
        <v>0</v>
      </c>
      <c r="JA119">
        <v>0</v>
      </c>
      <c r="JB119">
        <v>0</v>
      </c>
      <c r="JC119">
        <v>0</v>
      </c>
      <c r="JD119">
        <v>0</v>
      </c>
      <c r="JE119">
        <v>0</v>
      </c>
      <c r="JF119">
        <v>0</v>
      </c>
      <c r="JG119">
        <v>0</v>
      </c>
      <c r="JH119">
        <v>0</v>
      </c>
      <c r="JJ119">
        <v>0</v>
      </c>
      <c r="JK119">
        <v>0</v>
      </c>
      <c r="JL119">
        <v>0</v>
      </c>
      <c r="JM119">
        <v>0</v>
      </c>
      <c r="JO119">
        <v>0</v>
      </c>
      <c r="JP119">
        <v>0</v>
      </c>
      <c r="JQ119">
        <v>0</v>
      </c>
      <c r="JR119">
        <v>0</v>
      </c>
      <c r="JS119">
        <v>0</v>
      </c>
      <c r="JT119">
        <v>0</v>
      </c>
      <c r="JU119">
        <v>0</v>
      </c>
      <c r="JW119">
        <v>0</v>
      </c>
      <c r="JX119">
        <v>0</v>
      </c>
      <c r="JY119">
        <v>0</v>
      </c>
      <c r="JZ119">
        <v>0</v>
      </c>
      <c r="KD119">
        <v>0</v>
      </c>
      <c r="KE119">
        <v>7261</v>
      </c>
      <c r="KG119">
        <v>0</v>
      </c>
      <c r="KH119">
        <v>0</v>
      </c>
      <c r="KI119">
        <v>0</v>
      </c>
      <c r="KJ119">
        <v>2</v>
      </c>
      <c r="KK119">
        <v>0</v>
      </c>
      <c r="KL119">
        <v>1232</v>
      </c>
      <c r="KM119">
        <v>0</v>
      </c>
      <c r="KN119">
        <v>0</v>
      </c>
      <c r="KO119">
        <v>0</v>
      </c>
      <c r="KP119">
        <v>0</v>
      </c>
      <c r="KQ119">
        <v>0</v>
      </c>
      <c r="KS119">
        <v>0</v>
      </c>
      <c r="KT119">
        <v>0</v>
      </c>
      <c r="KU119">
        <v>0</v>
      </c>
      <c r="KW119">
        <v>0</v>
      </c>
      <c r="KX119">
        <v>0</v>
      </c>
      <c r="KY119">
        <v>0</v>
      </c>
      <c r="KZ119">
        <v>0</v>
      </c>
      <c r="LA119">
        <v>0</v>
      </c>
      <c r="LB119">
        <v>0</v>
      </c>
      <c r="LD119">
        <v>0</v>
      </c>
      <c r="LE119">
        <v>0</v>
      </c>
      <c r="LF119">
        <v>0</v>
      </c>
      <c r="LG119">
        <v>0</v>
      </c>
      <c r="LH119">
        <v>0</v>
      </c>
      <c r="LI119">
        <v>0</v>
      </c>
      <c r="LJ119">
        <v>141.428</v>
      </c>
      <c r="LK119">
        <v>1</v>
      </c>
      <c r="LL119">
        <v>15000</v>
      </c>
      <c r="LM119">
        <v>1414</v>
      </c>
      <c r="LN119">
        <v>0</v>
      </c>
      <c r="LO119">
        <v>0</v>
      </c>
      <c r="LP119">
        <v>0</v>
      </c>
      <c r="LQ119">
        <v>0</v>
      </c>
      <c r="LR119">
        <v>0</v>
      </c>
      <c r="LS119">
        <v>0</v>
      </c>
      <c r="LT119">
        <v>0</v>
      </c>
      <c r="LU119">
        <v>0</v>
      </c>
      <c r="LV119">
        <v>0</v>
      </c>
      <c r="LW119">
        <v>0</v>
      </c>
      <c r="LX119">
        <v>0</v>
      </c>
      <c r="LY119">
        <v>0</v>
      </c>
      <c r="LZ119">
        <v>0</v>
      </c>
      <c r="MA119">
        <v>0</v>
      </c>
      <c r="MB119">
        <v>0</v>
      </c>
      <c r="MC119">
        <v>0</v>
      </c>
      <c r="MD119">
        <v>0</v>
      </c>
      <c r="ME119">
        <v>0</v>
      </c>
      <c r="MF119">
        <v>0</v>
      </c>
      <c r="MG119">
        <v>1521819</v>
      </c>
      <c r="MH119">
        <v>0</v>
      </c>
      <c r="MI119">
        <v>0</v>
      </c>
      <c r="MJ119">
        <v>0</v>
      </c>
      <c r="MK119">
        <v>0</v>
      </c>
    </row>
    <row r="120" spans="1:349" x14ac:dyDescent="0.25">
      <c r="A120">
        <v>43696</v>
      </c>
      <c r="B120">
        <v>101872</v>
      </c>
      <c r="C120">
        <v>9</v>
      </c>
      <c r="D120">
        <v>2025</v>
      </c>
      <c r="E120">
        <v>6160</v>
      </c>
      <c r="F120">
        <v>0</v>
      </c>
      <c r="G120">
        <v>762.79500000000007</v>
      </c>
      <c r="H120">
        <v>740.63400000000001</v>
      </c>
      <c r="I120">
        <v>740.63400000000001</v>
      </c>
      <c r="J120">
        <v>762.79500000000007</v>
      </c>
      <c r="K120">
        <v>0</v>
      </c>
      <c r="L120">
        <v>6160</v>
      </c>
      <c r="M120">
        <v>0</v>
      </c>
      <c r="N120">
        <v>0</v>
      </c>
      <c r="P120">
        <v>762.79500000000007</v>
      </c>
      <c r="Q120">
        <v>0</v>
      </c>
      <c r="R120">
        <v>474608</v>
      </c>
      <c r="S120">
        <v>622.19600000000003</v>
      </c>
      <c r="U120">
        <v>0</v>
      </c>
      <c r="V120">
        <v>573.23700000000008</v>
      </c>
      <c r="W120">
        <v>353114</v>
      </c>
      <c r="X120">
        <v>353114</v>
      </c>
      <c r="Z120">
        <v>0</v>
      </c>
      <c r="AC120">
        <v>0</v>
      </c>
      <c r="AD120" t="s">
        <v>305</v>
      </c>
      <c r="AE120">
        <v>0</v>
      </c>
      <c r="AH120">
        <v>0</v>
      </c>
      <c r="AI120">
        <v>0</v>
      </c>
      <c r="AJ120">
        <v>6160</v>
      </c>
      <c r="AK120" t="s">
        <v>529</v>
      </c>
      <c r="AL120" t="s">
        <v>422</v>
      </c>
      <c r="AM120">
        <v>0</v>
      </c>
      <c r="AN120">
        <v>0</v>
      </c>
      <c r="AO120">
        <v>0</v>
      </c>
      <c r="AP120">
        <v>0</v>
      </c>
      <c r="AQ120">
        <v>0</v>
      </c>
      <c r="AS120">
        <v>0</v>
      </c>
      <c r="AT120">
        <v>0</v>
      </c>
      <c r="AU120">
        <v>0</v>
      </c>
      <c r="AV120">
        <v>0</v>
      </c>
      <c r="AW120">
        <v>8794917</v>
      </c>
      <c r="AX120">
        <v>8674116</v>
      </c>
      <c r="AY120">
        <v>0</v>
      </c>
      <c r="AZ120">
        <v>474608</v>
      </c>
      <c r="BA120">
        <v>0</v>
      </c>
      <c r="BB120">
        <v>0</v>
      </c>
      <c r="BC120">
        <v>0</v>
      </c>
      <c r="BD120">
        <v>0</v>
      </c>
      <c r="BE120">
        <v>0</v>
      </c>
      <c r="BF120">
        <v>7792819</v>
      </c>
      <c r="BG120">
        <v>0</v>
      </c>
      <c r="BJ120">
        <v>12</v>
      </c>
      <c r="BK120">
        <v>0</v>
      </c>
      <c r="BL120">
        <v>0</v>
      </c>
      <c r="BM120">
        <v>0</v>
      </c>
      <c r="BN120">
        <v>0</v>
      </c>
      <c r="BO120">
        <v>0</v>
      </c>
      <c r="BP120">
        <v>0</v>
      </c>
      <c r="BQ120">
        <v>656</v>
      </c>
      <c r="BS120">
        <v>0</v>
      </c>
      <c r="BT120">
        <v>0</v>
      </c>
      <c r="BU120">
        <v>0</v>
      </c>
      <c r="BV120">
        <v>0</v>
      </c>
      <c r="BW120">
        <v>0</v>
      </c>
      <c r="BY120">
        <v>0</v>
      </c>
      <c r="CA120">
        <v>0</v>
      </c>
      <c r="CB120">
        <v>0</v>
      </c>
      <c r="CC120">
        <v>0</v>
      </c>
      <c r="CD120">
        <v>0</v>
      </c>
      <c r="CE120">
        <v>0</v>
      </c>
      <c r="CF120">
        <v>0</v>
      </c>
      <c r="CG120">
        <v>0</v>
      </c>
      <c r="CH120">
        <v>122463</v>
      </c>
      <c r="CI120">
        <v>0</v>
      </c>
      <c r="CJ120">
        <v>5</v>
      </c>
      <c r="CK120">
        <v>0</v>
      </c>
      <c r="CL120">
        <v>0</v>
      </c>
      <c r="CN120">
        <v>0</v>
      </c>
      <c r="CO120">
        <v>1</v>
      </c>
      <c r="CP120">
        <v>0</v>
      </c>
      <c r="CQ120">
        <v>0</v>
      </c>
      <c r="CR120">
        <v>762.79500000000007</v>
      </c>
      <c r="CS120">
        <v>0</v>
      </c>
      <c r="CT120">
        <v>0</v>
      </c>
      <c r="CU120">
        <v>0</v>
      </c>
      <c r="CV120">
        <v>0</v>
      </c>
      <c r="CW120">
        <v>0</v>
      </c>
      <c r="CX120">
        <v>0</v>
      </c>
      <c r="CY120">
        <v>0</v>
      </c>
      <c r="CZ120">
        <v>0</v>
      </c>
      <c r="DB120">
        <v>4562305</v>
      </c>
      <c r="DC120">
        <v>0</v>
      </c>
      <c r="DD120">
        <v>0</v>
      </c>
      <c r="DE120">
        <v>1299529</v>
      </c>
      <c r="DF120">
        <v>1299529</v>
      </c>
      <c r="DG120">
        <v>210.96300000000002</v>
      </c>
      <c r="DH120">
        <v>0</v>
      </c>
      <c r="DI120">
        <v>0</v>
      </c>
      <c r="DK120">
        <v>2117</v>
      </c>
      <c r="DL120">
        <v>0</v>
      </c>
      <c r="DM120">
        <v>500367</v>
      </c>
      <c r="DN120">
        <v>1662</v>
      </c>
      <c r="DO120">
        <v>0</v>
      </c>
      <c r="DP120">
        <v>0</v>
      </c>
      <c r="DQ120">
        <v>0</v>
      </c>
      <c r="DR120">
        <v>0</v>
      </c>
      <c r="DS120">
        <v>0</v>
      </c>
      <c r="DT120">
        <v>0</v>
      </c>
      <c r="DU120">
        <v>0</v>
      </c>
      <c r="DV120">
        <v>0</v>
      </c>
      <c r="DW120">
        <v>0</v>
      </c>
      <c r="DX120">
        <v>0</v>
      </c>
      <c r="DY120">
        <v>0</v>
      </c>
      <c r="DZ120">
        <v>0</v>
      </c>
      <c r="EA120">
        <v>0</v>
      </c>
      <c r="EB120">
        <v>0</v>
      </c>
      <c r="EC120">
        <v>10.255000000000001</v>
      </c>
      <c r="ED120">
        <v>72646</v>
      </c>
      <c r="EE120">
        <v>0</v>
      </c>
      <c r="EF120">
        <v>0</v>
      </c>
      <c r="EG120">
        <v>0</v>
      </c>
      <c r="EH120">
        <v>429383</v>
      </c>
      <c r="EI120">
        <v>0</v>
      </c>
      <c r="EJ120">
        <v>0</v>
      </c>
      <c r="EK120">
        <v>15.518000000000001</v>
      </c>
      <c r="EL120">
        <v>0</v>
      </c>
      <c r="EM120">
        <v>5.032</v>
      </c>
      <c r="EN120">
        <v>1.611</v>
      </c>
      <c r="EO120">
        <v>0</v>
      </c>
      <c r="EP120">
        <v>0</v>
      </c>
      <c r="EQ120">
        <v>22.161000000000001</v>
      </c>
      <c r="ER120">
        <v>0</v>
      </c>
      <c r="ES120">
        <v>69.704999999999998</v>
      </c>
      <c r="ET120">
        <v>0</v>
      </c>
      <c r="EV120">
        <v>0</v>
      </c>
      <c r="EW120">
        <v>0</v>
      </c>
      <c r="EX120">
        <v>0</v>
      </c>
      <c r="EZ120">
        <v>7333975</v>
      </c>
      <c r="FA120">
        <v>0</v>
      </c>
      <c r="FB120">
        <v>7806921</v>
      </c>
      <c r="FC120">
        <v>0</v>
      </c>
      <c r="FD120">
        <v>0</v>
      </c>
      <c r="FE120">
        <v>1150632</v>
      </c>
      <c r="FF120">
        <v>189509</v>
      </c>
      <c r="FG120">
        <v>7.0223999999999995E-2</v>
      </c>
      <c r="FH120">
        <v>3.0397999999999998E-2</v>
      </c>
      <c r="FI120">
        <v>0</v>
      </c>
      <c r="FJ120">
        <v>0</v>
      </c>
      <c r="FK120">
        <v>1265.068</v>
      </c>
      <c r="FL120">
        <v>9269525</v>
      </c>
      <c r="FM120">
        <v>0</v>
      </c>
      <c r="FN120">
        <v>0</v>
      </c>
      <c r="FO120">
        <v>15764</v>
      </c>
      <c r="FP120">
        <v>0</v>
      </c>
      <c r="FQ120">
        <v>15764</v>
      </c>
      <c r="FR120">
        <v>15764</v>
      </c>
      <c r="FS120">
        <v>0</v>
      </c>
      <c r="FT120">
        <v>0</v>
      </c>
      <c r="FU120">
        <v>0</v>
      </c>
      <c r="FV120">
        <v>0</v>
      </c>
      <c r="FW120">
        <v>0</v>
      </c>
      <c r="FX120">
        <v>0</v>
      </c>
      <c r="FY120">
        <v>0</v>
      </c>
      <c r="GB120">
        <v>0</v>
      </c>
      <c r="GC120">
        <v>0</v>
      </c>
      <c r="GD120">
        <v>0</v>
      </c>
      <c r="GF120">
        <v>0</v>
      </c>
      <c r="GG120">
        <v>0</v>
      </c>
      <c r="GH120">
        <v>0</v>
      </c>
      <c r="GI120">
        <v>0</v>
      </c>
      <c r="GK120">
        <v>0</v>
      </c>
      <c r="GL120">
        <v>0</v>
      </c>
      <c r="GM120">
        <v>0</v>
      </c>
      <c r="GN120">
        <v>0</v>
      </c>
      <c r="GO120">
        <v>0</v>
      </c>
      <c r="GQ120">
        <v>0</v>
      </c>
      <c r="GR120">
        <v>0</v>
      </c>
      <c r="GS120">
        <v>0</v>
      </c>
      <c r="GT120">
        <v>0</v>
      </c>
      <c r="HB120">
        <v>360336637</v>
      </c>
      <c r="HC120">
        <v>4.0135999999999998E-2</v>
      </c>
      <c r="HD120">
        <v>122463</v>
      </c>
      <c r="HE120">
        <v>0</v>
      </c>
      <c r="HF120">
        <v>815438</v>
      </c>
      <c r="HG120">
        <v>0</v>
      </c>
      <c r="HH120">
        <v>159387</v>
      </c>
      <c r="HI120">
        <v>0</v>
      </c>
      <c r="HJ120">
        <v>19814</v>
      </c>
      <c r="HK120">
        <v>0</v>
      </c>
      <c r="HL120">
        <v>0</v>
      </c>
      <c r="HM120">
        <v>0</v>
      </c>
      <c r="HN120">
        <v>81203</v>
      </c>
      <c r="HO120">
        <v>0</v>
      </c>
      <c r="HP120">
        <v>0</v>
      </c>
      <c r="HQ120">
        <v>0</v>
      </c>
      <c r="HR120">
        <v>0</v>
      </c>
      <c r="HS120">
        <v>7332313</v>
      </c>
      <c r="HT120">
        <v>189509</v>
      </c>
      <c r="HW120">
        <v>0</v>
      </c>
      <c r="HX120">
        <v>26</v>
      </c>
      <c r="HY120">
        <v>25</v>
      </c>
      <c r="HZ120">
        <v>39</v>
      </c>
      <c r="IA120">
        <v>268</v>
      </c>
      <c r="IB120">
        <v>433</v>
      </c>
      <c r="IC120">
        <v>791</v>
      </c>
      <c r="ID120">
        <v>0</v>
      </c>
      <c r="IE120">
        <v>0</v>
      </c>
      <c r="IF120">
        <v>0</v>
      </c>
      <c r="IG120">
        <v>0</v>
      </c>
      <c r="IH120">
        <v>258.745</v>
      </c>
      <c r="II120">
        <v>0</v>
      </c>
      <c r="IJ120">
        <v>573.23700000000008</v>
      </c>
      <c r="IK120">
        <v>0</v>
      </c>
      <c r="IL120">
        <v>0</v>
      </c>
      <c r="IM120">
        <v>0</v>
      </c>
      <c r="IN120">
        <v>0</v>
      </c>
      <c r="IO120">
        <v>0</v>
      </c>
      <c r="IP120">
        <v>0</v>
      </c>
      <c r="IQ120">
        <v>573.23700000000008</v>
      </c>
      <c r="IR120">
        <v>353114</v>
      </c>
      <c r="IS120">
        <v>0</v>
      </c>
      <c r="IT120">
        <v>0</v>
      </c>
      <c r="IU120">
        <v>0</v>
      </c>
      <c r="IV120">
        <v>0</v>
      </c>
      <c r="IW120">
        <v>6160</v>
      </c>
      <c r="IX120">
        <v>0</v>
      </c>
      <c r="IY120">
        <v>0</v>
      </c>
      <c r="IZ120">
        <v>0</v>
      </c>
      <c r="JA120">
        <v>0</v>
      </c>
      <c r="JB120">
        <v>2</v>
      </c>
      <c r="JC120">
        <v>50690</v>
      </c>
      <c r="JD120">
        <v>1</v>
      </c>
      <c r="JE120">
        <v>14007</v>
      </c>
      <c r="JF120">
        <v>2</v>
      </c>
      <c r="JG120">
        <v>14006</v>
      </c>
      <c r="JH120">
        <v>2500</v>
      </c>
      <c r="JJ120">
        <v>0</v>
      </c>
      <c r="JK120">
        <v>0</v>
      </c>
      <c r="JL120">
        <v>0</v>
      </c>
      <c r="JM120">
        <v>0</v>
      </c>
      <c r="JO120">
        <v>0</v>
      </c>
      <c r="JP120">
        <v>0</v>
      </c>
      <c r="JQ120">
        <v>0</v>
      </c>
      <c r="JR120">
        <v>0</v>
      </c>
      <c r="JS120">
        <v>0</v>
      </c>
      <c r="JT120">
        <v>0</v>
      </c>
      <c r="JU120">
        <v>0</v>
      </c>
      <c r="JW120">
        <v>0</v>
      </c>
      <c r="JX120">
        <v>0</v>
      </c>
      <c r="JY120">
        <v>0</v>
      </c>
      <c r="JZ120">
        <v>0</v>
      </c>
      <c r="KD120">
        <v>0</v>
      </c>
      <c r="KE120">
        <v>7261</v>
      </c>
      <c r="KG120">
        <v>0</v>
      </c>
      <c r="KH120">
        <v>0</v>
      </c>
      <c r="KI120">
        <v>0</v>
      </c>
      <c r="KJ120">
        <v>0</v>
      </c>
      <c r="KK120">
        <v>0</v>
      </c>
      <c r="KL120">
        <v>0</v>
      </c>
      <c r="KM120">
        <v>0</v>
      </c>
      <c r="KN120">
        <v>0</v>
      </c>
      <c r="KO120">
        <v>0</v>
      </c>
      <c r="KP120">
        <v>0</v>
      </c>
      <c r="KQ120">
        <v>0</v>
      </c>
      <c r="KS120">
        <v>0</v>
      </c>
      <c r="KT120">
        <v>0</v>
      </c>
      <c r="KU120">
        <v>0</v>
      </c>
      <c r="KW120">
        <v>0</v>
      </c>
      <c r="KX120">
        <v>0</v>
      </c>
      <c r="KY120">
        <v>0</v>
      </c>
      <c r="KZ120">
        <v>0</v>
      </c>
      <c r="LA120">
        <v>0</v>
      </c>
      <c r="LB120">
        <v>0</v>
      </c>
      <c r="LD120">
        <v>0</v>
      </c>
      <c r="LE120">
        <v>0</v>
      </c>
      <c r="LF120">
        <v>0</v>
      </c>
      <c r="LG120">
        <v>0</v>
      </c>
      <c r="LH120">
        <v>0</v>
      </c>
      <c r="LI120">
        <v>0</v>
      </c>
      <c r="LJ120">
        <v>481.35900000000004</v>
      </c>
      <c r="LK120">
        <v>1</v>
      </c>
      <c r="LL120">
        <v>15000</v>
      </c>
      <c r="LM120">
        <v>4814</v>
      </c>
      <c r="LN120">
        <v>0</v>
      </c>
      <c r="LO120">
        <v>0</v>
      </c>
      <c r="LP120">
        <v>0</v>
      </c>
      <c r="LQ120">
        <v>0</v>
      </c>
      <c r="LR120">
        <v>0</v>
      </c>
      <c r="LS120">
        <v>0</v>
      </c>
      <c r="LT120">
        <v>0</v>
      </c>
      <c r="LU120">
        <v>0</v>
      </c>
      <c r="LV120">
        <v>0</v>
      </c>
      <c r="LW120">
        <v>0</v>
      </c>
      <c r="LX120">
        <v>0</v>
      </c>
      <c r="LY120">
        <v>0</v>
      </c>
      <c r="LZ120">
        <v>0</v>
      </c>
      <c r="MA120">
        <v>0</v>
      </c>
      <c r="MB120">
        <v>0</v>
      </c>
      <c r="MC120">
        <v>0</v>
      </c>
      <c r="MD120">
        <v>0</v>
      </c>
      <c r="ME120">
        <v>0</v>
      </c>
      <c r="MF120">
        <v>0</v>
      </c>
      <c r="MG120">
        <v>8794917</v>
      </c>
      <c r="MH120">
        <v>0</v>
      </c>
      <c r="MI120">
        <v>0</v>
      </c>
      <c r="MJ120">
        <v>0</v>
      </c>
      <c r="MK120">
        <v>0</v>
      </c>
    </row>
    <row r="121" spans="1:349" x14ac:dyDescent="0.25">
      <c r="A121">
        <v>43696</v>
      </c>
      <c r="B121">
        <v>101873</v>
      </c>
      <c r="C121">
        <v>9</v>
      </c>
      <c r="D121">
        <v>2025</v>
      </c>
      <c r="E121">
        <v>6160</v>
      </c>
      <c r="F121">
        <v>0</v>
      </c>
      <c r="G121">
        <v>253.98000000000002</v>
      </c>
      <c r="H121">
        <v>238.05200000000002</v>
      </c>
      <c r="I121">
        <v>238.05200000000002</v>
      </c>
      <c r="J121">
        <v>253.98000000000002</v>
      </c>
      <c r="K121">
        <v>0</v>
      </c>
      <c r="L121">
        <v>6160</v>
      </c>
      <c r="M121">
        <v>0</v>
      </c>
      <c r="N121">
        <v>0</v>
      </c>
      <c r="P121">
        <v>253.98000000000002</v>
      </c>
      <c r="Q121">
        <v>0</v>
      </c>
      <c r="R121">
        <v>158025</v>
      </c>
      <c r="S121">
        <v>622.19600000000003</v>
      </c>
      <c r="U121">
        <v>0</v>
      </c>
      <c r="V121">
        <v>0</v>
      </c>
      <c r="W121">
        <v>0</v>
      </c>
      <c r="X121">
        <v>0</v>
      </c>
      <c r="Z121">
        <v>0</v>
      </c>
      <c r="AC121">
        <v>0</v>
      </c>
      <c r="AD121" t="s">
        <v>305</v>
      </c>
      <c r="AE121">
        <v>0</v>
      </c>
      <c r="AH121">
        <v>0</v>
      </c>
      <c r="AI121">
        <v>0</v>
      </c>
      <c r="AJ121">
        <v>6160</v>
      </c>
      <c r="AK121" t="s">
        <v>529</v>
      </c>
      <c r="AL121" t="s">
        <v>431</v>
      </c>
      <c r="AM121">
        <v>0</v>
      </c>
      <c r="AN121">
        <v>0</v>
      </c>
      <c r="AO121">
        <v>0</v>
      </c>
      <c r="AP121">
        <v>0</v>
      </c>
      <c r="AQ121">
        <v>0</v>
      </c>
      <c r="AS121">
        <v>0</v>
      </c>
      <c r="AT121">
        <v>0</v>
      </c>
      <c r="AU121">
        <v>0</v>
      </c>
      <c r="AV121">
        <v>0</v>
      </c>
      <c r="AW121">
        <v>2816416</v>
      </c>
      <c r="AX121">
        <v>2776634</v>
      </c>
      <c r="AY121">
        <v>0</v>
      </c>
      <c r="AZ121">
        <v>158025</v>
      </c>
      <c r="BA121">
        <v>0</v>
      </c>
      <c r="BB121">
        <v>0</v>
      </c>
      <c r="BC121">
        <v>0</v>
      </c>
      <c r="BD121">
        <v>0</v>
      </c>
      <c r="BE121">
        <v>0</v>
      </c>
      <c r="BF121">
        <v>2486195</v>
      </c>
      <c r="BG121">
        <v>0</v>
      </c>
      <c r="BJ121">
        <v>12</v>
      </c>
      <c r="BK121">
        <v>0</v>
      </c>
      <c r="BL121">
        <v>0</v>
      </c>
      <c r="BM121">
        <v>0</v>
      </c>
      <c r="BN121">
        <v>0</v>
      </c>
      <c r="BO121">
        <v>0</v>
      </c>
      <c r="BP121">
        <v>0</v>
      </c>
      <c r="BQ121">
        <v>733</v>
      </c>
      <c r="BS121">
        <v>0</v>
      </c>
      <c r="BT121">
        <v>0</v>
      </c>
      <c r="BU121">
        <v>0</v>
      </c>
      <c r="BV121">
        <v>0</v>
      </c>
      <c r="BW121">
        <v>0</v>
      </c>
      <c r="BY121">
        <v>0</v>
      </c>
      <c r="CA121">
        <v>0</v>
      </c>
      <c r="CB121">
        <v>0</v>
      </c>
      <c r="CC121">
        <v>0</v>
      </c>
      <c r="CD121">
        <v>0</v>
      </c>
      <c r="CE121">
        <v>0</v>
      </c>
      <c r="CF121">
        <v>0</v>
      </c>
      <c r="CG121">
        <v>0</v>
      </c>
      <c r="CH121">
        <v>40775</v>
      </c>
      <c r="CI121">
        <v>0</v>
      </c>
      <c r="CJ121">
        <v>4</v>
      </c>
      <c r="CK121">
        <v>0</v>
      </c>
      <c r="CL121">
        <v>0</v>
      </c>
      <c r="CN121">
        <v>0</v>
      </c>
      <c r="CO121">
        <v>1</v>
      </c>
      <c r="CP121">
        <v>0</v>
      </c>
      <c r="CQ121">
        <v>0</v>
      </c>
      <c r="CR121">
        <v>253.98000000000002</v>
      </c>
      <c r="CS121">
        <v>0</v>
      </c>
      <c r="CT121">
        <v>0</v>
      </c>
      <c r="CU121">
        <v>0</v>
      </c>
      <c r="CV121">
        <v>0</v>
      </c>
      <c r="CW121">
        <v>0</v>
      </c>
      <c r="CX121">
        <v>0</v>
      </c>
      <c r="CY121">
        <v>0</v>
      </c>
      <c r="CZ121">
        <v>0</v>
      </c>
      <c r="DB121">
        <v>1466400</v>
      </c>
      <c r="DC121">
        <v>0</v>
      </c>
      <c r="DD121">
        <v>0</v>
      </c>
      <c r="DE121">
        <v>434742</v>
      </c>
      <c r="DF121">
        <v>434742</v>
      </c>
      <c r="DG121">
        <v>70.575000000000003</v>
      </c>
      <c r="DH121">
        <v>0</v>
      </c>
      <c r="DI121">
        <v>0</v>
      </c>
      <c r="DK121">
        <v>3356</v>
      </c>
      <c r="DL121">
        <v>0</v>
      </c>
      <c r="DM121">
        <v>298965</v>
      </c>
      <c r="DN121">
        <v>993</v>
      </c>
      <c r="DO121">
        <v>0</v>
      </c>
      <c r="DP121">
        <v>0</v>
      </c>
      <c r="DQ121">
        <v>0</v>
      </c>
      <c r="DR121">
        <v>0</v>
      </c>
      <c r="DS121">
        <v>0</v>
      </c>
      <c r="DT121">
        <v>0</v>
      </c>
      <c r="DU121">
        <v>0</v>
      </c>
      <c r="DV121">
        <v>0</v>
      </c>
      <c r="DW121">
        <v>0</v>
      </c>
      <c r="DX121">
        <v>0</v>
      </c>
      <c r="DY121">
        <v>0</v>
      </c>
      <c r="DZ121">
        <v>0</v>
      </c>
      <c r="EA121">
        <v>0</v>
      </c>
      <c r="EB121">
        <v>0</v>
      </c>
      <c r="EC121">
        <v>0.58300000000000007</v>
      </c>
      <c r="ED121">
        <v>4130</v>
      </c>
      <c r="EE121">
        <v>0</v>
      </c>
      <c r="EF121">
        <v>0</v>
      </c>
      <c r="EG121">
        <v>0</v>
      </c>
      <c r="EH121">
        <v>295828</v>
      </c>
      <c r="EI121">
        <v>0</v>
      </c>
      <c r="EJ121">
        <v>0</v>
      </c>
      <c r="EK121">
        <v>15.808000000000002</v>
      </c>
      <c r="EL121">
        <v>0</v>
      </c>
      <c r="EM121">
        <v>0</v>
      </c>
      <c r="EN121">
        <v>0.12</v>
      </c>
      <c r="EO121">
        <v>0</v>
      </c>
      <c r="EP121">
        <v>0</v>
      </c>
      <c r="EQ121">
        <v>15.928000000000001</v>
      </c>
      <c r="ER121">
        <v>0</v>
      </c>
      <c r="ES121">
        <v>48.024000000000001</v>
      </c>
      <c r="ET121">
        <v>0</v>
      </c>
      <c r="EV121">
        <v>0</v>
      </c>
      <c r="EW121">
        <v>0</v>
      </c>
      <c r="EX121">
        <v>0</v>
      </c>
      <c r="EZ121">
        <v>2349080</v>
      </c>
      <c r="FA121">
        <v>0</v>
      </c>
      <c r="FB121">
        <v>2506112</v>
      </c>
      <c r="FC121">
        <v>0</v>
      </c>
      <c r="FD121">
        <v>0</v>
      </c>
      <c r="FE121">
        <v>367094</v>
      </c>
      <c r="FF121">
        <v>60460</v>
      </c>
      <c r="FG121">
        <v>7.0223999999999995E-2</v>
      </c>
      <c r="FH121">
        <v>3.0397999999999998E-2</v>
      </c>
      <c r="FI121">
        <v>0</v>
      </c>
      <c r="FJ121">
        <v>0</v>
      </c>
      <c r="FK121">
        <v>403.60300000000001</v>
      </c>
      <c r="FL121">
        <v>2974441</v>
      </c>
      <c r="FM121">
        <v>0</v>
      </c>
      <c r="FN121">
        <v>0</v>
      </c>
      <c r="FO121">
        <v>20910</v>
      </c>
      <c r="FP121">
        <v>0</v>
      </c>
      <c r="FQ121">
        <v>20910</v>
      </c>
      <c r="FR121">
        <v>20910</v>
      </c>
      <c r="FS121">
        <v>0</v>
      </c>
      <c r="FT121">
        <v>0</v>
      </c>
      <c r="FU121">
        <v>0</v>
      </c>
      <c r="FV121">
        <v>0</v>
      </c>
      <c r="FW121">
        <v>0</v>
      </c>
      <c r="FX121">
        <v>0</v>
      </c>
      <c r="FY121">
        <v>0</v>
      </c>
      <c r="GB121">
        <v>0</v>
      </c>
      <c r="GC121">
        <v>0</v>
      </c>
      <c r="GD121">
        <v>0</v>
      </c>
      <c r="GF121">
        <v>0</v>
      </c>
      <c r="GG121">
        <v>0</v>
      </c>
      <c r="GH121">
        <v>0</v>
      </c>
      <c r="GI121">
        <v>0</v>
      </c>
      <c r="GK121">
        <v>0</v>
      </c>
      <c r="GL121">
        <v>0</v>
      </c>
      <c r="GM121">
        <v>0</v>
      </c>
      <c r="GN121">
        <v>0</v>
      </c>
      <c r="GO121">
        <v>0</v>
      </c>
      <c r="GQ121">
        <v>0</v>
      </c>
      <c r="GR121">
        <v>0</v>
      </c>
      <c r="GS121">
        <v>0</v>
      </c>
      <c r="GT121">
        <v>0</v>
      </c>
      <c r="HB121">
        <v>360336637</v>
      </c>
      <c r="HC121">
        <v>4.0135999999999998E-2</v>
      </c>
      <c r="HD121">
        <v>40775</v>
      </c>
      <c r="HE121">
        <v>0</v>
      </c>
      <c r="HF121">
        <v>262095</v>
      </c>
      <c r="HG121">
        <v>6160</v>
      </c>
      <c r="HH121">
        <v>0</v>
      </c>
      <c r="HI121">
        <v>0</v>
      </c>
      <c r="HJ121">
        <v>16840</v>
      </c>
      <c r="HK121">
        <v>0</v>
      </c>
      <c r="HL121">
        <v>0</v>
      </c>
      <c r="HM121">
        <v>0</v>
      </c>
      <c r="HN121">
        <v>0</v>
      </c>
      <c r="HO121">
        <v>0</v>
      </c>
      <c r="HP121">
        <v>0</v>
      </c>
      <c r="HQ121">
        <v>0</v>
      </c>
      <c r="HR121">
        <v>0</v>
      </c>
      <c r="HS121">
        <v>2348087</v>
      </c>
      <c r="HT121">
        <v>60460</v>
      </c>
      <c r="HW121">
        <v>0</v>
      </c>
      <c r="HX121">
        <v>16</v>
      </c>
      <c r="HY121">
        <v>30</v>
      </c>
      <c r="HZ121">
        <v>29</v>
      </c>
      <c r="IA121">
        <v>60</v>
      </c>
      <c r="IB121">
        <v>134</v>
      </c>
      <c r="IC121">
        <v>269</v>
      </c>
      <c r="ID121">
        <v>0</v>
      </c>
      <c r="IE121">
        <v>0</v>
      </c>
      <c r="IF121">
        <v>0</v>
      </c>
      <c r="IG121">
        <v>10</v>
      </c>
      <c r="IH121">
        <v>0</v>
      </c>
      <c r="II121">
        <v>0</v>
      </c>
      <c r="IJ121">
        <v>0</v>
      </c>
      <c r="IK121">
        <v>0</v>
      </c>
      <c r="IL121">
        <v>0</v>
      </c>
      <c r="IM121">
        <v>0</v>
      </c>
      <c r="IN121">
        <v>0</v>
      </c>
      <c r="IO121">
        <v>0</v>
      </c>
      <c r="IP121">
        <v>0</v>
      </c>
      <c r="IQ121">
        <v>0</v>
      </c>
      <c r="IR121">
        <v>0</v>
      </c>
      <c r="IS121">
        <v>0</v>
      </c>
      <c r="IT121">
        <v>0</v>
      </c>
      <c r="IU121">
        <v>0</v>
      </c>
      <c r="IV121">
        <v>0</v>
      </c>
      <c r="IW121">
        <v>6160</v>
      </c>
      <c r="IX121">
        <v>0</v>
      </c>
      <c r="IY121">
        <v>0</v>
      </c>
      <c r="IZ121">
        <v>0</v>
      </c>
      <c r="JA121">
        <v>0</v>
      </c>
      <c r="JB121">
        <v>0</v>
      </c>
      <c r="JC121">
        <v>0</v>
      </c>
      <c r="JD121">
        <v>0</v>
      </c>
      <c r="JE121">
        <v>0</v>
      </c>
      <c r="JF121">
        <v>0</v>
      </c>
      <c r="JG121">
        <v>0</v>
      </c>
      <c r="JH121">
        <v>0</v>
      </c>
      <c r="JJ121">
        <v>0</v>
      </c>
      <c r="JK121">
        <v>0</v>
      </c>
      <c r="JL121">
        <v>0</v>
      </c>
      <c r="JM121">
        <v>0</v>
      </c>
      <c r="JO121">
        <v>0</v>
      </c>
      <c r="JP121">
        <v>0</v>
      </c>
      <c r="JQ121">
        <v>0</v>
      </c>
      <c r="JR121">
        <v>0</v>
      </c>
      <c r="JS121">
        <v>0</v>
      </c>
      <c r="JT121">
        <v>0</v>
      </c>
      <c r="JU121">
        <v>0</v>
      </c>
      <c r="JW121">
        <v>0</v>
      </c>
      <c r="JX121">
        <v>0</v>
      </c>
      <c r="JY121">
        <v>0</v>
      </c>
      <c r="JZ121">
        <v>0</v>
      </c>
      <c r="KD121">
        <v>0</v>
      </c>
      <c r="KE121">
        <v>7261</v>
      </c>
      <c r="KG121">
        <v>0</v>
      </c>
      <c r="KH121">
        <v>0</v>
      </c>
      <c r="KI121">
        <v>0</v>
      </c>
      <c r="KJ121">
        <v>10</v>
      </c>
      <c r="KK121">
        <v>0</v>
      </c>
      <c r="KL121">
        <v>6160</v>
      </c>
      <c r="KM121">
        <v>0</v>
      </c>
      <c r="KN121">
        <v>0</v>
      </c>
      <c r="KO121">
        <v>0</v>
      </c>
      <c r="KP121">
        <v>0</v>
      </c>
      <c r="KQ121">
        <v>0</v>
      </c>
      <c r="KS121">
        <v>0</v>
      </c>
      <c r="KT121">
        <v>0</v>
      </c>
      <c r="KU121">
        <v>0</v>
      </c>
      <c r="KW121">
        <v>0</v>
      </c>
      <c r="KX121">
        <v>0</v>
      </c>
      <c r="KY121">
        <v>0</v>
      </c>
      <c r="KZ121">
        <v>0</v>
      </c>
      <c r="LA121">
        <v>0</v>
      </c>
      <c r="LB121">
        <v>0</v>
      </c>
      <c r="LD121">
        <v>0</v>
      </c>
      <c r="LE121">
        <v>0</v>
      </c>
      <c r="LF121">
        <v>0</v>
      </c>
      <c r="LG121">
        <v>0</v>
      </c>
      <c r="LH121">
        <v>0</v>
      </c>
      <c r="LI121">
        <v>0</v>
      </c>
      <c r="LJ121">
        <v>183.983</v>
      </c>
      <c r="LK121">
        <v>1</v>
      </c>
      <c r="LL121">
        <v>15000</v>
      </c>
      <c r="LM121">
        <v>1840</v>
      </c>
      <c r="LN121">
        <v>0</v>
      </c>
      <c r="LO121">
        <v>0</v>
      </c>
      <c r="LP121">
        <v>0</v>
      </c>
      <c r="LQ121">
        <v>0</v>
      </c>
      <c r="LR121">
        <v>0</v>
      </c>
      <c r="LS121">
        <v>0</v>
      </c>
      <c r="LT121">
        <v>0</v>
      </c>
      <c r="LU121">
        <v>0</v>
      </c>
      <c r="LV121">
        <v>0</v>
      </c>
      <c r="LW121">
        <v>0</v>
      </c>
      <c r="LX121">
        <v>0</v>
      </c>
      <c r="LY121">
        <v>0</v>
      </c>
      <c r="LZ121">
        <v>0</v>
      </c>
      <c r="MA121">
        <v>0</v>
      </c>
      <c r="MB121">
        <v>0</v>
      </c>
      <c r="MC121">
        <v>0</v>
      </c>
      <c r="MD121">
        <v>0</v>
      </c>
      <c r="ME121">
        <v>0</v>
      </c>
      <c r="MF121">
        <v>0</v>
      </c>
      <c r="MG121">
        <v>2816416</v>
      </c>
      <c r="MH121">
        <v>0</v>
      </c>
      <c r="MI121">
        <v>0</v>
      </c>
      <c r="MJ121">
        <v>0</v>
      </c>
      <c r="MK121">
        <v>0</v>
      </c>
    </row>
    <row r="122" spans="1:349" x14ac:dyDescent="0.25">
      <c r="A122">
        <v>43696</v>
      </c>
      <c r="B122">
        <v>101874</v>
      </c>
      <c r="C122">
        <v>9</v>
      </c>
      <c r="D122">
        <v>2025</v>
      </c>
      <c r="E122">
        <v>6160</v>
      </c>
      <c r="F122">
        <v>0</v>
      </c>
      <c r="G122">
        <v>441.84500000000003</v>
      </c>
      <c r="H122">
        <v>362.80799999999999</v>
      </c>
      <c r="I122">
        <v>362.80799999999999</v>
      </c>
      <c r="J122">
        <v>441.84500000000003</v>
      </c>
      <c r="K122">
        <v>0</v>
      </c>
      <c r="L122">
        <v>6160</v>
      </c>
      <c r="M122">
        <v>0</v>
      </c>
      <c r="N122">
        <v>0</v>
      </c>
      <c r="P122">
        <v>441.94499999999999</v>
      </c>
      <c r="Q122">
        <v>0</v>
      </c>
      <c r="R122">
        <v>274976</v>
      </c>
      <c r="S122">
        <v>622.19600000000003</v>
      </c>
      <c r="U122">
        <v>0</v>
      </c>
      <c r="V122">
        <v>17.957000000000001</v>
      </c>
      <c r="W122">
        <v>11062</v>
      </c>
      <c r="X122">
        <v>11062</v>
      </c>
      <c r="Z122">
        <v>0</v>
      </c>
      <c r="AC122">
        <v>0</v>
      </c>
      <c r="AD122" t="s">
        <v>305</v>
      </c>
      <c r="AE122">
        <v>0</v>
      </c>
      <c r="AH122">
        <v>0</v>
      </c>
      <c r="AI122">
        <v>0</v>
      </c>
      <c r="AJ122">
        <v>6160</v>
      </c>
      <c r="AK122" t="s">
        <v>529</v>
      </c>
      <c r="AL122" t="s">
        <v>424</v>
      </c>
      <c r="AM122">
        <v>0</v>
      </c>
      <c r="AN122">
        <v>0</v>
      </c>
      <c r="AO122">
        <v>0</v>
      </c>
      <c r="AP122">
        <v>0</v>
      </c>
      <c r="AQ122">
        <v>0</v>
      </c>
      <c r="AS122">
        <v>0</v>
      </c>
      <c r="AT122">
        <v>0</v>
      </c>
      <c r="AU122">
        <v>0</v>
      </c>
      <c r="AV122">
        <v>0</v>
      </c>
      <c r="AW122">
        <v>4712529</v>
      </c>
      <c r="AX122">
        <v>4642496</v>
      </c>
      <c r="AY122">
        <v>0</v>
      </c>
      <c r="AZ122">
        <v>274976</v>
      </c>
      <c r="BA122">
        <v>0</v>
      </c>
      <c r="BB122">
        <v>0</v>
      </c>
      <c r="BC122">
        <v>0</v>
      </c>
      <c r="BD122">
        <v>0</v>
      </c>
      <c r="BE122">
        <v>0</v>
      </c>
      <c r="BF122">
        <v>4191529</v>
      </c>
      <c r="BG122">
        <v>0</v>
      </c>
      <c r="BJ122">
        <v>12</v>
      </c>
      <c r="BK122">
        <v>0</v>
      </c>
      <c r="BL122">
        <v>0</v>
      </c>
      <c r="BM122">
        <v>0</v>
      </c>
      <c r="BN122">
        <v>0</v>
      </c>
      <c r="BO122">
        <v>0</v>
      </c>
      <c r="BP122">
        <v>0</v>
      </c>
      <c r="BQ122">
        <v>714</v>
      </c>
      <c r="BS122">
        <v>0</v>
      </c>
      <c r="BT122">
        <v>0</v>
      </c>
      <c r="BU122">
        <v>0</v>
      </c>
      <c r="BV122">
        <v>0</v>
      </c>
      <c r="BW122">
        <v>0</v>
      </c>
      <c r="BY122">
        <v>0</v>
      </c>
      <c r="CA122">
        <v>0</v>
      </c>
      <c r="CB122">
        <v>0</v>
      </c>
      <c r="CC122">
        <v>0</v>
      </c>
      <c r="CD122">
        <v>0</v>
      </c>
      <c r="CE122">
        <v>0</v>
      </c>
      <c r="CF122">
        <v>0</v>
      </c>
      <c r="CG122">
        <v>0</v>
      </c>
      <c r="CH122">
        <v>70936</v>
      </c>
      <c r="CI122">
        <v>0</v>
      </c>
      <c r="CJ122">
        <v>4</v>
      </c>
      <c r="CK122">
        <v>0</v>
      </c>
      <c r="CL122">
        <v>0</v>
      </c>
      <c r="CN122">
        <v>0</v>
      </c>
      <c r="CO122">
        <v>1</v>
      </c>
      <c r="CP122">
        <v>0</v>
      </c>
      <c r="CQ122">
        <v>0</v>
      </c>
      <c r="CR122">
        <v>441.84500000000003</v>
      </c>
      <c r="CS122">
        <v>0</v>
      </c>
      <c r="CT122">
        <v>0</v>
      </c>
      <c r="CU122">
        <v>0</v>
      </c>
      <c r="CV122">
        <v>0</v>
      </c>
      <c r="CW122">
        <v>0</v>
      </c>
      <c r="CX122">
        <v>0</v>
      </c>
      <c r="CY122">
        <v>0</v>
      </c>
      <c r="CZ122">
        <v>0</v>
      </c>
      <c r="DB122">
        <v>2234897</v>
      </c>
      <c r="DC122">
        <v>0</v>
      </c>
      <c r="DD122">
        <v>0</v>
      </c>
      <c r="DE122">
        <v>531300</v>
      </c>
      <c r="DF122">
        <v>531300</v>
      </c>
      <c r="DG122">
        <v>86.25</v>
      </c>
      <c r="DH122">
        <v>0</v>
      </c>
      <c r="DI122">
        <v>0</v>
      </c>
      <c r="DK122">
        <v>3048</v>
      </c>
      <c r="DL122">
        <v>0</v>
      </c>
      <c r="DM122">
        <v>271940</v>
      </c>
      <c r="DN122">
        <v>903</v>
      </c>
      <c r="DO122">
        <v>0</v>
      </c>
      <c r="DP122">
        <v>0</v>
      </c>
      <c r="DQ122">
        <v>0</v>
      </c>
      <c r="DR122">
        <v>0</v>
      </c>
      <c r="DS122">
        <v>0</v>
      </c>
      <c r="DT122">
        <v>0</v>
      </c>
      <c r="DU122">
        <v>0</v>
      </c>
      <c r="DV122">
        <v>0</v>
      </c>
      <c r="DW122">
        <v>0</v>
      </c>
      <c r="DX122">
        <v>0</v>
      </c>
      <c r="DY122">
        <v>0</v>
      </c>
      <c r="DZ122">
        <v>0</v>
      </c>
      <c r="EA122">
        <v>0</v>
      </c>
      <c r="EB122">
        <v>0</v>
      </c>
      <c r="EC122">
        <v>26.197000000000003</v>
      </c>
      <c r="ED122">
        <v>185580</v>
      </c>
      <c r="EE122">
        <v>0</v>
      </c>
      <c r="EF122">
        <v>0</v>
      </c>
      <c r="EG122">
        <v>0</v>
      </c>
      <c r="EH122">
        <v>87263</v>
      </c>
      <c r="EI122">
        <v>0</v>
      </c>
      <c r="EJ122">
        <v>0</v>
      </c>
      <c r="EK122">
        <v>4.2270000000000003</v>
      </c>
      <c r="EL122">
        <v>0</v>
      </c>
      <c r="EM122">
        <v>0</v>
      </c>
      <c r="EN122">
        <v>0.29700000000000004</v>
      </c>
      <c r="EO122">
        <v>0</v>
      </c>
      <c r="EP122">
        <v>0</v>
      </c>
      <c r="EQ122">
        <v>4.524</v>
      </c>
      <c r="ER122">
        <v>0</v>
      </c>
      <c r="ES122">
        <v>14.166</v>
      </c>
      <c r="ET122">
        <v>0</v>
      </c>
      <c r="EV122">
        <v>0</v>
      </c>
      <c r="EW122">
        <v>0</v>
      </c>
      <c r="EX122">
        <v>0</v>
      </c>
      <c r="EZ122">
        <v>3921674</v>
      </c>
      <c r="FA122">
        <v>0</v>
      </c>
      <c r="FB122">
        <v>4195747</v>
      </c>
      <c r="FC122">
        <v>0</v>
      </c>
      <c r="FD122">
        <v>0</v>
      </c>
      <c r="FE122">
        <v>618891</v>
      </c>
      <c r="FF122">
        <v>101931</v>
      </c>
      <c r="FG122">
        <v>7.0223999999999995E-2</v>
      </c>
      <c r="FH122">
        <v>3.0397999999999998E-2</v>
      </c>
      <c r="FI122">
        <v>0</v>
      </c>
      <c r="FJ122">
        <v>0</v>
      </c>
      <c r="FK122">
        <v>680.44299999999998</v>
      </c>
      <c r="FL122">
        <v>4987505</v>
      </c>
      <c r="FM122">
        <v>0</v>
      </c>
      <c r="FN122">
        <v>0</v>
      </c>
      <c r="FO122">
        <v>0</v>
      </c>
      <c r="FP122">
        <v>0</v>
      </c>
      <c r="FQ122">
        <v>0</v>
      </c>
      <c r="FR122">
        <v>0</v>
      </c>
      <c r="FS122">
        <v>0</v>
      </c>
      <c r="FT122">
        <v>0</v>
      </c>
      <c r="FU122">
        <v>0</v>
      </c>
      <c r="FV122">
        <v>0</v>
      </c>
      <c r="FW122">
        <v>0</v>
      </c>
      <c r="FX122">
        <v>0</v>
      </c>
      <c r="FY122">
        <v>0</v>
      </c>
      <c r="GB122">
        <v>715077</v>
      </c>
      <c r="GC122">
        <v>715077</v>
      </c>
      <c r="GD122">
        <v>74.513000000000005</v>
      </c>
      <c r="GF122">
        <v>0</v>
      </c>
      <c r="GG122">
        <v>0</v>
      </c>
      <c r="GH122">
        <v>0</v>
      </c>
      <c r="GI122">
        <v>0</v>
      </c>
      <c r="GK122">
        <v>0</v>
      </c>
      <c r="GL122">
        <v>0</v>
      </c>
      <c r="GM122">
        <v>0</v>
      </c>
      <c r="GN122">
        <v>0</v>
      </c>
      <c r="GO122">
        <v>0</v>
      </c>
      <c r="GQ122">
        <v>0</v>
      </c>
      <c r="GR122">
        <v>0</v>
      </c>
      <c r="GS122">
        <v>0</v>
      </c>
      <c r="GT122">
        <v>0</v>
      </c>
      <c r="HB122">
        <v>360336637</v>
      </c>
      <c r="HC122">
        <v>4.0135999999999998E-2</v>
      </c>
      <c r="HD122">
        <v>70936</v>
      </c>
      <c r="HE122">
        <v>0</v>
      </c>
      <c r="HF122">
        <v>399452</v>
      </c>
      <c r="HG122">
        <v>8008</v>
      </c>
      <c r="HH122">
        <v>0</v>
      </c>
      <c r="HI122">
        <v>0</v>
      </c>
      <c r="HJ122">
        <v>18890</v>
      </c>
      <c r="HK122">
        <v>2821</v>
      </c>
      <c r="HL122">
        <v>2300</v>
      </c>
      <c r="HM122">
        <v>0</v>
      </c>
      <c r="HN122">
        <v>0</v>
      </c>
      <c r="HO122">
        <v>0</v>
      </c>
      <c r="HP122">
        <v>0</v>
      </c>
      <c r="HQ122">
        <v>0</v>
      </c>
      <c r="HR122">
        <v>0</v>
      </c>
      <c r="HS122">
        <v>3920771</v>
      </c>
      <c r="HT122">
        <v>101931</v>
      </c>
      <c r="HW122">
        <v>0</v>
      </c>
      <c r="HX122">
        <v>88</v>
      </c>
      <c r="HY122">
        <v>106</v>
      </c>
      <c r="HZ122">
        <v>77</v>
      </c>
      <c r="IA122">
        <v>42</v>
      </c>
      <c r="IB122">
        <v>40</v>
      </c>
      <c r="IC122">
        <v>353</v>
      </c>
      <c r="ID122">
        <v>0</v>
      </c>
      <c r="IE122">
        <v>0</v>
      </c>
      <c r="IF122">
        <v>0</v>
      </c>
      <c r="IG122">
        <v>13</v>
      </c>
      <c r="IH122">
        <v>0</v>
      </c>
      <c r="II122">
        <v>0</v>
      </c>
      <c r="IJ122">
        <v>17.957000000000001</v>
      </c>
      <c r="IK122">
        <v>0</v>
      </c>
      <c r="IL122">
        <v>0</v>
      </c>
      <c r="IM122">
        <v>0</v>
      </c>
      <c r="IN122">
        <v>0</v>
      </c>
      <c r="IO122">
        <v>0</v>
      </c>
      <c r="IP122">
        <v>0</v>
      </c>
      <c r="IQ122">
        <v>17.957000000000001</v>
      </c>
      <c r="IR122">
        <v>11062</v>
      </c>
      <c r="IS122">
        <v>0</v>
      </c>
      <c r="IT122">
        <v>0</v>
      </c>
      <c r="IU122">
        <v>0</v>
      </c>
      <c r="IV122">
        <v>0</v>
      </c>
      <c r="IW122">
        <v>6160</v>
      </c>
      <c r="IX122">
        <v>0</v>
      </c>
      <c r="IY122">
        <v>0</v>
      </c>
      <c r="IZ122">
        <v>0</v>
      </c>
      <c r="JA122">
        <v>0</v>
      </c>
      <c r="JB122">
        <v>0</v>
      </c>
      <c r="JC122">
        <v>0</v>
      </c>
      <c r="JD122">
        <v>0</v>
      </c>
      <c r="JE122">
        <v>0</v>
      </c>
      <c r="JF122">
        <v>0</v>
      </c>
      <c r="JG122">
        <v>0</v>
      </c>
      <c r="JH122">
        <v>0</v>
      </c>
      <c r="JJ122">
        <v>0</v>
      </c>
      <c r="JK122">
        <v>0</v>
      </c>
      <c r="JL122">
        <v>0</v>
      </c>
      <c r="JM122">
        <v>0</v>
      </c>
      <c r="JO122">
        <v>0</v>
      </c>
      <c r="JP122">
        <v>58.169000000000004</v>
      </c>
      <c r="JQ122">
        <v>16.344000000000001</v>
      </c>
      <c r="JR122">
        <v>0</v>
      </c>
      <c r="JS122">
        <v>540627</v>
      </c>
      <c r="JT122">
        <v>174450</v>
      </c>
      <c r="JU122">
        <v>0</v>
      </c>
      <c r="JW122">
        <v>0</v>
      </c>
      <c r="JX122">
        <v>0</v>
      </c>
      <c r="JY122">
        <v>0</v>
      </c>
      <c r="JZ122">
        <v>0</v>
      </c>
      <c r="KD122">
        <v>0</v>
      </c>
      <c r="KE122">
        <v>7261</v>
      </c>
      <c r="KG122">
        <v>0</v>
      </c>
      <c r="KH122">
        <v>0</v>
      </c>
      <c r="KI122">
        <v>0</v>
      </c>
      <c r="KJ122">
        <v>8</v>
      </c>
      <c r="KK122">
        <v>5</v>
      </c>
      <c r="KL122">
        <v>4928</v>
      </c>
      <c r="KM122">
        <v>3080</v>
      </c>
      <c r="KN122">
        <v>0</v>
      </c>
      <c r="KO122">
        <v>0</v>
      </c>
      <c r="KP122">
        <v>0</v>
      </c>
      <c r="KQ122">
        <v>0</v>
      </c>
      <c r="KS122">
        <v>0</v>
      </c>
      <c r="KT122">
        <v>0</v>
      </c>
      <c r="KU122">
        <v>0</v>
      </c>
      <c r="KW122">
        <v>0</v>
      </c>
      <c r="KX122">
        <v>0</v>
      </c>
      <c r="KY122">
        <v>0</v>
      </c>
      <c r="KZ122">
        <v>0</v>
      </c>
      <c r="LA122">
        <v>0</v>
      </c>
      <c r="LB122">
        <v>0</v>
      </c>
      <c r="LD122">
        <v>0</v>
      </c>
      <c r="LE122">
        <v>0</v>
      </c>
      <c r="LF122">
        <v>0</v>
      </c>
      <c r="LG122">
        <v>0</v>
      </c>
      <c r="LH122">
        <v>0</v>
      </c>
      <c r="LI122">
        <v>0</v>
      </c>
      <c r="LJ122">
        <v>388.99700000000001</v>
      </c>
      <c r="LK122">
        <v>1</v>
      </c>
      <c r="LL122">
        <v>15000</v>
      </c>
      <c r="LM122">
        <v>3890</v>
      </c>
      <c r="LN122">
        <v>0</v>
      </c>
      <c r="LO122">
        <v>0</v>
      </c>
      <c r="LP122">
        <v>0</v>
      </c>
      <c r="LQ122">
        <v>0</v>
      </c>
      <c r="LR122">
        <v>0</v>
      </c>
      <c r="LS122">
        <v>0</v>
      </c>
      <c r="LT122">
        <v>0</v>
      </c>
      <c r="LU122">
        <v>0</v>
      </c>
      <c r="LV122">
        <v>0</v>
      </c>
      <c r="LW122">
        <v>0</v>
      </c>
      <c r="LX122">
        <v>0</v>
      </c>
      <c r="LY122">
        <v>0</v>
      </c>
      <c r="LZ122">
        <v>0</v>
      </c>
      <c r="MA122">
        <v>0</v>
      </c>
      <c r="MB122">
        <v>0</v>
      </c>
      <c r="MC122">
        <v>0</v>
      </c>
      <c r="MD122">
        <v>0</v>
      </c>
      <c r="ME122">
        <v>0</v>
      </c>
      <c r="MF122">
        <v>0</v>
      </c>
      <c r="MG122">
        <v>4712529</v>
      </c>
      <c r="MH122">
        <v>0</v>
      </c>
      <c r="MI122">
        <v>0</v>
      </c>
      <c r="MJ122">
        <v>0</v>
      </c>
      <c r="MK122">
        <v>0</v>
      </c>
    </row>
    <row r="123" spans="1:349" x14ac:dyDescent="0.25">
      <c r="A123">
        <v>43696</v>
      </c>
      <c r="B123">
        <v>101875</v>
      </c>
      <c r="C123">
        <v>9</v>
      </c>
      <c r="D123">
        <v>2025</v>
      </c>
      <c r="E123">
        <v>6160</v>
      </c>
      <c r="F123">
        <v>0</v>
      </c>
      <c r="G123">
        <v>338.29700000000003</v>
      </c>
      <c r="H123">
        <v>325.17700000000002</v>
      </c>
      <c r="I123">
        <v>325.17700000000002</v>
      </c>
      <c r="J123">
        <v>338.29700000000003</v>
      </c>
      <c r="K123">
        <v>0</v>
      </c>
      <c r="L123">
        <v>6160</v>
      </c>
      <c r="M123">
        <v>0</v>
      </c>
      <c r="N123">
        <v>0</v>
      </c>
      <c r="P123">
        <v>338.29700000000003</v>
      </c>
      <c r="Q123">
        <v>0</v>
      </c>
      <c r="R123">
        <v>210487</v>
      </c>
      <c r="S123">
        <v>622.19600000000003</v>
      </c>
      <c r="U123">
        <v>0</v>
      </c>
      <c r="V123">
        <v>0</v>
      </c>
      <c r="W123">
        <v>0</v>
      </c>
      <c r="X123">
        <v>0</v>
      </c>
      <c r="Z123">
        <v>0</v>
      </c>
      <c r="AC123">
        <v>0</v>
      </c>
      <c r="AD123" t="s">
        <v>305</v>
      </c>
      <c r="AE123">
        <v>0</v>
      </c>
      <c r="AH123">
        <v>0</v>
      </c>
      <c r="AI123">
        <v>0</v>
      </c>
      <c r="AJ123">
        <v>6160</v>
      </c>
      <c r="AK123" t="s">
        <v>529</v>
      </c>
      <c r="AL123" t="s">
        <v>438</v>
      </c>
      <c r="AM123">
        <v>0</v>
      </c>
      <c r="AN123">
        <v>0</v>
      </c>
      <c r="AO123">
        <v>0</v>
      </c>
      <c r="AP123">
        <v>0</v>
      </c>
      <c r="AQ123">
        <v>0</v>
      </c>
      <c r="AS123">
        <v>0</v>
      </c>
      <c r="AT123">
        <v>0</v>
      </c>
      <c r="AU123">
        <v>0</v>
      </c>
      <c r="AV123">
        <v>0</v>
      </c>
      <c r="AW123">
        <v>3759385</v>
      </c>
      <c r="AX123">
        <v>3760483</v>
      </c>
      <c r="AY123">
        <v>0</v>
      </c>
      <c r="AZ123">
        <v>210487</v>
      </c>
      <c r="BA123">
        <v>0</v>
      </c>
      <c r="BB123">
        <v>0</v>
      </c>
      <c r="BC123">
        <v>0</v>
      </c>
      <c r="BD123">
        <v>0</v>
      </c>
      <c r="BE123">
        <v>0</v>
      </c>
      <c r="BF123">
        <v>3368347</v>
      </c>
      <c r="BG123">
        <v>0</v>
      </c>
      <c r="BJ123">
        <v>12</v>
      </c>
      <c r="BK123">
        <v>0</v>
      </c>
      <c r="BL123">
        <v>0</v>
      </c>
      <c r="BM123">
        <v>0</v>
      </c>
      <c r="BN123">
        <v>0</v>
      </c>
      <c r="BO123">
        <v>0</v>
      </c>
      <c r="BP123">
        <v>0</v>
      </c>
      <c r="BQ123">
        <v>720</v>
      </c>
      <c r="BS123">
        <v>0</v>
      </c>
      <c r="BT123">
        <v>0</v>
      </c>
      <c r="BU123">
        <v>0</v>
      </c>
      <c r="BV123">
        <v>0</v>
      </c>
      <c r="BW123">
        <v>0</v>
      </c>
      <c r="BY123">
        <v>0</v>
      </c>
      <c r="CA123">
        <v>0</v>
      </c>
      <c r="CB123">
        <v>0</v>
      </c>
      <c r="CC123">
        <v>0</v>
      </c>
      <c r="CD123">
        <v>0</v>
      </c>
      <c r="CE123">
        <v>0</v>
      </c>
      <c r="CF123">
        <v>0</v>
      </c>
      <c r="CG123">
        <v>0</v>
      </c>
      <c r="CH123">
        <v>0</v>
      </c>
      <c r="CI123">
        <v>0</v>
      </c>
      <c r="CJ123">
        <v>4</v>
      </c>
      <c r="CK123">
        <v>0</v>
      </c>
      <c r="CL123">
        <v>0</v>
      </c>
      <c r="CN123">
        <v>0</v>
      </c>
      <c r="CO123">
        <v>1</v>
      </c>
      <c r="CP123">
        <v>0</v>
      </c>
      <c r="CQ123">
        <v>0</v>
      </c>
      <c r="CR123">
        <v>338.29700000000003</v>
      </c>
      <c r="CS123">
        <v>0</v>
      </c>
      <c r="CT123">
        <v>0</v>
      </c>
      <c r="CU123">
        <v>0</v>
      </c>
      <c r="CV123">
        <v>0</v>
      </c>
      <c r="CW123">
        <v>0</v>
      </c>
      <c r="CX123">
        <v>0</v>
      </c>
      <c r="CY123">
        <v>0</v>
      </c>
      <c r="CZ123">
        <v>0</v>
      </c>
      <c r="DB123">
        <v>2003090</v>
      </c>
      <c r="DC123">
        <v>0</v>
      </c>
      <c r="DD123">
        <v>0</v>
      </c>
      <c r="DE123">
        <v>535843</v>
      </c>
      <c r="DF123">
        <v>535843</v>
      </c>
      <c r="DG123">
        <v>86.988</v>
      </c>
      <c r="DH123">
        <v>0</v>
      </c>
      <c r="DI123">
        <v>0</v>
      </c>
      <c r="DK123">
        <v>3141</v>
      </c>
      <c r="DL123">
        <v>0</v>
      </c>
      <c r="DM123">
        <v>330600</v>
      </c>
      <c r="DN123">
        <v>1098</v>
      </c>
      <c r="DO123">
        <v>0</v>
      </c>
      <c r="DP123">
        <v>0</v>
      </c>
      <c r="DQ123">
        <v>0</v>
      </c>
      <c r="DR123">
        <v>0</v>
      </c>
      <c r="DS123">
        <v>0</v>
      </c>
      <c r="DT123">
        <v>0</v>
      </c>
      <c r="DU123">
        <v>0</v>
      </c>
      <c r="DV123">
        <v>0</v>
      </c>
      <c r="DW123">
        <v>0</v>
      </c>
      <c r="DX123">
        <v>0</v>
      </c>
      <c r="DY123">
        <v>0</v>
      </c>
      <c r="DZ123">
        <v>0</v>
      </c>
      <c r="EA123">
        <v>0</v>
      </c>
      <c r="EB123">
        <v>0</v>
      </c>
      <c r="EC123">
        <v>10.187000000000001</v>
      </c>
      <c r="ED123">
        <v>72165</v>
      </c>
      <c r="EE123">
        <v>0</v>
      </c>
      <c r="EF123">
        <v>0</v>
      </c>
      <c r="EG123">
        <v>0</v>
      </c>
      <c r="EH123">
        <v>259533</v>
      </c>
      <c r="EI123">
        <v>0</v>
      </c>
      <c r="EJ123">
        <v>0</v>
      </c>
      <c r="EK123">
        <v>8.1710000000000012</v>
      </c>
      <c r="EL123">
        <v>0.47700000000000004</v>
      </c>
      <c r="EM123">
        <v>3.5630000000000002</v>
      </c>
      <c r="EN123">
        <v>1.3860000000000001</v>
      </c>
      <c r="EO123">
        <v>0</v>
      </c>
      <c r="EP123">
        <v>0</v>
      </c>
      <c r="EQ123">
        <v>13.120000000000001</v>
      </c>
      <c r="ER123">
        <v>0</v>
      </c>
      <c r="ES123">
        <v>42.132000000000005</v>
      </c>
      <c r="ET123">
        <v>0</v>
      </c>
      <c r="EV123">
        <v>0</v>
      </c>
      <c r="EW123">
        <v>0</v>
      </c>
      <c r="EX123">
        <v>0</v>
      </c>
      <c r="EZ123">
        <v>3181224</v>
      </c>
      <c r="FA123">
        <v>0</v>
      </c>
      <c r="FB123">
        <v>3390613</v>
      </c>
      <c r="FC123">
        <v>0</v>
      </c>
      <c r="FD123">
        <v>0</v>
      </c>
      <c r="FE123">
        <v>497346</v>
      </c>
      <c r="FF123">
        <v>81913</v>
      </c>
      <c r="FG123">
        <v>7.0223999999999995E-2</v>
      </c>
      <c r="FH123">
        <v>3.0397999999999998E-2</v>
      </c>
      <c r="FI123">
        <v>0</v>
      </c>
      <c r="FJ123">
        <v>0</v>
      </c>
      <c r="FK123">
        <v>546.81000000000006</v>
      </c>
      <c r="FL123">
        <v>3969872</v>
      </c>
      <c r="FM123">
        <v>0</v>
      </c>
      <c r="FN123">
        <v>0</v>
      </c>
      <c r="FO123">
        <v>23364</v>
      </c>
      <c r="FP123">
        <v>0</v>
      </c>
      <c r="FQ123">
        <v>23364</v>
      </c>
      <c r="FR123">
        <v>23364</v>
      </c>
      <c r="FS123">
        <v>0</v>
      </c>
      <c r="FT123">
        <v>0</v>
      </c>
      <c r="FU123">
        <v>0</v>
      </c>
      <c r="FV123">
        <v>0</v>
      </c>
      <c r="FW123">
        <v>0</v>
      </c>
      <c r="FX123">
        <v>0</v>
      </c>
      <c r="FY123">
        <v>0</v>
      </c>
      <c r="GB123">
        <v>0</v>
      </c>
      <c r="GC123">
        <v>0</v>
      </c>
      <c r="GD123">
        <v>0</v>
      </c>
      <c r="GF123">
        <v>0</v>
      </c>
      <c r="GG123">
        <v>0</v>
      </c>
      <c r="GH123">
        <v>0</v>
      </c>
      <c r="GI123">
        <v>0</v>
      </c>
      <c r="GK123">
        <v>0</v>
      </c>
      <c r="GL123">
        <v>0</v>
      </c>
      <c r="GM123">
        <v>0</v>
      </c>
      <c r="GN123">
        <v>0</v>
      </c>
      <c r="GO123">
        <v>0</v>
      </c>
      <c r="GQ123">
        <v>0</v>
      </c>
      <c r="GR123">
        <v>0</v>
      </c>
      <c r="GS123">
        <v>0</v>
      </c>
      <c r="GT123">
        <v>0</v>
      </c>
      <c r="HB123">
        <v>0</v>
      </c>
      <c r="HC123">
        <v>4.0135999999999998E-2</v>
      </c>
      <c r="HD123">
        <v>0</v>
      </c>
      <c r="HE123">
        <v>0</v>
      </c>
      <c r="HF123">
        <v>358020</v>
      </c>
      <c r="HG123">
        <v>4928</v>
      </c>
      <c r="HH123">
        <v>116981</v>
      </c>
      <c r="HI123">
        <v>0</v>
      </c>
      <c r="HJ123">
        <v>17787</v>
      </c>
      <c r="HK123">
        <v>0</v>
      </c>
      <c r="HL123">
        <v>0</v>
      </c>
      <c r="HM123">
        <v>0</v>
      </c>
      <c r="HN123">
        <v>0</v>
      </c>
      <c r="HO123">
        <v>0</v>
      </c>
      <c r="HP123">
        <v>0</v>
      </c>
      <c r="HQ123">
        <v>0</v>
      </c>
      <c r="HR123">
        <v>0</v>
      </c>
      <c r="HS123">
        <v>3180126</v>
      </c>
      <c r="HT123">
        <v>81913</v>
      </c>
      <c r="HW123">
        <v>0</v>
      </c>
      <c r="HX123">
        <v>32</v>
      </c>
      <c r="HY123">
        <v>65</v>
      </c>
      <c r="HZ123">
        <v>85</v>
      </c>
      <c r="IA123">
        <v>50</v>
      </c>
      <c r="IB123">
        <v>109</v>
      </c>
      <c r="IC123">
        <v>341</v>
      </c>
      <c r="ID123">
        <v>0</v>
      </c>
      <c r="IE123">
        <v>0</v>
      </c>
      <c r="IF123">
        <v>0</v>
      </c>
      <c r="IG123">
        <v>8</v>
      </c>
      <c r="IH123">
        <v>189.904</v>
      </c>
      <c r="II123">
        <v>0</v>
      </c>
      <c r="IJ123">
        <v>0</v>
      </c>
      <c r="IK123">
        <v>0</v>
      </c>
      <c r="IL123">
        <v>0</v>
      </c>
      <c r="IM123">
        <v>0</v>
      </c>
      <c r="IN123">
        <v>0</v>
      </c>
      <c r="IO123">
        <v>0</v>
      </c>
      <c r="IP123">
        <v>0</v>
      </c>
      <c r="IQ123">
        <v>0</v>
      </c>
      <c r="IR123">
        <v>0</v>
      </c>
      <c r="IS123">
        <v>0</v>
      </c>
      <c r="IT123">
        <v>0</v>
      </c>
      <c r="IU123">
        <v>0</v>
      </c>
      <c r="IV123">
        <v>0</v>
      </c>
      <c r="IW123">
        <v>6160</v>
      </c>
      <c r="IX123">
        <v>0</v>
      </c>
      <c r="IY123">
        <v>0</v>
      </c>
      <c r="IZ123">
        <v>0</v>
      </c>
      <c r="JA123">
        <v>0</v>
      </c>
      <c r="JB123">
        <v>0</v>
      </c>
      <c r="JC123">
        <v>0</v>
      </c>
      <c r="JD123">
        <v>0</v>
      </c>
      <c r="JE123">
        <v>0</v>
      </c>
      <c r="JF123">
        <v>0</v>
      </c>
      <c r="JG123">
        <v>0</v>
      </c>
      <c r="JH123">
        <v>0</v>
      </c>
      <c r="JJ123">
        <v>0</v>
      </c>
      <c r="JK123">
        <v>0</v>
      </c>
      <c r="JL123">
        <v>0</v>
      </c>
      <c r="JM123">
        <v>0</v>
      </c>
      <c r="JO123">
        <v>0</v>
      </c>
      <c r="JP123">
        <v>0</v>
      </c>
      <c r="JQ123">
        <v>0</v>
      </c>
      <c r="JR123">
        <v>0</v>
      </c>
      <c r="JS123">
        <v>0</v>
      </c>
      <c r="JT123">
        <v>0</v>
      </c>
      <c r="JU123">
        <v>0</v>
      </c>
      <c r="JW123">
        <v>0</v>
      </c>
      <c r="JX123">
        <v>0</v>
      </c>
      <c r="JY123">
        <v>0</v>
      </c>
      <c r="JZ123">
        <v>0</v>
      </c>
      <c r="KD123">
        <v>0</v>
      </c>
      <c r="KE123">
        <v>7261</v>
      </c>
      <c r="KG123">
        <v>0</v>
      </c>
      <c r="KH123">
        <v>0</v>
      </c>
      <c r="KI123">
        <v>0</v>
      </c>
      <c r="KJ123">
        <v>6</v>
      </c>
      <c r="KK123">
        <v>2</v>
      </c>
      <c r="KL123">
        <v>3696</v>
      </c>
      <c r="KM123">
        <v>1232</v>
      </c>
      <c r="KN123">
        <v>0</v>
      </c>
      <c r="KO123">
        <v>0</v>
      </c>
      <c r="KP123">
        <v>0</v>
      </c>
      <c r="KQ123">
        <v>0</v>
      </c>
      <c r="KS123">
        <v>0</v>
      </c>
      <c r="KT123">
        <v>0</v>
      </c>
      <c r="KU123">
        <v>0</v>
      </c>
      <c r="KW123">
        <v>0</v>
      </c>
      <c r="KX123">
        <v>0</v>
      </c>
      <c r="KY123">
        <v>0</v>
      </c>
      <c r="KZ123">
        <v>0</v>
      </c>
      <c r="LA123">
        <v>0</v>
      </c>
      <c r="LB123">
        <v>0</v>
      </c>
      <c r="LD123">
        <v>0</v>
      </c>
      <c r="LE123">
        <v>0</v>
      </c>
      <c r="LF123">
        <v>0</v>
      </c>
      <c r="LG123">
        <v>0</v>
      </c>
      <c r="LH123">
        <v>0</v>
      </c>
      <c r="LI123">
        <v>0</v>
      </c>
      <c r="LJ123">
        <v>278.74900000000002</v>
      </c>
      <c r="LK123">
        <v>1</v>
      </c>
      <c r="LL123">
        <v>15000</v>
      </c>
      <c r="LM123">
        <v>2787</v>
      </c>
      <c r="LN123">
        <v>0</v>
      </c>
      <c r="LO123">
        <v>0</v>
      </c>
      <c r="LP123">
        <v>0</v>
      </c>
      <c r="LQ123">
        <v>0</v>
      </c>
      <c r="LR123">
        <v>0</v>
      </c>
      <c r="LS123">
        <v>0</v>
      </c>
      <c r="LT123">
        <v>0</v>
      </c>
      <c r="LU123">
        <v>0</v>
      </c>
      <c r="LV123">
        <v>0</v>
      </c>
      <c r="LW123">
        <v>0</v>
      </c>
      <c r="LX123">
        <v>0</v>
      </c>
      <c r="LY123">
        <v>0</v>
      </c>
      <c r="LZ123">
        <v>0</v>
      </c>
      <c r="MA123">
        <v>0</v>
      </c>
      <c r="MB123">
        <v>0</v>
      </c>
      <c r="MC123">
        <v>0</v>
      </c>
      <c r="MD123">
        <v>0</v>
      </c>
      <c r="ME123">
        <v>0</v>
      </c>
      <c r="MF123">
        <v>0</v>
      </c>
      <c r="MG123">
        <v>3759385</v>
      </c>
      <c r="MH123">
        <v>0</v>
      </c>
      <c r="MI123">
        <v>0</v>
      </c>
      <c r="MJ123">
        <v>0</v>
      </c>
      <c r="MK123">
        <v>0</v>
      </c>
    </row>
    <row r="124" spans="1:349" x14ac:dyDescent="0.25">
      <c r="A124">
        <v>43696</v>
      </c>
      <c r="B124">
        <v>101876</v>
      </c>
      <c r="C124">
        <v>9</v>
      </c>
      <c r="D124">
        <v>2025</v>
      </c>
      <c r="E124">
        <v>6160</v>
      </c>
      <c r="F124">
        <v>0</v>
      </c>
      <c r="G124">
        <v>199.797</v>
      </c>
      <c r="H124">
        <v>192.459</v>
      </c>
      <c r="I124">
        <v>192.459</v>
      </c>
      <c r="J124">
        <v>199.797</v>
      </c>
      <c r="K124">
        <v>0</v>
      </c>
      <c r="L124">
        <v>6160</v>
      </c>
      <c r="M124">
        <v>0</v>
      </c>
      <c r="N124">
        <v>0</v>
      </c>
      <c r="P124">
        <v>199.697</v>
      </c>
      <c r="Q124">
        <v>0</v>
      </c>
      <c r="R124">
        <v>124251</v>
      </c>
      <c r="S124">
        <v>622.19600000000003</v>
      </c>
      <c r="U124">
        <v>0</v>
      </c>
      <c r="V124">
        <v>37.011000000000003</v>
      </c>
      <c r="W124">
        <v>22799</v>
      </c>
      <c r="X124">
        <v>22799</v>
      </c>
      <c r="Z124">
        <v>0</v>
      </c>
      <c r="AC124">
        <v>0</v>
      </c>
      <c r="AD124" t="s">
        <v>305</v>
      </c>
      <c r="AE124">
        <v>0</v>
      </c>
      <c r="AH124">
        <v>0</v>
      </c>
      <c r="AI124">
        <v>0</v>
      </c>
      <c r="AJ124">
        <v>6160</v>
      </c>
      <c r="AK124" t="s">
        <v>529</v>
      </c>
      <c r="AL124" t="s">
        <v>439</v>
      </c>
      <c r="AM124">
        <v>0</v>
      </c>
      <c r="AN124">
        <v>0</v>
      </c>
      <c r="AO124">
        <v>0</v>
      </c>
      <c r="AP124">
        <v>0</v>
      </c>
      <c r="AQ124">
        <v>0</v>
      </c>
      <c r="AS124">
        <v>0</v>
      </c>
      <c r="AT124">
        <v>0</v>
      </c>
      <c r="AU124">
        <v>0</v>
      </c>
      <c r="AV124">
        <v>0</v>
      </c>
      <c r="AW124">
        <v>2241838</v>
      </c>
      <c r="AX124">
        <v>2242401</v>
      </c>
      <c r="AY124">
        <v>0</v>
      </c>
      <c r="AZ124">
        <v>124251</v>
      </c>
      <c r="BA124">
        <v>0</v>
      </c>
      <c r="BB124">
        <v>0</v>
      </c>
      <c r="BC124">
        <v>0</v>
      </c>
      <c r="BD124">
        <v>0</v>
      </c>
      <c r="BE124">
        <v>0</v>
      </c>
      <c r="BF124">
        <v>2007552</v>
      </c>
      <c r="BG124">
        <v>0</v>
      </c>
      <c r="BJ124">
        <v>12</v>
      </c>
      <c r="BK124">
        <v>0</v>
      </c>
      <c r="BL124">
        <v>0</v>
      </c>
      <c r="BM124">
        <v>0</v>
      </c>
      <c r="BN124">
        <v>0</v>
      </c>
      <c r="BO124">
        <v>0</v>
      </c>
      <c r="BP124">
        <v>0</v>
      </c>
      <c r="BQ124">
        <v>740</v>
      </c>
      <c r="BS124">
        <v>0</v>
      </c>
      <c r="BT124">
        <v>0</v>
      </c>
      <c r="BU124">
        <v>0</v>
      </c>
      <c r="BV124">
        <v>0</v>
      </c>
      <c r="BW124">
        <v>0</v>
      </c>
      <c r="BY124">
        <v>0</v>
      </c>
      <c r="CA124">
        <v>0</v>
      </c>
      <c r="CB124">
        <v>0</v>
      </c>
      <c r="CC124">
        <v>0</v>
      </c>
      <c r="CD124">
        <v>0</v>
      </c>
      <c r="CE124">
        <v>0</v>
      </c>
      <c r="CF124">
        <v>0</v>
      </c>
      <c r="CG124">
        <v>0</v>
      </c>
      <c r="CH124">
        <v>0</v>
      </c>
      <c r="CI124">
        <v>0</v>
      </c>
      <c r="CJ124">
        <v>5</v>
      </c>
      <c r="CK124">
        <v>0</v>
      </c>
      <c r="CL124">
        <v>0</v>
      </c>
      <c r="CN124">
        <v>0</v>
      </c>
      <c r="CO124">
        <v>1</v>
      </c>
      <c r="CP124">
        <v>0</v>
      </c>
      <c r="CQ124">
        <v>0</v>
      </c>
      <c r="CR124">
        <v>199.797</v>
      </c>
      <c r="CS124">
        <v>0</v>
      </c>
      <c r="CT124">
        <v>0</v>
      </c>
      <c r="CU124">
        <v>0</v>
      </c>
      <c r="CV124">
        <v>0</v>
      </c>
      <c r="CW124">
        <v>0</v>
      </c>
      <c r="CX124">
        <v>0</v>
      </c>
      <c r="CY124">
        <v>0</v>
      </c>
      <c r="CZ124">
        <v>0</v>
      </c>
      <c r="DB124">
        <v>1185547</v>
      </c>
      <c r="DC124">
        <v>0</v>
      </c>
      <c r="DD124">
        <v>0</v>
      </c>
      <c r="DE124">
        <v>344113</v>
      </c>
      <c r="DF124">
        <v>344113</v>
      </c>
      <c r="DG124">
        <v>55.863</v>
      </c>
      <c r="DH124">
        <v>0</v>
      </c>
      <c r="DI124">
        <v>0</v>
      </c>
      <c r="DK124">
        <v>3468</v>
      </c>
      <c r="DL124">
        <v>0</v>
      </c>
      <c r="DM124">
        <v>169621</v>
      </c>
      <c r="DN124">
        <v>563</v>
      </c>
      <c r="DO124">
        <v>0</v>
      </c>
      <c r="DP124">
        <v>0</v>
      </c>
      <c r="DQ124">
        <v>0</v>
      </c>
      <c r="DR124">
        <v>0</v>
      </c>
      <c r="DS124">
        <v>0</v>
      </c>
      <c r="DT124">
        <v>0</v>
      </c>
      <c r="DU124">
        <v>0</v>
      </c>
      <c r="DV124">
        <v>0</v>
      </c>
      <c r="DW124">
        <v>0</v>
      </c>
      <c r="DX124">
        <v>0</v>
      </c>
      <c r="DY124">
        <v>0</v>
      </c>
      <c r="DZ124">
        <v>0</v>
      </c>
      <c r="EA124">
        <v>0</v>
      </c>
      <c r="EB124">
        <v>0</v>
      </c>
      <c r="EC124">
        <v>0.97500000000000009</v>
      </c>
      <c r="ED124">
        <v>6907</v>
      </c>
      <c r="EE124">
        <v>0</v>
      </c>
      <c r="EF124">
        <v>0</v>
      </c>
      <c r="EG124">
        <v>0</v>
      </c>
      <c r="EH124">
        <v>163277</v>
      </c>
      <c r="EI124">
        <v>0</v>
      </c>
      <c r="EJ124">
        <v>0</v>
      </c>
      <c r="EK124">
        <v>1.625</v>
      </c>
      <c r="EL124">
        <v>1.3</v>
      </c>
      <c r="EM124">
        <v>3.4670000000000001</v>
      </c>
      <c r="EN124">
        <v>2.246</v>
      </c>
      <c r="EO124">
        <v>0</v>
      </c>
      <c r="EP124">
        <v>0</v>
      </c>
      <c r="EQ124">
        <v>7.3380000000000001</v>
      </c>
      <c r="ER124">
        <v>0</v>
      </c>
      <c r="ES124">
        <v>26.506</v>
      </c>
      <c r="ET124">
        <v>0</v>
      </c>
      <c r="EV124">
        <v>0</v>
      </c>
      <c r="EW124">
        <v>0</v>
      </c>
      <c r="EX124">
        <v>0</v>
      </c>
      <c r="EZ124">
        <v>1897161</v>
      </c>
      <c r="FA124">
        <v>0</v>
      </c>
      <c r="FB124">
        <v>2020849</v>
      </c>
      <c r="FC124">
        <v>0</v>
      </c>
      <c r="FD124">
        <v>0</v>
      </c>
      <c r="FE124">
        <v>296420</v>
      </c>
      <c r="FF124">
        <v>48820</v>
      </c>
      <c r="FG124">
        <v>7.0223999999999995E-2</v>
      </c>
      <c r="FH124">
        <v>3.0397999999999998E-2</v>
      </c>
      <c r="FI124">
        <v>0</v>
      </c>
      <c r="FJ124">
        <v>0</v>
      </c>
      <c r="FK124">
        <v>325.90100000000001</v>
      </c>
      <c r="FL124">
        <v>2366089</v>
      </c>
      <c r="FM124">
        <v>0</v>
      </c>
      <c r="FN124">
        <v>0</v>
      </c>
      <c r="FO124">
        <v>13860</v>
      </c>
      <c r="FP124">
        <v>0</v>
      </c>
      <c r="FQ124">
        <v>13860</v>
      </c>
      <c r="FR124">
        <v>13860</v>
      </c>
      <c r="FS124">
        <v>0</v>
      </c>
      <c r="FT124">
        <v>0</v>
      </c>
      <c r="FU124">
        <v>0</v>
      </c>
      <c r="FV124">
        <v>0</v>
      </c>
      <c r="FW124">
        <v>0</v>
      </c>
      <c r="FX124">
        <v>0</v>
      </c>
      <c r="FY124">
        <v>0</v>
      </c>
      <c r="GB124">
        <v>0</v>
      </c>
      <c r="GC124">
        <v>0</v>
      </c>
      <c r="GD124">
        <v>0</v>
      </c>
      <c r="GF124">
        <v>0</v>
      </c>
      <c r="GG124">
        <v>0</v>
      </c>
      <c r="GH124">
        <v>0</v>
      </c>
      <c r="GI124">
        <v>0</v>
      </c>
      <c r="GK124">
        <v>0</v>
      </c>
      <c r="GL124">
        <v>0</v>
      </c>
      <c r="GM124">
        <v>0</v>
      </c>
      <c r="GN124">
        <v>0</v>
      </c>
      <c r="GO124">
        <v>0</v>
      </c>
      <c r="GQ124">
        <v>0</v>
      </c>
      <c r="GR124">
        <v>0</v>
      </c>
      <c r="GS124">
        <v>0</v>
      </c>
      <c r="GT124">
        <v>0</v>
      </c>
      <c r="HB124">
        <v>0</v>
      </c>
      <c r="HC124">
        <v>4.0135999999999998E-2</v>
      </c>
      <c r="HD124">
        <v>0</v>
      </c>
      <c r="HE124">
        <v>0</v>
      </c>
      <c r="HF124">
        <v>211897</v>
      </c>
      <c r="HG124">
        <v>0</v>
      </c>
      <c r="HH124">
        <v>56323</v>
      </c>
      <c r="HI124">
        <v>0</v>
      </c>
      <c r="HJ124">
        <v>16689</v>
      </c>
      <c r="HK124">
        <v>0</v>
      </c>
      <c r="HL124">
        <v>0</v>
      </c>
      <c r="HM124">
        <v>0</v>
      </c>
      <c r="HN124">
        <v>0</v>
      </c>
      <c r="HO124">
        <v>0</v>
      </c>
      <c r="HP124">
        <v>0</v>
      </c>
      <c r="HQ124">
        <v>0</v>
      </c>
      <c r="HR124">
        <v>0</v>
      </c>
      <c r="HS124">
        <v>1896598</v>
      </c>
      <c r="HT124">
        <v>48820</v>
      </c>
      <c r="HW124">
        <v>0</v>
      </c>
      <c r="HX124">
        <v>8</v>
      </c>
      <c r="HY124">
        <v>16</v>
      </c>
      <c r="HZ124">
        <v>89</v>
      </c>
      <c r="IA124">
        <v>69</v>
      </c>
      <c r="IB124">
        <v>36</v>
      </c>
      <c r="IC124">
        <v>218</v>
      </c>
      <c r="ID124">
        <v>0</v>
      </c>
      <c r="IE124">
        <v>0</v>
      </c>
      <c r="IF124">
        <v>0</v>
      </c>
      <c r="IG124">
        <v>0</v>
      </c>
      <c r="IH124">
        <v>91.433000000000007</v>
      </c>
      <c r="II124">
        <v>0</v>
      </c>
      <c r="IJ124">
        <v>37.011000000000003</v>
      </c>
      <c r="IK124">
        <v>0</v>
      </c>
      <c r="IL124">
        <v>0</v>
      </c>
      <c r="IM124">
        <v>0</v>
      </c>
      <c r="IN124">
        <v>0</v>
      </c>
      <c r="IO124">
        <v>0</v>
      </c>
      <c r="IP124">
        <v>0</v>
      </c>
      <c r="IQ124">
        <v>37.011000000000003</v>
      </c>
      <c r="IR124">
        <v>22799</v>
      </c>
      <c r="IS124">
        <v>0</v>
      </c>
      <c r="IT124">
        <v>0</v>
      </c>
      <c r="IU124">
        <v>0</v>
      </c>
      <c r="IV124">
        <v>0</v>
      </c>
      <c r="IW124">
        <v>6160</v>
      </c>
      <c r="IX124">
        <v>0</v>
      </c>
      <c r="IY124">
        <v>0</v>
      </c>
      <c r="IZ124">
        <v>0</v>
      </c>
      <c r="JA124">
        <v>0</v>
      </c>
      <c r="JB124">
        <v>0</v>
      </c>
      <c r="JC124">
        <v>0</v>
      </c>
      <c r="JD124">
        <v>0</v>
      </c>
      <c r="JE124">
        <v>0</v>
      </c>
      <c r="JF124">
        <v>0</v>
      </c>
      <c r="JG124">
        <v>0</v>
      </c>
      <c r="JH124">
        <v>0</v>
      </c>
      <c r="JJ124">
        <v>0</v>
      </c>
      <c r="JK124">
        <v>0</v>
      </c>
      <c r="JL124">
        <v>0</v>
      </c>
      <c r="JM124">
        <v>0</v>
      </c>
      <c r="JO124">
        <v>0</v>
      </c>
      <c r="JP124">
        <v>0</v>
      </c>
      <c r="JQ124">
        <v>0</v>
      </c>
      <c r="JR124">
        <v>0</v>
      </c>
      <c r="JS124">
        <v>0</v>
      </c>
      <c r="JT124">
        <v>0</v>
      </c>
      <c r="JU124">
        <v>0</v>
      </c>
      <c r="JW124">
        <v>0</v>
      </c>
      <c r="JX124">
        <v>0</v>
      </c>
      <c r="JY124">
        <v>0</v>
      </c>
      <c r="JZ124">
        <v>0</v>
      </c>
      <c r="KD124">
        <v>0</v>
      </c>
      <c r="KE124">
        <v>7261</v>
      </c>
      <c r="KG124">
        <v>0</v>
      </c>
      <c r="KH124">
        <v>0</v>
      </c>
      <c r="KI124">
        <v>0</v>
      </c>
      <c r="KJ124">
        <v>0</v>
      </c>
      <c r="KK124">
        <v>0</v>
      </c>
      <c r="KL124">
        <v>0</v>
      </c>
      <c r="KM124">
        <v>0</v>
      </c>
      <c r="KN124">
        <v>0</v>
      </c>
      <c r="KO124">
        <v>0</v>
      </c>
      <c r="KP124">
        <v>0</v>
      </c>
      <c r="KQ124">
        <v>0</v>
      </c>
      <c r="KS124">
        <v>0</v>
      </c>
      <c r="KT124">
        <v>0</v>
      </c>
      <c r="KU124">
        <v>0</v>
      </c>
      <c r="KW124">
        <v>0</v>
      </c>
      <c r="KX124">
        <v>0</v>
      </c>
      <c r="KY124">
        <v>0</v>
      </c>
      <c r="KZ124">
        <v>0</v>
      </c>
      <c r="LA124">
        <v>0</v>
      </c>
      <c r="LB124">
        <v>0</v>
      </c>
      <c r="LD124">
        <v>0</v>
      </c>
      <c r="LE124">
        <v>0</v>
      </c>
      <c r="LF124">
        <v>0</v>
      </c>
      <c r="LG124">
        <v>0</v>
      </c>
      <c r="LH124">
        <v>0</v>
      </c>
      <c r="LI124">
        <v>0</v>
      </c>
      <c r="LJ124">
        <v>168.87200000000001</v>
      </c>
      <c r="LK124">
        <v>1</v>
      </c>
      <c r="LL124">
        <v>15000</v>
      </c>
      <c r="LM124">
        <v>1689</v>
      </c>
      <c r="LN124">
        <v>0</v>
      </c>
      <c r="LO124">
        <v>0</v>
      </c>
      <c r="LP124">
        <v>0</v>
      </c>
      <c r="LQ124">
        <v>0</v>
      </c>
      <c r="LR124">
        <v>0</v>
      </c>
      <c r="LS124">
        <v>0</v>
      </c>
      <c r="LT124">
        <v>0</v>
      </c>
      <c r="LU124">
        <v>0</v>
      </c>
      <c r="LV124">
        <v>0</v>
      </c>
      <c r="LW124">
        <v>0</v>
      </c>
      <c r="LX124">
        <v>0</v>
      </c>
      <c r="LY124">
        <v>0</v>
      </c>
      <c r="LZ124">
        <v>0</v>
      </c>
      <c r="MA124">
        <v>0</v>
      </c>
      <c r="MB124">
        <v>0</v>
      </c>
      <c r="MC124">
        <v>0</v>
      </c>
      <c r="MD124">
        <v>0</v>
      </c>
      <c r="ME124">
        <v>0</v>
      </c>
      <c r="MF124">
        <v>0</v>
      </c>
      <c r="MG124">
        <v>2241838</v>
      </c>
      <c r="MH124">
        <v>0</v>
      </c>
      <c r="MI124">
        <v>0</v>
      </c>
      <c r="MJ124">
        <v>0</v>
      </c>
      <c r="MK124">
        <v>0</v>
      </c>
    </row>
    <row r="125" spans="1:349" x14ac:dyDescent="0.25">
      <c r="A125">
        <v>43696</v>
      </c>
      <c r="B125">
        <v>101877</v>
      </c>
      <c r="C125">
        <v>9</v>
      </c>
      <c r="D125">
        <v>2025</v>
      </c>
      <c r="E125">
        <v>6160</v>
      </c>
      <c r="F125">
        <v>0</v>
      </c>
      <c r="G125">
        <v>146.90200000000002</v>
      </c>
      <c r="H125">
        <v>145.75300000000001</v>
      </c>
      <c r="I125">
        <v>145.75300000000001</v>
      </c>
      <c r="J125">
        <v>146.90200000000002</v>
      </c>
      <c r="K125">
        <v>0</v>
      </c>
      <c r="L125">
        <v>6160</v>
      </c>
      <c r="M125">
        <v>0</v>
      </c>
      <c r="N125">
        <v>0</v>
      </c>
      <c r="P125">
        <v>146.90200000000002</v>
      </c>
      <c r="Q125">
        <v>0</v>
      </c>
      <c r="R125">
        <v>91402</v>
      </c>
      <c r="S125">
        <v>622.19600000000003</v>
      </c>
      <c r="U125">
        <v>0</v>
      </c>
      <c r="V125">
        <v>0</v>
      </c>
      <c r="W125">
        <v>0</v>
      </c>
      <c r="X125">
        <v>0</v>
      </c>
      <c r="Z125">
        <v>0</v>
      </c>
      <c r="AC125">
        <v>0</v>
      </c>
      <c r="AD125" t="s">
        <v>305</v>
      </c>
      <c r="AE125">
        <v>0</v>
      </c>
      <c r="AH125">
        <v>0</v>
      </c>
      <c r="AI125">
        <v>0</v>
      </c>
      <c r="AJ125">
        <v>6160</v>
      </c>
      <c r="AK125" t="s">
        <v>529</v>
      </c>
      <c r="AL125" t="s">
        <v>503</v>
      </c>
      <c r="AM125">
        <v>0</v>
      </c>
      <c r="AN125">
        <v>0</v>
      </c>
      <c r="AO125">
        <v>0</v>
      </c>
      <c r="AP125">
        <v>0</v>
      </c>
      <c r="AQ125">
        <v>0</v>
      </c>
      <c r="AS125">
        <v>0</v>
      </c>
      <c r="AT125">
        <v>0</v>
      </c>
      <c r="AU125">
        <v>0</v>
      </c>
      <c r="AV125">
        <v>0</v>
      </c>
      <c r="AW125">
        <v>1594742</v>
      </c>
      <c r="AX125">
        <v>1594863</v>
      </c>
      <c r="AY125">
        <v>0</v>
      </c>
      <c r="AZ125">
        <v>91402</v>
      </c>
      <c r="BA125">
        <v>0</v>
      </c>
      <c r="BB125">
        <v>0</v>
      </c>
      <c r="BC125">
        <v>0</v>
      </c>
      <c r="BD125">
        <v>0</v>
      </c>
      <c r="BE125">
        <v>0</v>
      </c>
      <c r="BF125">
        <v>1438828</v>
      </c>
      <c r="BG125">
        <v>0</v>
      </c>
      <c r="BJ125">
        <v>12</v>
      </c>
      <c r="BK125">
        <v>0</v>
      </c>
      <c r="BL125">
        <v>0</v>
      </c>
      <c r="BM125">
        <v>0</v>
      </c>
      <c r="BN125">
        <v>0</v>
      </c>
      <c r="BO125">
        <v>0</v>
      </c>
      <c r="BP125">
        <v>0</v>
      </c>
      <c r="BQ125">
        <v>748</v>
      </c>
      <c r="BS125">
        <v>0</v>
      </c>
      <c r="BT125">
        <v>0</v>
      </c>
      <c r="BU125">
        <v>0</v>
      </c>
      <c r="BV125">
        <v>0</v>
      </c>
      <c r="BW125">
        <v>0</v>
      </c>
      <c r="BY125">
        <v>0</v>
      </c>
      <c r="CA125">
        <v>0</v>
      </c>
      <c r="CB125">
        <v>0</v>
      </c>
      <c r="CC125">
        <v>0</v>
      </c>
      <c r="CD125">
        <v>0</v>
      </c>
      <c r="CE125">
        <v>0</v>
      </c>
      <c r="CF125">
        <v>0</v>
      </c>
      <c r="CG125">
        <v>0</v>
      </c>
      <c r="CH125">
        <v>0</v>
      </c>
      <c r="CI125">
        <v>0</v>
      </c>
      <c r="CJ125">
        <v>4</v>
      </c>
      <c r="CK125">
        <v>0</v>
      </c>
      <c r="CL125">
        <v>0</v>
      </c>
      <c r="CN125">
        <v>0</v>
      </c>
      <c r="CO125">
        <v>1</v>
      </c>
      <c r="CP125">
        <v>0</v>
      </c>
      <c r="CQ125">
        <v>0</v>
      </c>
      <c r="CR125">
        <v>146.90200000000002</v>
      </c>
      <c r="CS125">
        <v>0</v>
      </c>
      <c r="CT125">
        <v>0</v>
      </c>
      <c r="CU125">
        <v>0</v>
      </c>
      <c r="CV125">
        <v>0</v>
      </c>
      <c r="CW125">
        <v>0</v>
      </c>
      <c r="CX125">
        <v>0</v>
      </c>
      <c r="CY125">
        <v>0</v>
      </c>
      <c r="CZ125">
        <v>0</v>
      </c>
      <c r="DB125">
        <v>897838</v>
      </c>
      <c r="DC125">
        <v>0</v>
      </c>
      <c r="DD125">
        <v>0</v>
      </c>
      <c r="DE125">
        <v>266266</v>
      </c>
      <c r="DF125">
        <v>266266</v>
      </c>
      <c r="DG125">
        <v>43.225000000000001</v>
      </c>
      <c r="DH125">
        <v>0</v>
      </c>
      <c r="DI125">
        <v>0</v>
      </c>
      <c r="DK125">
        <v>3583</v>
      </c>
      <c r="DL125">
        <v>0</v>
      </c>
      <c r="DM125">
        <v>36465</v>
      </c>
      <c r="DN125">
        <v>121</v>
      </c>
      <c r="DO125">
        <v>0</v>
      </c>
      <c r="DP125">
        <v>0</v>
      </c>
      <c r="DQ125">
        <v>0</v>
      </c>
      <c r="DR125">
        <v>0</v>
      </c>
      <c r="DS125">
        <v>0</v>
      </c>
      <c r="DT125">
        <v>0</v>
      </c>
      <c r="DU125">
        <v>0</v>
      </c>
      <c r="DV125">
        <v>0</v>
      </c>
      <c r="DW125">
        <v>0</v>
      </c>
      <c r="DX125">
        <v>0</v>
      </c>
      <c r="DY125">
        <v>0</v>
      </c>
      <c r="DZ125">
        <v>0</v>
      </c>
      <c r="EA125">
        <v>0</v>
      </c>
      <c r="EB125">
        <v>0</v>
      </c>
      <c r="EC125">
        <v>2.0820000000000003</v>
      </c>
      <c r="ED125">
        <v>14749</v>
      </c>
      <c r="EE125">
        <v>0</v>
      </c>
      <c r="EF125">
        <v>0</v>
      </c>
      <c r="EG125">
        <v>0</v>
      </c>
      <c r="EH125">
        <v>21837</v>
      </c>
      <c r="EI125">
        <v>0</v>
      </c>
      <c r="EJ125">
        <v>0</v>
      </c>
      <c r="EK125">
        <v>1.1000000000000001</v>
      </c>
      <c r="EL125">
        <v>0</v>
      </c>
      <c r="EM125">
        <v>0</v>
      </c>
      <c r="EN125">
        <v>4.9000000000000002E-2</v>
      </c>
      <c r="EO125">
        <v>0</v>
      </c>
      <c r="EP125">
        <v>0</v>
      </c>
      <c r="EQ125">
        <v>1.149</v>
      </c>
      <c r="ER125">
        <v>0</v>
      </c>
      <c r="ES125">
        <v>3.5450000000000004</v>
      </c>
      <c r="ET125">
        <v>0</v>
      </c>
      <c r="EV125">
        <v>0</v>
      </c>
      <c r="EW125">
        <v>0</v>
      </c>
      <c r="EX125">
        <v>0</v>
      </c>
      <c r="EZ125">
        <v>1347426</v>
      </c>
      <c r="FA125">
        <v>0</v>
      </c>
      <c r="FB125">
        <v>1438707</v>
      </c>
      <c r="FC125">
        <v>0</v>
      </c>
      <c r="FD125">
        <v>0</v>
      </c>
      <c r="FE125">
        <v>212447</v>
      </c>
      <c r="FF125">
        <v>34990</v>
      </c>
      <c r="FG125">
        <v>7.0223999999999995E-2</v>
      </c>
      <c r="FH125">
        <v>3.0397999999999998E-2</v>
      </c>
      <c r="FI125">
        <v>0</v>
      </c>
      <c r="FJ125">
        <v>0</v>
      </c>
      <c r="FK125">
        <v>233.57600000000002</v>
      </c>
      <c r="FL125">
        <v>1686144</v>
      </c>
      <c r="FM125">
        <v>0</v>
      </c>
      <c r="FN125">
        <v>0</v>
      </c>
      <c r="FO125">
        <v>0</v>
      </c>
      <c r="FP125">
        <v>0</v>
      </c>
      <c r="FQ125">
        <v>0</v>
      </c>
      <c r="FR125">
        <v>0</v>
      </c>
      <c r="FS125">
        <v>0</v>
      </c>
      <c r="FT125">
        <v>0</v>
      </c>
      <c r="FU125">
        <v>0</v>
      </c>
      <c r="FV125">
        <v>0</v>
      </c>
      <c r="FW125">
        <v>0</v>
      </c>
      <c r="FX125">
        <v>0</v>
      </c>
      <c r="FY125">
        <v>0</v>
      </c>
      <c r="GB125">
        <v>0</v>
      </c>
      <c r="GC125">
        <v>0</v>
      </c>
      <c r="GD125">
        <v>0</v>
      </c>
      <c r="GF125">
        <v>0</v>
      </c>
      <c r="GG125">
        <v>0</v>
      </c>
      <c r="GH125">
        <v>0</v>
      </c>
      <c r="GI125">
        <v>0</v>
      </c>
      <c r="GK125">
        <v>0</v>
      </c>
      <c r="GL125">
        <v>0</v>
      </c>
      <c r="GM125">
        <v>0</v>
      </c>
      <c r="GN125">
        <v>0</v>
      </c>
      <c r="GO125">
        <v>0</v>
      </c>
      <c r="GQ125">
        <v>0</v>
      </c>
      <c r="GR125">
        <v>0</v>
      </c>
      <c r="GS125">
        <v>0</v>
      </c>
      <c r="GT125">
        <v>0</v>
      </c>
      <c r="HB125">
        <v>0</v>
      </c>
      <c r="HC125">
        <v>4.0135999999999998E-2</v>
      </c>
      <c r="HD125">
        <v>0</v>
      </c>
      <c r="HE125">
        <v>0</v>
      </c>
      <c r="HF125">
        <v>160474</v>
      </c>
      <c r="HG125">
        <v>2464</v>
      </c>
      <c r="HH125">
        <v>59640</v>
      </c>
      <c r="HI125">
        <v>0</v>
      </c>
      <c r="HJ125">
        <v>15560</v>
      </c>
      <c r="HK125">
        <v>0</v>
      </c>
      <c r="HL125">
        <v>0</v>
      </c>
      <c r="HM125">
        <v>0</v>
      </c>
      <c r="HN125">
        <v>0</v>
      </c>
      <c r="HO125">
        <v>0</v>
      </c>
      <c r="HP125">
        <v>0</v>
      </c>
      <c r="HQ125">
        <v>0</v>
      </c>
      <c r="HR125">
        <v>0</v>
      </c>
      <c r="HS125">
        <v>1347305</v>
      </c>
      <c r="HT125">
        <v>34990</v>
      </c>
      <c r="HW125">
        <v>0</v>
      </c>
      <c r="HX125">
        <v>17</v>
      </c>
      <c r="HY125">
        <v>23</v>
      </c>
      <c r="HZ125">
        <v>25</v>
      </c>
      <c r="IA125">
        <v>29</v>
      </c>
      <c r="IB125">
        <v>73</v>
      </c>
      <c r="IC125">
        <v>167</v>
      </c>
      <c r="ID125">
        <v>0</v>
      </c>
      <c r="IE125">
        <v>0</v>
      </c>
      <c r="IF125">
        <v>0</v>
      </c>
      <c r="IG125">
        <v>4</v>
      </c>
      <c r="IH125">
        <v>96.817999999999998</v>
      </c>
      <c r="II125">
        <v>0</v>
      </c>
      <c r="IJ125">
        <v>0</v>
      </c>
      <c r="IK125">
        <v>0</v>
      </c>
      <c r="IL125">
        <v>0</v>
      </c>
      <c r="IM125">
        <v>0</v>
      </c>
      <c r="IN125">
        <v>0</v>
      </c>
      <c r="IO125">
        <v>0</v>
      </c>
      <c r="IP125">
        <v>0</v>
      </c>
      <c r="IQ125">
        <v>0</v>
      </c>
      <c r="IR125">
        <v>0</v>
      </c>
      <c r="IS125">
        <v>0</v>
      </c>
      <c r="IT125">
        <v>0</v>
      </c>
      <c r="IU125">
        <v>0</v>
      </c>
      <c r="IV125">
        <v>0</v>
      </c>
      <c r="IW125">
        <v>6160</v>
      </c>
      <c r="IX125">
        <v>0</v>
      </c>
      <c r="IY125">
        <v>0</v>
      </c>
      <c r="IZ125">
        <v>0</v>
      </c>
      <c r="JA125">
        <v>0</v>
      </c>
      <c r="JB125">
        <v>0</v>
      </c>
      <c r="JC125">
        <v>0</v>
      </c>
      <c r="JD125">
        <v>0</v>
      </c>
      <c r="JE125">
        <v>0</v>
      </c>
      <c r="JF125">
        <v>0</v>
      </c>
      <c r="JG125">
        <v>0</v>
      </c>
      <c r="JH125">
        <v>0</v>
      </c>
      <c r="JJ125">
        <v>0</v>
      </c>
      <c r="JK125">
        <v>0</v>
      </c>
      <c r="JL125">
        <v>0</v>
      </c>
      <c r="JM125">
        <v>0</v>
      </c>
      <c r="JO125">
        <v>0</v>
      </c>
      <c r="JP125">
        <v>0</v>
      </c>
      <c r="JQ125">
        <v>0</v>
      </c>
      <c r="JR125">
        <v>0</v>
      </c>
      <c r="JS125">
        <v>0</v>
      </c>
      <c r="JT125">
        <v>0</v>
      </c>
      <c r="JU125">
        <v>0</v>
      </c>
      <c r="JW125">
        <v>0</v>
      </c>
      <c r="JX125">
        <v>0</v>
      </c>
      <c r="JY125">
        <v>0</v>
      </c>
      <c r="JZ125">
        <v>0</v>
      </c>
      <c r="KD125">
        <v>0</v>
      </c>
      <c r="KE125">
        <v>7261</v>
      </c>
      <c r="KG125">
        <v>0</v>
      </c>
      <c r="KH125">
        <v>0</v>
      </c>
      <c r="KI125">
        <v>0</v>
      </c>
      <c r="KJ125">
        <v>4</v>
      </c>
      <c r="KK125">
        <v>0</v>
      </c>
      <c r="KL125">
        <v>2464</v>
      </c>
      <c r="KM125">
        <v>0</v>
      </c>
      <c r="KN125">
        <v>0</v>
      </c>
      <c r="KO125">
        <v>0</v>
      </c>
      <c r="KP125">
        <v>0</v>
      </c>
      <c r="KQ125">
        <v>0</v>
      </c>
      <c r="KS125">
        <v>0</v>
      </c>
      <c r="KT125">
        <v>0</v>
      </c>
      <c r="KU125">
        <v>0</v>
      </c>
      <c r="KW125">
        <v>0</v>
      </c>
      <c r="KX125">
        <v>0</v>
      </c>
      <c r="KY125">
        <v>0</v>
      </c>
      <c r="KZ125">
        <v>0</v>
      </c>
      <c r="LA125">
        <v>0</v>
      </c>
      <c r="LB125">
        <v>0</v>
      </c>
      <c r="LD125">
        <v>0</v>
      </c>
      <c r="LE125">
        <v>0</v>
      </c>
      <c r="LF125">
        <v>0</v>
      </c>
      <c r="LG125">
        <v>0</v>
      </c>
      <c r="LH125">
        <v>0</v>
      </c>
      <c r="LI125">
        <v>0</v>
      </c>
      <c r="LJ125">
        <v>55.961000000000006</v>
      </c>
      <c r="LK125">
        <v>1</v>
      </c>
      <c r="LL125">
        <v>15000</v>
      </c>
      <c r="LM125">
        <v>560</v>
      </c>
      <c r="LN125">
        <v>0</v>
      </c>
      <c r="LO125">
        <v>0</v>
      </c>
      <c r="LP125">
        <v>0</v>
      </c>
      <c r="LQ125">
        <v>0</v>
      </c>
      <c r="LR125">
        <v>0</v>
      </c>
      <c r="LS125">
        <v>0</v>
      </c>
      <c r="LT125">
        <v>0</v>
      </c>
      <c r="LU125">
        <v>0</v>
      </c>
      <c r="LV125">
        <v>0</v>
      </c>
      <c r="LW125">
        <v>0</v>
      </c>
      <c r="LX125">
        <v>0</v>
      </c>
      <c r="LY125">
        <v>0</v>
      </c>
      <c r="LZ125">
        <v>0</v>
      </c>
      <c r="MA125">
        <v>0</v>
      </c>
      <c r="MB125">
        <v>0</v>
      </c>
      <c r="MC125">
        <v>0</v>
      </c>
      <c r="MD125">
        <v>0</v>
      </c>
      <c r="ME125">
        <v>0</v>
      </c>
      <c r="MF125">
        <v>0</v>
      </c>
      <c r="MG125">
        <v>1594742</v>
      </c>
      <c r="MH125">
        <v>0</v>
      </c>
      <c r="MI125">
        <v>0</v>
      </c>
      <c r="MJ125">
        <v>0</v>
      </c>
      <c r="MK125">
        <v>0</v>
      </c>
    </row>
    <row r="126" spans="1:349" x14ac:dyDescent="0.25">
      <c r="A126">
        <v>43696</v>
      </c>
      <c r="B126">
        <v>101878</v>
      </c>
      <c r="C126">
        <v>9</v>
      </c>
      <c r="D126">
        <v>2025</v>
      </c>
      <c r="E126">
        <v>6160</v>
      </c>
      <c r="F126">
        <v>0</v>
      </c>
      <c r="G126">
        <v>243.55500000000001</v>
      </c>
      <c r="H126">
        <v>232.405</v>
      </c>
      <c r="I126">
        <v>232.405</v>
      </c>
      <c r="J126">
        <v>243.55500000000001</v>
      </c>
      <c r="K126">
        <v>0</v>
      </c>
      <c r="L126">
        <v>6160</v>
      </c>
      <c r="M126">
        <v>0</v>
      </c>
      <c r="N126">
        <v>0</v>
      </c>
      <c r="P126">
        <v>243.55500000000001</v>
      </c>
      <c r="Q126">
        <v>0</v>
      </c>
      <c r="R126">
        <v>151539</v>
      </c>
      <c r="S126">
        <v>622.19600000000003</v>
      </c>
      <c r="U126">
        <v>0</v>
      </c>
      <c r="V126">
        <v>35.454999999999998</v>
      </c>
      <c r="W126">
        <v>21840</v>
      </c>
      <c r="X126">
        <v>21840</v>
      </c>
      <c r="Z126">
        <v>0</v>
      </c>
      <c r="AC126">
        <v>0</v>
      </c>
      <c r="AD126" t="s">
        <v>305</v>
      </c>
      <c r="AE126">
        <v>0</v>
      </c>
      <c r="AH126">
        <v>0</v>
      </c>
      <c r="AI126">
        <v>0</v>
      </c>
      <c r="AJ126">
        <v>6160</v>
      </c>
      <c r="AK126" t="s">
        <v>529</v>
      </c>
      <c r="AL126" t="s">
        <v>504</v>
      </c>
      <c r="AM126">
        <v>0</v>
      </c>
      <c r="AN126">
        <v>0</v>
      </c>
      <c r="AO126">
        <v>0</v>
      </c>
      <c r="AP126">
        <v>0</v>
      </c>
      <c r="AQ126">
        <v>0</v>
      </c>
      <c r="AS126">
        <v>0</v>
      </c>
      <c r="AT126">
        <v>0</v>
      </c>
      <c r="AU126">
        <v>0</v>
      </c>
      <c r="AV126">
        <v>0</v>
      </c>
      <c r="AW126">
        <v>2588928</v>
      </c>
      <c r="AX126">
        <v>2589673</v>
      </c>
      <c r="AY126">
        <v>0</v>
      </c>
      <c r="AZ126">
        <v>151539</v>
      </c>
      <c r="BA126">
        <v>0</v>
      </c>
      <c r="BB126">
        <v>0</v>
      </c>
      <c r="BC126">
        <v>0</v>
      </c>
      <c r="BD126">
        <v>0</v>
      </c>
      <c r="BE126">
        <v>0</v>
      </c>
      <c r="BF126">
        <v>2327951</v>
      </c>
      <c r="BG126">
        <v>0</v>
      </c>
      <c r="BJ126">
        <v>12</v>
      </c>
      <c r="BK126">
        <v>0</v>
      </c>
      <c r="BL126">
        <v>0</v>
      </c>
      <c r="BM126">
        <v>0</v>
      </c>
      <c r="BN126">
        <v>0</v>
      </c>
      <c r="BO126">
        <v>0</v>
      </c>
      <c r="BP126">
        <v>0</v>
      </c>
      <c r="BQ126">
        <v>734</v>
      </c>
      <c r="BS126">
        <v>0</v>
      </c>
      <c r="BT126">
        <v>0</v>
      </c>
      <c r="BU126">
        <v>0</v>
      </c>
      <c r="BV126">
        <v>0</v>
      </c>
      <c r="BW126">
        <v>0</v>
      </c>
      <c r="BY126">
        <v>0</v>
      </c>
      <c r="CA126">
        <v>0</v>
      </c>
      <c r="CB126">
        <v>0</v>
      </c>
      <c r="CC126">
        <v>0</v>
      </c>
      <c r="CD126">
        <v>0</v>
      </c>
      <c r="CE126">
        <v>0</v>
      </c>
      <c r="CF126">
        <v>0</v>
      </c>
      <c r="CG126">
        <v>0</v>
      </c>
      <c r="CH126">
        <v>0</v>
      </c>
      <c r="CI126">
        <v>0</v>
      </c>
      <c r="CJ126">
        <v>4</v>
      </c>
      <c r="CK126">
        <v>0</v>
      </c>
      <c r="CL126">
        <v>0</v>
      </c>
      <c r="CN126">
        <v>0</v>
      </c>
      <c r="CO126">
        <v>1</v>
      </c>
      <c r="CP126">
        <v>0</v>
      </c>
      <c r="CQ126">
        <v>0</v>
      </c>
      <c r="CR126">
        <v>243.55500000000001</v>
      </c>
      <c r="CS126">
        <v>0</v>
      </c>
      <c r="CT126">
        <v>0</v>
      </c>
      <c r="CU126">
        <v>0</v>
      </c>
      <c r="CV126">
        <v>0</v>
      </c>
      <c r="CW126">
        <v>0</v>
      </c>
      <c r="CX126">
        <v>0</v>
      </c>
      <c r="CY126">
        <v>0</v>
      </c>
      <c r="CZ126">
        <v>0</v>
      </c>
      <c r="DB126">
        <v>1431615</v>
      </c>
      <c r="DC126">
        <v>0</v>
      </c>
      <c r="DD126">
        <v>0</v>
      </c>
      <c r="DE126">
        <v>284130</v>
      </c>
      <c r="DF126">
        <v>284130</v>
      </c>
      <c r="DG126">
        <v>46.125</v>
      </c>
      <c r="DH126">
        <v>0</v>
      </c>
      <c r="DI126">
        <v>0</v>
      </c>
      <c r="DK126">
        <v>3370</v>
      </c>
      <c r="DL126">
        <v>0</v>
      </c>
      <c r="DM126">
        <v>224325</v>
      </c>
      <c r="DN126">
        <v>745</v>
      </c>
      <c r="DO126">
        <v>0</v>
      </c>
      <c r="DP126">
        <v>0</v>
      </c>
      <c r="DQ126">
        <v>0</v>
      </c>
      <c r="DR126">
        <v>0</v>
      </c>
      <c r="DS126">
        <v>0</v>
      </c>
      <c r="DT126">
        <v>0</v>
      </c>
      <c r="DU126">
        <v>0</v>
      </c>
      <c r="DV126">
        <v>0</v>
      </c>
      <c r="DW126">
        <v>0</v>
      </c>
      <c r="DX126">
        <v>0</v>
      </c>
      <c r="DY126">
        <v>0</v>
      </c>
      <c r="DZ126">
        <v>0</v>
      </c>
      <c r="EA126">
        <v>0</v>
      </c>
      <c r="EB126">
        <v>0</v>
      </c>
      <c r="EC126">
        <v>1.6620000000000001</v>
      </c>
      <c r="ED126">
        <v>11774</v>
      </c>
      <c r="EE126">
        <v>0</v>
      </c>
      <c r="EF126">
        <v>0</v>
      </c>
      <c r="EG126">
        <v>0</v>
      </c>
      <c r="EH126">
        <v>213296</v>
      </c>
      <c r="EI126">
        <v>0</v>
      </c>
      <c r="EJ126">
        <v>0</v>
      </c>
      <c r="EK126">
        <v>9.6560000000000006</v>
      </c>
      <c r="EL126">
        <v>0</v>
      </c>
      <c r="EM126">
        <v>0.90600000000000003</v>
      </c>
      <c r="EN126">
        <v>0.58800000000000008</v>
      </c>
      <c r="EO126">
        <v>0</v>
      </c>
      <c r="EP126">
        <v>0</v>
      </c>
      <c r="EQ126">
        <v>11.15</v>
      </c>
      <c r="ER126">
        <v>0</v>
      </c>
      <c r="ES126">
        <v>34.626000000000005</v>
      </c>
      <c r="ET126">
        <v>0</v>
      </c>
      <c r="EV126">
        <v>0</v>
      </c>
      <c r="EW126">
        <v>0</v>
      </c>
      <c r="EX126">
        <v>0</v>
      </c>
      <c r="EZ126">
        <v>2189333</v>
      </c>
      <c r="FA126">
        <v>0</v>
      </c>
      <c r="FB126">
        <v>2340127</v>
      </c>
      <c r="FC126">
        <v>0</v>
      </c>
      <c r="FD126">
        <v>0</v>
      </c>
      <c r="FE126">
        <v>343728</v>
      </c>
      <c r="FF126">
        <v>56612</v>
      </c>
      <c r="FG126">
        <v>7.0223999999999995E-2</v>
      </c>
      <c r="FH126">
        <v>3.0397999999999998E-2</v>
      </c>
      <c r="FI126">
        <v>0</v>
      </c>
      <c r="FJ126">
        <v>0</v>
      </c>
      <c r="FK126">
        <v>377.91400000000004</v>
      </c>
      <c r="FL126">
        <v>2740467</v>
      </c>
      <c r="FM126">
        <v>0</v>
      </c>
      <c r="FN126">
        <v>0</v>
      </c>
      <c r="FO126">
        <v>12921</v>
      </c>
      <c r="FP126">
        <v>0</v>
      </c>
      <c r="FQ126">
        <v>12921</v>
      </c>
      <c r="FR126">
        <v>12921</v>
      </c>
      <c r="FS126">
        <v>0</v>
      </c>
      <c r="FT126">
        <v>0</v>
      </c>
      <c r="FU126">
        <v>0</v>
      </c>
      <c r="FV126">
        <v>0</v>
      </c>
      <c r="FW126">
        <v>0</v>
      </c>
      <c r="FX126">
        <v>0</v>
      </c>
      <c r="FY126">
        <v>0</v>
      </c>
      <c r="GB126">
        <v>0</v>
      </c>
      <c r="GC126">
        <v>0</v>
      </c>
      <c r="GD126">
        <v>0</v>
      </c>
      <c r="GF126">
        <v>0</v>
      </c>
      <c r="GG126">
        <v>0</v>
      </c>
      <c r="GH126">
        <v>0</v>
      </c>
      <c r="GI126">
        <v>0</v>
      </c>
      <c r="GK126">
        <v>0</v>
      </c>
      <c r="GL126">
        <v>0</v>
      </c>
      <c r="GM126">
        <v>0</v>
      </c>
      <c r="GN126">
        <v>0</v>
      </c>
      <c r="GO126">
        <v>0</v>
      </c>
      <c r="GQ126">
        <v>0</v>
      </c>
      <c r="GR126">
        <v>0</v>
      </c>
      <c r="GS126">
        <v>0</v>
      </c>
      <c r="GT126">
        <v>0</v>
      </c>
      <c r="HB126">
        <v>0</v>
      </c>
      <c r="HC126">
        <v>4.0135999999999998E-2</v>
      </c>
      <c r="HD126">
        <v>0</v>
      </c>
      <c r="HE126">
        <v>0</v>
      </c>
      <c r="HF126">
        <v>255878</v>
      </c>
      <c r="HG126">
        <v>0</v>
      </c>
      <c r="HH126">
        <v>92768</v>
      </c>
      <c r="HI126">
        <v>0</v>
      </c>
      <c r="HJ126">
        <v>16650</v>
      </c>
      <c r="HK126">
        <v>0</v>
      </c>
      <c r="HL126">
        <v>0</v>
      </c>
      <c r="HM126">
        <v>0</v>
      </c>
      <c r="HN126">
        <v>0</v>
      </c>
      <c r="HO126">
        <v>0</v>
      </c>
      <c r="HP126">
        <v>0</v>
      </c>
      <c r="HQ126">
        <v>0</v>
      </c>
      <c r="HR126">
        <v>0</v>
      </c>
      <c r="HS126">
        <v>2188588</v>
      </c>
      <c r="HT126">
        <v>56612</v>
      </c>
      <c r="HW126">
        <v>0</v>
      </c>
      <c r="HX126">
        <v>33</v>
      </c>
      <c r="HY126">
        <v>40</v>
      </c>
      <c r="HZ126">
        <v>27</v>
      </c>
      <c r="IA126">
        <v>52</v>
      </c>
      <c r="IB126">
        <v>32</v>
      </c>
      <c r="IC126">
        <v>184</v>
      </c>
      <c r="ID126">
        <v>0</v>
      </c>
      <c r="IE126">
        <v>0</v>
      </c>
      <c r="IF126">
        <v>0</v>
      </c>
      <c r="IG126">
        <v>0</v>
      </c>
      <c r="IH126">
        <v>150.59800000000001</v>
      </c>
      <c r="II126">
        <v>0</v>
      </c>
      <c r="IJ126">
        <v>35.454999999999998</v>
      </c>
      <c r="IK126">
        <v>0</v>
      </c>
      <c r="IL126">
        <v>0</v>
      </c>
      <c r="IM126">
        <v>0</v>
      </c>
      <c r="IN126">
        <v>0</v>
      </c>
      <c r="IO126">
        <v>0</v>
      </c>
      <c r="IP126">
        <v>0</v>
      </c>
      <c r="IQ126">
        <v>35.454999999999998</v>
      </c>
      <c r="IR126">
        <v>21840</v>
      </c>
      <c r="IS126">
        <v>0</v>
      </c>
      <c r="IT126">
        <v>0</v>
      </c>
      <c r="IU126">
        <v>0</v>
      </c>
      <c r="IV126">
        <v>0</v>
      </c>
      <c r="IW126">
        <v>6160</v>
      </c>
      <c r="IX126">
        <v>0</v>
      </c>
      <c r="IY126">
        <v>0</v>
      </c>
      <c r="IZ126">
        <v>0</v>
      </c>
      <c r="JA126">
        <v>0</v>
      </c>
      <c r="JB126">
        <v>0</v>
      </c>
      <c r="JC126">
        <v>0</v>
      </c>
      <c r="JD126">
        <v>0</v>
      </c>
      <c r="JE126">
        <v>0</v>
      </c>
      <c r="JF126">
        <v>0</v>
      </c>
      <c r="JG126">
        <v>0</v>
      </c>
      <c r="JH126">
        <v>0</v>
      </c>
      <c r="JJ126">
        <v>0</v>
      </c>
      <c r="JK126">
        <v>0</v>
      </c>
      <c r="JL126">
        <v>0</v>
      </c>
      <c r="JM126">
        <v>0</v>
      </c>
      <c r="JO126">
        <v>0</v>
      </c>
      <c r="JP126">
        <v>0</v>
      </c>
      <c r="JQ126">
        <v>0</v>
      </c>
      <c r="JR126">
        <v>0</v>
      </c>
      <c r="JS126">
        <v>0</v>
      </c>
      <c r="JT126">
        <v>0</v>
      </c>
      <c r="JU126">
        <v>0</v>
      </c>
      <c r="JW126">
        <v>0</v>
      </c>
      <c r="JX126">
        <v>0</v>
      </c>
      <c r="JY126">
        <v>0</v>
      </c>
      <c r="JZ126">
        <v>0</v>
      </c>
      <c r="KD126">
        <v>0</v>
      </c>
      <c r="KE126">
        <v>7261</v>
      </c>
      <c r="KG126">
        <v>0</v>
      </c>
      <c r="KH126">
        <v>0</v>
      </c>
      <c r="KI126">
        <v>0</v>
      </c>
      <c r="KJ126">
        <v>0</v>
      </c>
      <c r="KK126">
        <v>0</v>
      </c>
      <c r="KL126">
        <v>0</v>
      </c>
      <c r="KM126">
        <v>0</v>
      </c>
      <c r="KN126">
        <v>0</v>
      </c>
      <c r="KO126">
        <v>0</v>
      </c>
      <c r="KP126">
        <v>0</v>
      </c>
      <c r="KQ126">
        <v>0</v>
      </c>
      <c r="KS126">
        <v>0</v>
      </c>
      <c r="KT126">
        <v>0</v>
      </c>
      <c r="KU126">
        <v>0</v>
      </c>
      <c r="KW126">
        <v>0</v>
      </c>
      <c r="KX126">
        <v>0</v>
      </c>
      <c r="KY126">
        <v>0</v>
      </c>
      <c r="KZ126">
        <v>0</v>
      </c>
      <c r="LA126">
        <v>0</v>
      </c>
      <c r="LB126">
        <v>0</v>
      </c>
      <c r="LD126">
        <v>0</v>
      </c>
      <c r="LE126">
        <v>0</v>
      </c>
      <c r="LF126">
        <v>0</v>
      </c>
      <c r="LG126">
        <v>0</v>
      </c>
      <c r="LH126">
        <v>0</v>
      </c>
      <c r="LI126">
        <v>0</v>
      </c>
      <c r="LJ126">
        <v>164.99</v>
      </c>
      <c r="LK126">
        <v>1</v>
      </c>
      <c r="LL126">
        <v>15000</v>
      </c>
      <c r="LM126">
        <v>1650</v>
      </c>
      <c r="LN126">
        <v>0</v>
      </c>
      <c r="LO126">
        <v>0</v>
      </c>
      <c r="LP126">
        <v>0</v>
      </c>
      <c r="LQ126">
        <v>0</v>
      </c>
      <c r="LR126">
        <v>0</v>
      </c>
      <c r="LS126">
        <v>0</v>
      </c>
      <c r="LT126">
        <v>0</v>
      </c>
      <c r="LU126">
        <v>0</v>
      </c>
      <c r="LV126">
        <v>0</v>
      </c>
      <c r="LW126">
        <v>0</v>
      </c>
      <c r="LX126">
        <v>0</v>
      </c>
      <c r="LY126">
        <v>0</v>
      </c>
      <c r="LZ126">
        <v>0</v>
      </c>
      <c r="MA126">
        <v>0</v>
      </c>
      <c r="MB126">
        <v>0</v>
      </c>
      <c r="MC126">
        <v>0</v>
      </c>
      <c r="MD126">
        <v>0</v>
      </c>
      <c r="ME126">
        <v>0</v>
      </c>
      <c r="MF126">
        <v>0</v>
      </c>
      <c r="MG126">
        <v>2588928</v>
      </c>
      <c r="MH126">
        <v>0</v>
      </c>
      <c r="MI126">
        <v>0</v>
      </c>
      <c r="MJ126">
        <v>0</v>
      </c>
      <c r="MK126">
        <v>0</v>
      </c>
    </row>
    <row r="127" spans="1:349" x14ac:dyDescent="0.25">
      <c r="A127">
        <v>43696</v>
      </c>
      <c r="B127">
        <v>105801</v>
      </c>
      <c r="C127">
        <v>9</v>
      </c>
      <c r="D127">
        <v>2025</v>
      </c>
      <c r="E127">
        <v>6160</v>
      </c>
      <c r="F127">
        <v>0</v>
      </c>
      <c r="G127">
        <v>103.19</v>
      </c>
      <c r="H127">
        <v>94.894000000000005</v>
      </c>
      <c r="I127">
        <v>94.894000000000005</v>
      </c>
      <c r="J127">
        <v>103.19</v>
      </c>
      <c r="K127">
        <v>0</v>
      </c>
      <c r="L127">
        <v>6160</v>
      </c>
      <c r="M127">
        <v>0</v>
      </c>
      <c r="N127">
        <v>0</v>
      </c>
      <c r="P127">
        <v>103.16500000000001</v>
      </c>
      <c r="Q127">
        <v>0</v>
      </c>
      <c r="R127">
        <v>64189</v>
      </c>
      <c r="S127">
        <v>622.19600000000003</v>
      </c>
      <c r="U127">
        <v>0</v>
      </c>
      <c r="V127">
        <v>1.202</v>
      </c>
      <c r="W127">
        <v>740</v>
      </c>
      <c r="X127">
        <v>740</v>
      </c>
      <c r="Z127">
        <v>0</v>
      </c>
      <c r="AC127">
        <v>0</v>
      </c>
      <c r="AD127" t="s">
        <v>305</v>
      </c>
      <c r="AE127">
        <v>0</v>
      </c>
      <c r="AH127">
        <v>0</v>
      </c>
      <c r="AI127">
        <v>0</v>
      </c>
      <c r="AJ127">
        <v>6160</v>
      </c>
      <c r="AK127" t="s">
        <v>529</v>
      </c>
      <c r="AL127" t="s">
        <v>30</v>
      </c>
      <c r="AM127">
        <v>0</v>
      </c>
      <c r="AN127">
        <v>0</v>
      </c>
      <c r="AO127">
        <v>0</v>
      </c>
      <c r="AP127">
        <v>0</v>
      </c>
      <c r="AQ127">
        <v>0</v>
      </c>
      <c r="AS127">
        <v>0</v>
      </c>
      <c r="AT127">
        <v>0</v>
      </c>
      <c r="AU127">
        <v>0</v>
      </c>
      <c r="AV127">
        <v>0</v>
      </c>
      <c r="AW127">
        <v>1135151</v>
      </c>
      <c r="AX127">
        <v>1118990</v>
      </c>
      <c r="AY127">
        <v>0</v>
      </c>
      <c r="AZ127">
        <v>64189</v>
      </c>
      <c r="BA127">
        <v>8.1669999999999998</v>
      </c>
      <c r="BB127">
        <v>0</v>
      </c>
      <c r="BC127">
        <v>0</v>
      </c>
      <c r="BD127">
        <v>0</v>
      </c>
      <c r="BE127">
        <v>0</v>
      </c>
      <c r="BF127">
        <v>955831</v>
      </c>
      <c r="BG127">
        <v>0</v>
      </c>
      <c r="BJ127">
        <v>12</v>
      </c>
      <c r="BK127">
        <v>0</v>
      </c>
      <c r="BL127">
        <v>0</v>
      </c>
      <c r="BM127">
        <v>0</v>
      </c>
      <c r="BN127">
        <v>0</v>
      </c>
      <c r="BO127">
        <v>0</v>
      </c>
      <c r="BP127">
        <v>0</v>
      </c>
      <c r="BQ127">
        <v>755</v>
      </c>
      <c r="BS127">
        <v>0</v>
      </c>
      <c r="BT127">
        <v>0</v>
      </c>
      <c r="BU127">
        <v>0</v>
      </c>
      <c r="BV127">
        <v>0</v>
      </c>
      <c r="BW127">
        <v>0</v>
      </c>
      <c r="BY127">
        <v>0</v>
      </c>
      <c r="CA127">
        <v>0</v>
      </c>
      <c r="CB127">
        <v>0</v>
      </c>
      <c r="CC127">
        <v>0</v>
      </c>
      <c r="CD127">
        <v>0</v>
      </c>
      <c r="CE127">
        <v>0</v>
      </c>
      <c r="CF127">
        <v>0</v>
      </c>
      <c r="CG127">
        <v>0</v>
      </c>
      <c r="CH127">
        <v>16567</v>
      </c>
      <c r="CI127">
        <v>0</v>
      </c>
      <c r="CJ127">
        <v>4</v>
      </c>
      <c r="CK127">
        <v>0</v>
      </c>
      <c r="CL127">
        <v>0</v>
      </c>
      <c r="CN127">
        <v>0</v>
      </c>
      <c r="CO127">
        <v>1</v>
      </c>
      <c r="CP127">
        <v>0</v>
      </c>
      <c r="CQ127">
        <v>5</v>
      </c>
      <c r="CR127">
        <v>103.19</v>
      </c>
      <c r="CS127">
        <v>0</v>
      </c>
      <c r="CT127">
        <v>0</v>
      </c>
      <c r="CU127">
        <v>0</v>
      </c>
      <c r="CV127">
        <v>0</v>
      </c>
      <c r="CW127">
        <v>0</v>
      </c>
      <c r="CX127">
        <v>0</v>
      </c>
      <c r="CY127">
        <v>0</v>
      </c>
      <c r="CZ127">
        <v>0</v>
      </c>
      <c r="DB127">
        <v>584547</v>
      </c>
      <c r="DC127">
        <v>0</v>
      </c>
      <c r="DD127">
        <v>0</v>
      </c>
      <c r="DE127">
        <v>62524</v>
      </c>
      <c r="DF127">
        <v>62524</v>
      </c>
      <c r="DG127">
        <v>10.15</v>
      </c>
      <c r="DH127">
        <v>0</v>
      </c>
      <c r="DI127">
        <v>0</v>
      </c>
      <c r="DK127">
        <v>3709</v>
      </c>
      <c r="DL127">
        <v>0</v>
      </c>
      <c r="DM127">
        <v>122334</v>
      </c>
      <c r="DN127">
        <v>406</v>
      </c>
      <c r="DO127">
        <v>0</v>
      </c>
      <c r="DP127">
        <v>0</v>
      </c>
      <c r="DQ127">
        <v>0</v>
      </c>
      <c r="DR127">
        <v>0</v>
      </c>
      <c r="DS127">
        <v>0</v>
      </c>
      <c r="DT127">
        <v>0</v>
      </c>
      <c r="DU127">
        <v>0</v>
      </c>
      <c r="DV127">
        <v>0</v>
      </c>
      <c r="DW127">
        <v>0</v>
      </c>
      <c r="DX127">
        <v>0</v>
      </c>
      <c r="DY127">
        <v>0</v>
      </c>
      <c r="DZ127">
        <v>0</v>
      </c>
      <c r="EA127">
        <v>0</v>
      </c>
      <c r="EB127">
        <v>0</v>
      </c>
      <c r="EC127">
        <v>12.542</v>
      </c>
      <c r="ED127">
        <v>88848</v>
      </c>
      <c r="EE127">
        <v>0</v>
      </c>
      <c r="EF127">
        <v>0</v>
      </c>
      <c r="EG127">
        <v>0</v>
      </c>
      <c r="EH127">
        <v>33892</v>
      </c>
      <c r="EI127">
        <v>0</v>
      </c>
      <c r="EJ127">
        <v>0</v>
      </c>
      <c r="EK127">
        <v>1.8340000000000001</v>
      </c>
      <c r="EL127">
        <v>0</v>
      </c>
      <c r="EM127">
        <v>0</v>
      </c>
      <c r="EN127">
        <v>0</v>
      </c>
      <c r="EO127">
        <v>0</v>
      </c>
      <c r="EP127">
        <v>0</v>
      </c>
      <c r="EQ127">
        <v>1.8340000000000001</v>
      </c>
      <c r="ER127">
        <v>0</v>
      </c>
      <c r="ES127">
        <v>5.5020000000000007</v>
      </c>
      <c r="ET127">
        <v>0</v>
      </c>
      <c r="EV127">
        <v>0</v>
      </c>
      <c r="EW127">
        <v>0</v>
      </c>
      <c r="EX127">
        <v>0</v>
      </c>
      <c r="EZ127">
        <v>954615</v>
      </c>
      <c r="FA127">
        <v>0</v>
      </c>
      <c r="FB127">
        <v>1018398</v>
      </c>
      <c r="FC127">
        <v>0</v>
      </c>
      <c r="FD127">
        <v>0</v>
      </c>
      <c r="FE127">
        <v>141131</v>
      </c>
      <c r="FF127">
        <v>23244</v>
      </c>
      <c r="FG127">
        <v>7.0223999999999995E-2</v>
      </c>
      <c r="FH127">
        <v>3.0397999999999998E-2</v>
      </c>
      <c r="FI127">
        <v>0</v>
      </c>
      <c r="FJ127">
        <v>0</v>
      </c>
      <c r="FK127">
        <v>155.167</v>
      </c>
      <c r="FL127">
        <v>1199340</v>
      </c>
      <c r="FM127">
        <v>0</v>
      </c>
      <c r="FN127">
        <v>0</v>
      </c>
      <c r="FO127">
        <v>61200</v>
      </c>
      <c r="FP127">
        <v>0</v>
      </c>
      <c r="FQ127">
        <v>61200</v>
      </c>
      <c r="FR127">
        <v>61200</v>
      </c>
      <c r="FS127">
        <v>0</v>
      </c>
      <c r="FT127">
        <v>0</v>
      </c>
      <c r="FU127">
        <v>0</v>
      </c>
      <c r="FV127">
        <v>0</v>
      </c>
      <c r="FW127">
        <v>0</v>
      </c>
      <c r="FX127">
        <v>0</v>
      </c>
      <c r="FY127">
        <v>0</v>
      </c>
      <c r="GB127">
        <v>60058</v>
      </c>
      <c r="GC127">
        <v>60058</v>
      </c>
      <c r="GD127">
        <v>6.4620000000000006</v>
      </c>
      <c r="GF127">
        <v>0</v>
      </c>
      <c r="GG127">
        <v>0</v>
      </c>
      <c r="GH127">
        <v>0</v>
      </c>
      <c r="GI127">
        <v>0</v>
      </c>
      <c r="GK127">
        <v>0</v>
      </c>
      <c r="GL127">
        <v>0</v>
      </c>
      <c r="GM127">
        <v>0</v>
      </c>
      <c r="GN127">
        <v>0</v>
      </c>
      <c r="GO127">
        <v>0</v>
      </c>
      <c r="GQ127">
        <v>0</v>
      </c>
      <c r="GR127">
        <v>0</v>
      </c>
      <c r="GS127">
        <v>0</v>
      </c>
      <c r="GT127">
        <v>0</v>
      </c>
      <c r="HB127">
        <v>360336637</v>
      </c>
      <c r="HC127">
        <v>4.0135999999999998E-2</v>
      </c>
      <c r="HD127">
        <v>16567</v>
      </c>
      <c r="HE127">
        <v>0</v>
      </c>
      <c r="HF127">
        <v>104478</v>
      </c>
      <c r="HG127">
        <v>4928</v>
      </c>
      <c r="HH127">
        <v>0</v>
      </c>
      <c r="HI127">
        <v>0</v>
      </c>
      <c r="HJ127">
        <v>15816</v>
      </c>
      <c r="HK127">
        <v>1138</v>
      </c>
      <c r="HL127">
        <v>635</v>
      </c>
      <c r="HM127">
        <v>0</v>
      </c>
      <c r="HN127">
        <v>0</v>
      </c>
      <c r="HO127">
        <v>0</v>
      </c>
      <c r="HP127">
        <v>0</v>
      </c>
      <c r="HQ127">
        <v>0</v>
      </c>
      <c r="HR127">
        <v>0</v>
      </c>
      <c r="HS127">
        <v>954209</v>
      </c>
      <c r="HT127">
        <v>23244</v>
      </c>
      <c r="HW127">
        <v>0</v>
      </c>
      <c r="HX127">
        <v>11</v>
      </c>
      <c r="HY127">
        <v>10</v>
      </c>
      <c r="HZ127">
        <v>3</v>
      </c>
      <c r="IA127">
        <v>10</v>
      </c>
      <c r="IB127">
        <v>7</v>
      </c>
      <c r="IC127">
        <v>41</v>
      </c>
      <c r="ID127">
        <v>0</v>
      </c>
      <c r="IE127">
        <v>0</v>
      </c>
      <c r="IF127">
        <v>0</v>
      </c>
      <c r="IG127">
        <v>8</v>
      </c>
      <c r="IH127">
        <v>0</v>
      </c>
      <c r="II127">
        <v>0</v>
      </c>
      <c r="IJ127">
        <v>1.202</v>
      </c>
      <c r="IK127">
        <v>0</v>
      </c>
      <c r="IL127">
        <v>0</v>
      </c>
      <c r="IM127">
        <v>0</v>
      </c>
      <c r="IN127">
        <v>0</v>
      </c>
      <c r="IO127">
        <v>0</v>
      </c>
      <c r="IP127">
        <v>0</v>
      </c>
      <c r="IQ127">
        <v>1.202</v>
      </c>
      <c r="IR127">
        <v>740</v>
      </c>
      <c r="IS127">
        <v>0</v>
      </c>
      <c r="IT127">
        <v>0</v>
      </c>
      <c r="IU127">
        <v>0</v>
      </c>
      <c r="IV127">
        <v>0</v>
      </c>
      <c r="IW127">
        <v>6160</v>
      </c>
      <c r="IX127">
        <v>0</v>
      </c>
      <c r="IY127">
        <v>0</v>
      </c>
      <c r="IZ127">
        <v>0</v>
      </c>
      <c r="JA127">
        <v>0</v>
      </c>
      <c r="JB127">
        <v>0</v>
      </c>
      <c r="JC127">
        <v>0</v>
      </c>
      <c r="JD127">
        <v>0</v>
      </c>
      <c r="JE127">
        <v>0</v>
      </c>
      <c r="JF127">
        <v>0</v>
      </c>
      <c r="JG127">
        <v>0</v>
      </c>
      <c r="JH127">
        <v>0</v>
      </c>
      <c r="JJ127">
        <v>0</v>
      </c>
      <c r="JK127">
        <v>0</v>
      </c>
      <c r="JL127">
        <v>0</v>
      </c>
      <c r="JM127">
        <v>0</v>
      </c>
      <c r="JO127">
        <v>0</v>
      </c>
      <c r="JP127">
        <v>6.4620000000000006</v>
      </c>
      <c r="JQ127">
        <v>0</v>
      </c>
      <c r="JR127">
        <v>0</v>
      </c>
      <c r="JS127">
        <v>60058</v>
      </c>
      <c r="JT127">
        <v>0</v>
      </c>
      <c r="JU127">
        <v>0</v>
      </c>
      <c r="JW127">
        <v>0</v>
      </c>
      <c r="JX127">
        <v>0</v>
      </c>
      <c r="JY127">
        <v>0</v>
      </c>
      <c r="JZ127">
        <v>0</v>
      </c>
      <c r="KD127">
        <v>0</v>
      </c>
      <c r="KE127">
        <v>7261</v>
      </c>
      <c r="KG127">
        <v>0</v>
      </c>
      <c r="KH127">
        <v>0</v>
      </c>
      <c r="KI127">
        <v>0</v>
      </c>
      <c r="KJ127">
        <v>8</v>
      </c>
      <c r="KK127">
        <v>0</v>
      </c>
      <c r="KL127">
        <v>4928</v>
      </c>
      <c r="KM127">
        <v>0</v>
      </c>
      <c r="KN127">
        <v>0</v>
      </c>
      <c r="KO127">
        <v>0</v>
      </c>
      <c r="KP127">
        <v>0</v>
      </c>
      <c r="KQ127">
        <v>0</v>
      </c>
      <c r="KS127">
        <v>0</v>
      </c>
      <c r="KT127">
        <v>0</v>
      </c>
      <c r="KU127">
        <v>0</v>
      </c>
      <c r="KW127">
        <v>0</v>
      </c>
      <c r="KX127">
        <v>0</v>
      </c>
      <c r="KY127">
        <v>0</v>
      </c>
      <c r="KZ127">
        <v>0</v>
      </c>
      <c r="LA127">
        <v>0</v>
      </c>
      <c r="LB127">
        <v>0</v>
      </c>
      <c r="LD127">
        <v>0</v>
      </c>
      <c r="LE127">
        <v>0</v>
      </c>
      <c r="LF127">
        <v>0</v>
      </c>
      <c r="LG127">
        <v>0</v>
      </c>
      <c r="LH127">
        <v>0</v>
      </c>
      <c r="LI127">
        <v>0</v>
      </c>
      <c r="LJ127">
        <v>81.64500000000001</v>
      </c>
      <c r="LK127">
        <v>1</v>
      </c>
      <c r="LL127">
        <v>15000</v>
      </c>
      <c r="LM127">
        <v>816</v>
      </c>
      <c r="LN127">
        <v>0</v>
      </c>
      <c r="LO127">
        <v>0</v>
      </c>
      <c r="LP127">
        <v>0</v>
      </c>
      <c r="LQ127">
        <v>0</v>
      </c>
      <c r="LR127">
        <v>0</v>
      </c>
      <c r="LS127">
        <v>0</v>
      </c>
      <c r="LT127">
        <v>0</v>
      </c>
      <c r="LU127">
        <v>0</v>
      </c>
      <c r="LV127">
        <v>0</v>
      </c>
      <c r="LW127">
        <v>0</v>
      </c>
      <c r="LX127">
        <v>0</v>
      </c>
      <c r="LY127">
        <v>0</v>
      </c>
      <c r="LZ127">
        <v>0</v>
      </c>
      <c r="MA127">
        <v>0</v>
      </c>
      <c r="MB127">
        <v>0</v>
      </c>
      <c r="MC127">
        <v>0</v>
      </c>
      <c r="MD127">
        <v>0</v>
      </c>
      <c r="ME127">
        <v>0</v>
      </c>
      <c r="MF127">
        <v>0</v>
      </c>
      <c r="MG127">
        <v>1135151</v>
      </c>
      <c r="MH127">
        <v>0</v>
      </c>
      <c r="MI127">
        <v>0</v>
      </c>
      <c r="MJ127">
        <v>0</v>
      </c>
      <c r="MK127">
        <v>0</v>
      </c>
    </row>
    <row r="128" spans="1:349" x14ac:dyDescent="0.25">
      <c r="A128">
        <v>43696</v>
      </c>
      <c r="B128">
        <v>105802</v>
      </c>
      <c r="C128">
        <v>9</v>
      </c>
      <c r="D128">
        <v>2025</v>
      </c>
      <c r="E128">
        <v>6160</v>
      </c>
      <c r="F128">
        <v>0</v>
      </c>
      <c r="G128">
        <v>85.152000000000001</v>
      </c>
      <c r="H128">
        <v>84.88</v>
      </c>
      <c r="I128">
        <v>84.88</v>
      </c>
      <c r="J128">
        <v>85.152000000000001</v>
      </c>
      <c r="K128">
        <v>0</v>
      </c>
      <c r="L128">
        <v>6160</v>
      </c>
      <c r="M128">
        <v>0</v>
      </c>
      <c r="N128">
        <v>0</v>
      </c>
      <c r="P128">
        <v>84.872</v>
      </c>
      <c r="Q128">
        <v>0</v>
      </c>
      <c r="R128">
        <v>52807</v>
      </c>
      <c r="S128">
        <v>622.19600000000003</v>
      </c>
      <c r="U128">
        <v>0</v>
      </c>
      <c r="V128">
        <v>5.0890000000000004</v>
      </c>
      <c r="W128">
        <v>3135</v>
      </c>
      <c r="X128">
        <v>3135</v>
      </c>
      <c r="Z128">
        <v>0</v>
      </c>
      <c r="AC128">
        <v>0</v>
      </c>
      <c r="AD128" t="s">
        <v>305</v>
      </c>
      <c r="AE128">
        <v>0</v>
      </c>
      <c r="AH128">
        <v>0</v>
      </c>
      <c r="AI128">
        <v>0</v>
      </c>
      <c r="AJ128">
        <v>6160</v>
      </c>
      <c r="AK128" t="s">
        <v>529</v>
      </c>
      <c r="AL128" t="s">
        <v>3</v>
      </c>
      <c r="AM128">
        <v>0</v>
      </c>
      <c r="AN128">
        <v>0</v>
      </c>
      <c r="AO128">
        <v>0</v>
      </c>
      <c r="AP128">
        <v>0</v>
      </c>
      <c r="AQ128">
        <v>0</v>
      </c>
      <c r="AS128">
        <v>0</v>
      </c>
      <c r="AT128">
        <v>0</v>
      </c>
      <c r="AU128">
        <v>0</v>
      </c>
      <c r="AV128">
        <v>0</v>
      </c>
      <c r="AW128">
        <v>950404</v>
      </c>
      <c r="AX128">
        <v>937090</v>
      </c>
      <c r="AY128">
        <v>0</v>
      </c>
      <c r="AZ128">
        <v>52807</v>
      </c>
      <c r="BA128">
        <v>15</v>
      </c>
      <c r="BB128">
        <v>0</v>
      </c>
      <c r="BC128">
        <v>0</v>
      </c>
      <c r="BD128">
        <v>0</v>
      </c>
      <c r="BE128">
        <v>0</v>
      </c>
      <c r="BF128">
        <v>831297</v>
      </c>
      <c r="BG128">
        <v>0</v>
      </c>
      <c r="BJ128">
        <v>12</v>
      </c>
      <c r="BK128">
        <v>0</v>
      </c>
      <c r="BL128">
        <v>0</v>
      </c>
      <c r="BM128">
        <v>0</v>
      </c>
      <c r="BN128">
        <v>0</v>
      </c>
      <c r="BO128">
        <v>0</v>
      </c>
      <c r="BP128">
        <v>0</v>
      </c>
      <c r="BQ128">
        <v>757</v>
      </c>
      <c r="BS128">
        <v>0</v>
      </c>
      <c r="BT128">
        <v>0</v>
      </c>
      <c r="BU128">
        <v>0</v>
      </c>
      <c r="BV128">
        <v>0</v>
      </c>
      <c r="BW128">
        <v>0</v>
      </c>
      <c r="BY128">
        <v>0</v>
      </c>
      <c r="CA128">
        <v>0</v>
      </c>
      <c r="CB128">
        <v>0</v>
      </c>
      <c r="CC128">
        <v>0</v>
      </c>
      <c r="CD128">
        <v>0</v>
      </c>
      <c r="CE128">
        <v>0</v>
      </c>
      <c r="CF128">
        <v>0</v>
      </c>
      <c r="CG128">
        <v>0</v>
      </c>
      <c r="CH128">
        <v>13671</v>
      </c>
      <c r="CI128">
        <v>0</v>
      </c>
      <c r="CJ128">
        <v>4</v>
      </c>
      <c r="CK128">
        <v>0</v>
      </c>
      <c r="CL128">
        <v>0</v>
      </c>
      <c r="CN128">
        <v>0</v>
      </c>
      <c r="CO128">
        <v>1</v>
      </c>
      <c r="CP128">
        <v>0</v>
      </c>
      <c r="CQ128">
        <v>5.4170000000000007</v>
      </c>
      <c r="CR128">
        <v>85.152000000000001</v>
      </c>
      <c r="CS128">
        <v>0</v>
      </c>
      <c r="CT128">
        <v>0</v>
      </c>
      <c r="CU128">
        <v>0</v>
      </c>
      <c r="CV128">
        <v>0</v>
      </c>
      <c r="CW128">
        <v>0</v>
      </c>
      <c r="CX128">
        <v>0</v>
      </c>
      <c r="CY128">
        <v>0</v>
      </c>
      <c r="CZ128">
        <v>0</v>
      </c>
      <c r="DB128">
        <v>522861</v>
      </c>
      <c r="DC128">
        <v>0</v>
      </c>
      <c r="DD128">
        <v>0</v>
      </c>
      <c r="DE128">
        <v>59983</v>
      </c>
      <c r="DF128">
        <v>59983</v>
      </c>
      <c r="DG128">
        <v>9.7380000000000013</v>
      </c>
      <c r="DH128">
        <v>0</v>
      </c>
      <c r="DI128">
        <v>0</v>
      </c>
      <c r="DK128">
        <v>3733</v>
      </c>
      <c r="DL128">
        <v>0</v>
      </c>
      <c r="DM128">
        <v>107599</v>
      </c>
      <c r="DN128">
        <v>357</v>
      </c>
      <c r="DO128">
        <v>0</v>
      </c>
      <c r="DP128">
        <v>0</v>
      </c>
      <c r="DQ128">
        <v>0</v>
      </c>
      <c r="DR128">
        <v>0</v>
      </c>
      <c r="DS128">
        <v>0</v>
      </c>
      <c r="DT128">
        <v>0</v>
      </c>
      <c r="DU128">
        <v>0</v>
      </c>
      <c r="DV128">
        <v>0</v>
      </c>
      <c r="DW128">
        <v>0</v>
      </c>
      <c r="DX128">
        <v>0</v>
      </c>
      <c r="DY128">
        <v>0</v>
      </c>
      <c r="DZ128">
        <v>0</v>
      </c>
      <c r="EA128">
        <v>0</v>
      </c>
      <c r="EB128">
        <v>0</v>
      </c>
      <c r="EC128">
        <v>14.196000000000002</v>
      </c>
      <c r="ED128">
        <v>100564</v>
      </c>
      <c r="EE128">
        <v>0</v>
      </c>
      <c r="EF128">
        <v>0</v>
      </c>
      <c r="EG128">
        <v>0</v>
      </c>
      <c r="EH128">
        <v>7392</v>
      </c>
      <c r="EI128">
        <v>0</v>
      </c>
      <c r="EJ128">
        <v>0</v>
      </c>
      <c r="EK128">
        <v>0.08</v>
      </c>
      <c r="EL128">
        <v>0</v>
      </c>
      <c r="EM128">
        <v>0</v>
      </c>
      <c r="EN128">
        <v>0.192</v>
      </c>
      <c r="EO128">
        <v>0</v>
      </c>
      <c r="EP128">
        <v>0</v>
      </c>
      <c r="EQ128">
        <v>0.27200000000000002</v>
      </c>
      <c r="ER128">
        <v>0</v>
      </c>
      <c r="ES128">
        <v>1.2</v>
      </c>
      <c r="ET128">
        <v>0</v>
      </c>
      <c r="EV128">
        <v>0</v>
      </c>
      <c r="EW128">
        <v>0</v>
      </c>
      <c r="EX128">
        <v>0</v>
      </c>
      <c r="EZ128">
        <v>794130</v>
      </c>
      <c r="FA128">
        <v>0</v>
      </c>
      <c r="FB128">
        <v>846580</v>
      </c>
      <c r="FC128">
        <v>0</v>
      </c>
      <c r="FD128">
        <v>0</v>
      </c>
      <c r="FE128">
        <v>122744</v>
      </c>
      <c r="FF128">
        <v>20216</v>
      </c>
      <c r="FG128">
        <v>7.0223999999999995E-2</v>
      </c>
      <c r="FH128">
        <v>3.0397999999999998E-2</v>
      </c>
      <c r="FI128">
        <v>0</v>
      </c>
      <c r="FJ128">
        <v>0</v>
      </c>
      <c r="FK128">
        <v>134.95099999999999</v>
      </c>
      <c r="FL128">
        <v>1003211</v>
      </c>
      <c r="FM128">
        <v>0</v>
      </c>
      <c r="FN128">
        <v>0</v>
      </c>
      <c r="FO128">
        <v>15640</v>
      </c>
      <c r="FP128">
        <v>0</v>
      </c>
      <c r="FQ128">
        <v>15640</v>
      </c>
      <c r="FR128">
        <v>15640</v>
      </c>
      <c r="FS128">
        <v>0</v>
      </c>
      <c r="FT128">
        <v>0</v>
      </c>
      <c r="FU128">
        <v>0</v>
      </c>
      <c r="FV128">
        <v>0</v>
      </c>
      <c r="FW128">
        <v>0</v>
      </c>
      <c r="FX128">
        <v>0</v>
      </c>
      <c r="FY128">
        <v>0</v>
      </c>
      <c r="GB128">
        <v>0</v>
      </c>
      <c r="GC128">
        <v>0</v>
      </c>
      <c r="GD128">
        <v>0</v>
      </c>
      <c r="GF128">
        <v>0</v>
      </c>
      <c r="GG128">
        <v>0</v>
      </c>
      <c r="GH128">
        <v>0</v>
      </c>
      <c r="GI128">
        <v>0</v>
      </c>
      <c r="GK128">
        <v>0</v>
      </c>
      <c r="GL128">
        <v>0</v>
      </c>
      <c r="GM128">
        <v>0</v>
      </c>
      <c r="GN128">
        <v>0</v>
      </c>
      <c r="GO128">
        <v>0</v>
      </c>
      <c r="GQ128">
        <v>0</v>
      </c>
      <c r="GR128">
        <v>0</v>
      </c>
      <c r="GS128">
        <v>0</v>
      </c>
      <c r="GT128">
        <v>0</v>
      </c>
      <c r="HB128">
        <v>360336637</v>
      </c>
      <c r="HC128">
        <v>4.0135999999999998E-2</v>
      </c>
      <c r="HD128">
        <v>13671</v>
      </c>
      <c r="HE128">
        <v>0</v>
      </c>
      <c r="HF128">
        <v>93453</v>
      </c>
      <c r="HG128">
        <v>1232</v>
      </c>
      <c r="HH128">
        <v>11958</v>
      </c>
      <c r="HI128">
        <v>0</v>
      </c>
      <c r="HJ128">
        <v>30719</v>
      </c>
      <c r="HK128">
        <v>0</v>
      </c>
      <c r="HL128">
        <v>0</v>
      </c>
      <c r="HM128">
        <v>0</v>
      </c>
      <c r="HN128">
        <v>0</v>
      </c>
      <c r="HO128">
        <v>0</v>
      </c>
      <c r="HP128">
        <v>0</v>
      </c>
      <c r="HQ128">
        <v>0</v>
      </c>
      <c r="HR128">
        <v>0</v>
      </c>
      <c r="HS128">
        <v>793773</v>
      </c>
      <c r="HT128">
        <v>20216</v>
      </c>
      <c r="HW128">
        <v>0</v>
      </c>
      <c r="HX128">
        <v>4</v>
      </c>
      <c r="HY128">
        <v>2</v>
      </c>
      <c r="HZ128">
        <v>4</v>
      </c>
      <c r="IA128">
        <v>5</v>
      </c>
      <c r="IB128">
        <v>22</v>
      </c>
      <c r="IC128">
        <v>37</v>
      </c>
      <c r="ID128">
        <v>0</v>
      </c>
      <c r="IE128">
        <v>0</v>
      </c>
      <c r="IF128">
        <v>0</v>
      </c>
      <c r="IG128">
        <v>2</v>
      </c>
      <c r="IH128">
        <v>19.412000000000003</v>
      </c>
      <c r="II128">
        <v>0</v>
      </c>
      <c r="IJ128">
        <v>5.0890000000000004</v>
      </c>
      <c r="IK128">
        <v>0</v>
      </c>
      <c r="IL128">
        <v>0</v>
      </c>
      <c r="IM128">
        <v>0</v>
      </c>
      <c r="IN128">
        <v>0</v>
      </c>
      <c r="IO128">
        <v>0</v>
      </c>
      <c r="IP128">
        <v>0</v>
      </c>
      <c r="IQ128">
        <v>5.0890000000000004</v>
      </c>
      <c r="IR128">
        <v>3135</v>
      </c>
      <c r="IS128">
        <v>0</v>
      </c>
      <c r="IT128">
        <v>0</v>
      </c>
      <c r="IU128">
        <v>0</v>
      </c>
      <c r="IV128">
        <v>0</v>
      </c>
      <c r="IW128">
        <v>6160</v>
      </c>
      <c r="IX128">
        <v>0</v>
      </c>
      <c r="IY128">
        <v>0</v>
      </c>
      <c r="IZ128">
        <v>0</v>
      </c>
      <c r="JA128">
        <v>0</v>
      </c>
      <c r="JB128">
        <v>0</v>
      </c>
      <c r="JC128">
        <v>0</v>
      </c>
      <c r="JD128">
        <v>0</v>
      </c>
      <c r="JE128">
        <v>0</v>
      </c>
      <c r="JF128">
        <v>0</v>
      </c>
      <c r="JG128">
        <v>0</v>
      </c>
      <c r="JH128">
        <v>0</v>
      </c>
      <c r="JJ128">
        <v>0</v>
      </c>
      <c r="JK128">
        <v>0</v>
      </c>
      <c r="JL128">
        <v>0</v>
      </c>
      <c r="JM128">
        <v>0</v>
      </c>
      <c r="JO128">
        <v>0</v>
      </c>
      <c r="JP128">
        <v>0</v>
      </c>
      <c r="JQ128">
        <v>0</v>
      </c>
      <c r="JR128">
        <v>0</v>
      </c>
      <c r="JS128">
        <v>0</v>
      </c>
      <c r="JT128">
        <v>0</v>
      </c>
      <c r="JU128">
        <v>0</v>
      </c>
      <c r="JW128">
        <v>0</v>
      </c>
      <c r="JX128">
        <v>0</v>
      </c>
      <c r="JY128">
        <v>0</v>
      </c>
      <c r="JZ128">
        <v>0</v>
      </c>
      <c r="KD128">
        <v>0</v>
      </c>
      <c r="KE128">
        <v>7261</v>
      </c>
      <c r="KG128">
        <v>0</v>
      </c>
      <c r="KH128">
        <v>0</v>
      </c>
      <c r="KI128">
        <v>0</v>
      </c>
      <c r="KJ128">
        <v>1</v>
      </c>
      <c r="KK128">
        <v>1</v>
      </c>
      <c r="KL128">
        <v>616</v>
      </c>
      <c r="KM128">
        <v>616</v>
      </c>
      <c r="KN128">
        <v>0</v>
      </c>
      <c r="KO128">
        <v>0</v>
      </c>
      <c r="KP128">
        <v>0</v>
      </c>
      <c r="KQ128">
        <v>0</v>
      </c>
      <c r="KS128">
        <v>0</v>
      </c>
      <c r="KT128">
        <v>0</v>
      </c>
      <c r="KU128">
        <v>0</v>
      </c>
      <c r="KW128">
        <v>0</v>
      </c>
      <c r="KX128">
        <v>0</v>
      </c>
      <c r="KY128">
        <v>0</v>
      </c>
      <c r="KZ128">
        <v>0</v>
      </c>
      <c r="LA128">
        <v>0</v>
      </c>
      <c r="LB128">
        <v>0</v>
      </c>
      <c r="LD128">
        <v>0</v>
      </c>
      <c r="LE128">
        <v>0</v>
      </c>
      <c r="LF128">
        <v>0</v>
      </c>
      <c r="LG128">
        <v>0</v>
      </c>
      <c r="LH128">
        <v>0</v>
      </c>
      <c r="LI128">
        <v>0</v>
      </c>
      <c r="LJ128">
        <v>71.915000000000006</v>
      </c>
      <c r="LK128">
        <v>2</v>
      </c>
      <c r="LL128">
        <v>30000</v>
      </c>
      <c r="LM128">
        <v>719</v>
      </c>
      <c r="LN128">
        <v>0</v>
      </c>
      <c r="LO128">
        <v>0</v>
      </c>
      <c r="LP128">
        <v>0</v>
      </c>
      <c r="LQ128">
        <v>0</v>
      </c>
      <c r="LR128">
        <v>0</v>
      </c>
      <c r="LS128">
        <v>0</v>
      </c>
      <c r="LT128">
        <v>0</v>
      </c>
      <c r="LU128">
        <v>0</v>
      </c>
      <c r="LV128">
        <v>0</v>
      </c>
      <c r="LW128">
        <v>0</v>
      </c>
      <c r="LX128">
        <v>0</v>
      </c>
      <c r="LY128">
        <v>0</v>
      </c>
      <c r="LZ128">
        <v>0</v>
      </c>
      <c r="MA128">
        <v>0</v>
      </c>
      <c r="MB128">
        <v>0</v>
      </c>
      <c r="MC128">
        <v>0</v>
      </c>
      <c r="MD128">
        <v>0</v>
      </c>
      <c r="ME128">
        <v>0</v>
      </c>
      <c r="MF128">
        <v>0</v>
      </c>
      <c r="MG128">
        <v>950404</v>
      </c>
      <c r="MH128">
        <v>0</v>
      </c>
      <c r="MI128">
        <v>0</v>
      </c>
      <c r="MJ128">
        <v>0</v>
      </c>
      <c r="MK128">
        <v>0</v>
      </c>
    </row>
    <row r="129" spans="1:349" x14ac:dyDescent="0.25">
      <c r="A129">
        <v>43696</v>
      </c>
      <c r="B129">
        <v>105803</v>
      </c>
      <c r="C129">
        <v>9</v>
      </c>
      <c r="D129">
        <v>2025</v>
      </c>
      <c r="E129">
        <v>6160</v>
      </c>
      <c r="F129">
        <v>0</v>
      </c>
      <c r="G129">
        <v>412.90800000000002</v>
      </c>
      <c r="H129">
        <v>270.98200000000003</v>
      </c>
      <c r="I129">
        <v>270.98200000000003</v>
      </c>
      <c r="J129">
        <v>412.90800000000002</v>
      </c>
      <c r="K129">
        <v>0</v>
      </c>
      <c r="L129">
        <v>6160</v>
      </c>
      <c r="M129">
        <v>0</v>
      </c>
      <c r="N129">
        <v>0</v>
      </c>
      <c r="P129">
        <v>409.65500000000003</v>
      </c>
      <c r="Q129">
        <v>0</v>
      </c>
      <c r="R129">
        <v>254886</v>
      </c>
      <c r="S129">
        <v>622.19600000000003</v>
      </c>
      <c r="U129">
        <v>0</v>
      </c>
      <c r="V129">
        <v>1.621</v>
      </c>
      <c r="W129">
        <v>999</v>
      </c>
      <c r="X129">
        <v>999</v>
      </c>
      <c r="Z129">
        <v>0</v>
      </c>
      <c r="AC129">
        <v>0</v>
      </c>
      <c r="AD129" t="s">
        <v>305</v>
      </c>
      <c r="AE129">
        <v>0</v>
      </c>
      <c r="AH129">
        <v>0</v>
      </c>
      <c r="AI129">
        <v>0</v>
      </c>
      <c r="AJ129">
        <v>6160</v>
      </c>
      <c r="AK129" t="s">
        <v>529</v>
      </c>
      <c r="AL129" t="s">
        <v>766</v>
      </c>
      <c r="AM129">
        <v>0</v>
      </c>
      <c r="AN129">
        <v>0</v>
      </c>
      <c r="AO129">
        <v>0</v>
      </c>
      <c r="AP129">
        <v>0</v>
      </c>
      <c r="AQ129">
        <v>0</v>
      </c>
      <c r="AS129">
        <v>0</v>
      </c>
      <c r="AT129">
        <v>0</v>
      </c>
      <c r="AU129">
        <v>0</v>
      </c>
      <c r="AV129">
        <v>0</v>
      </c>
      <c r="AW129">
        <v>7009157</v>
      </c>
      <c r="AX129">
        <v>6953654</v>
      </c>
      <c r="AY129">
        <v>0</v>
      </c>
      <c r="AZ129">
        <v>254886</v>
      </c>
      <c r="BA129">
        <v>0</v>
      </c>
      <c r="BB129">
        <v>0</v>
      </c>
      <c r="BC129">
        <v>0</v>
      </c>
      <c r="BD129">
        <v>0</v>
      </c>
      <c r="BE129">
        <v>0</v>
      </c>
      <c r="BF129">
        <v>6079652</v>
      </c>
      <c r="BG129">
        <v>0</v>
      </c>
      <c r="BJ129">
        <v>12</v>
      </c>
      <c r="BK129">
        <v>0</v>
      </c>
      <c r="BL129">
        <v>0</v>
      </c>
      <c r="BM129">
        <v>0</v>
      </c>
      <c r="BN129">
        <v>0</v>
      </c>
      <c r="BO129">
        <v>0</v>
      </c>
      <c r="BP129">
        <v>0</v>
      </c>
      <c r="BQ129">
        <v>728</v>
      </c>
      <c r="BS129">
        <v>0</v>
      </c>
      <c r="BT129">
        <v>0</v>
      </c>
      <c r="BU129">
        <v>0</v>
      </c>
      <c r="BV129">
        <v>0</v>
      </c>
      <c r="BW129">
        <v>0</v>
      </c>
      <c r="BY129">
        <v>0</v>
      </c>
      <c r="CA129">
        <v>0</v>
      </c>
      <c r="CB129">
        <v>0</v>
      </c>
      <c r="CC129">
        <v>0</v>
      </c>
      <c r="CD129">
        <v>0</v>
      </c>
      <c r="CE129">
        <v>0</v>
      </c>
      <c r="CF129">
        <v>0</v>
      </c>
      <c r="CG129">
        <v>0</v>
      </c>
      <c r="CH129">
        <v>66290</v>
      </c>
      <c r="CI129">
        <v>0</v>
      </c>
      <c r="CJ129">
        <v>4</v>
      </c>
      <c r="CK129">
        <v>0</v>
      </c>
      <c r="CL129">
        <v>0</v>
      </c>
      <c r="CN129">
        <v>0</v>
      </c>
      <c r="CO129">
        <v>1</v>
      </c>
      <c r="CP129">
        <v>0</v>
      </c>
      <c r="CQ129">
        <v>0</v>
      </c>
      <c r="CR129">
        <v>412.90800000000002</v>
      </c>
      <c r="CS129">
        <v>0</v>
      </c>
      <c r="CT129">
        <v>0</v>
      </c>
      <c r="CU129">
        <v>0</v>
      </c>
      <c r="CV129">
        <v>0</v>
      </c>
      <c r="CW129">
        <v>0</v>
      </c>
      <c r="CX129">
        <v>0</v>
      </c>
      <c r="CY129">
        <v>0</v>
      </c>
      <c r="CZ129">
        <v>0</v>
      </c>
      <c r="DB129">
        <v>1669249</v>
      </c>
      <c r="DC129">
        <v>0</v>
      </c>
      <c r="DD129">
        <v>0</v>
      </c>
      <c r="DE129">
        <v>647570</v>
      </c>
      <c r="DF129">
        <v>662354</v>
      </c>
      <c r="DG129">
        <v>105.125</v>
      </c>
      <c r="DH129">
        <v>0</v>
      </c>
      <c r="DI129">
        <v>0</v>
      </c>
      <c r="DK129">
        <v>3275</v>
      </c>
      <c r="DL129">
        <v>0</v>
      </c>
      <c r="DM129">
        <v>3247434</v>
      </c>
      <c r="DN129">
        <v>10787</v>
      </c>
      <c r="DO129">
        <v>0</v>
      </c>
      <c r="DP129">
        <v>0</v>
      </c>
      <c r="DQ129">
        <v>0</v>
      </c>
      <c r="DR129">
        <v>0</v>
      </c>
      <c r="DS129">
        <v>0</v>
      </c>
      <c r="DT129">
        <v>0</v>
      </c>
      <c r="DU129">
        <v>0</v>
      </c>
      <c r="DV129">
        <v>0</v>
      </c>
      <c r="DW129">
        <v>0</v>
      </c>
      <c r="DX129">
        <v>0</v>
      </c>
      <c r="DY129">
        <v>0</v>
      </c>
      <c r="DZ129">
        <v>0</v>
      </c>
      <c r="EA129">
        <v>0</v>
      </c>
      <c r="EB129">
        <v>12.793000000000001</v>
      </c>
      <c r="EC129">
        <v>4.8660000000000005</v>
      </c>
      <c r="ED129">
        <v>34471</v>
      </c>
      <c r="EE129">
        <v>0</v>
      </c>
      <c r="EF129">
        <v>0</v>
      </c>
      <c r="EG129">
        <v>0</v>
      </c>
      <c r="EH129">
        <v>293610</v>
      </c>
      <c r="EI129">
        <v>2930140</v>
      </c>
      <c r="EJ129">
        <v>118.91800000000001</v>
      </c>
      <c r="EK129">
        <v>0.82200000000000006</v>
      </c>
      <c r="EL129">
        <v>0</v>
      </c>
      <c r="EM129">
        <v>0.46800000000000003</v>
      </c>
      <c r="EN129">
        <v>1.083</v>
      </c>
      <c r="EO129">
        <v>0</v>
      </c>
      <c r="EP129">
        <v>0</v>
      </c>
      <c r="EQ129">
        <v>134.084</v>
      </c>
      <c r="ER129">
        <v>0</v>
      </c>
      <c r="ES129">
        <v>47.664000000000001</v>
      </c>
      <c r="ET129">
        <v>0</v>
      </c>
      <c r="EV129">
        <v>0</v>
      </c>
      <c r="EW129">
        <v>0</v>
      </c>
      <c r="EX129">
        <v>0</v>
      </c>
      <c r="EZ129">
        <v>5908130</v>
      </c>
      <c r="FA129">
        <v>0</v>
      </c>
      <c r="FB129">
        <v>6152229</v>
      </c>
      <c r="FC129">
        <v>0</v>
      </c>
      <c r="FD129">
        <v>0</v>
      </c>
      <c r="FE129">
        <v>897677</v>
      </c>
      <c r="FF129">
        <v>147847</v>
      </c>
      <c r="FG129">
        <v>7.0223999999999995E-2</v>
      </c>
      <c r="FH129">
        <v>3.0397999999999998E-2</v>
      </c>
      <c r="FI129">
        <v>0</v>
      </c>
      <c r="FJ129">
        <v>0</v>
      </c>
      <c r="FK129">
        <v>986.95600000000002</v>
      </c>
      <c r="FL129">
        <v>7264043</v>
      </c>
      <c r="FM129">
        <v>0</v>
      </c>
      <c r="FN129">
        <v>0</v>
      </c>
      <c r="FO129">
        <v>0</v>
      </c>
      <c r="FP129">
        <v>0</v>
      </c>
      <c r="FQ129">
        <v>0</v>
      </c>
      <c r="FR129">
        <v>0</v>
      </c>
      <c r="FS129">
        <v>0</v>
      </c>
      <c r="FT129">
        <v>0</v>
      </c>
      <c r="FU129">
        <v>0</v>
      </c>
      <c r="FV129">
        <v>0</v>
      </c>
      <c r="FW129">
        <v>0</v>
      </c>
      <c r="FX129">
        <v>0</v>
      </c>
      <c r="FY129">
        <v>0</v>
      </c>
      <c r="GB129">
        <v>73286</v>
      </c>
      <c r="GC129">
        <v>73286</v>
      </c>
      <c r="GD129">
        <v>7.8420000000000005</v>
      </c>
      <c r="GF129">
        <v>0</v>
      </c>
      <c r="GG129">
        <v>0</v>
      </c>
      <c r="GH129">
        <v>0</v>
      </c>
      <c r="GI129">
        <v>0</v>
      </c>
      <c r="GK129">
        <v>0</v>
      </c>
      <c r="GL129">
        <v>0</v>
      </c>
      <c r="GM129">
        <v>0</v>
      </c>
      <c r="GN129">
        <v>0</v>
      </c>
      <c r="GO129">
        <v>0</v>
      </c>
      <c r="GQ129">
        <v>0</v>
      </c>
      <c r="GR129">
        <v>0</v>
      </c>
      <c r="GS129">
        <v>0</v>
      </c>
      <c r="GT129">
        <v>0</v>
      </c>
      <c r="HB129">
        <v>360336637</v>
      </c>
      <c r="HC129">
        <v>4.0135999999999998E-2</v>
      </c>
      <c r="HD129">
        <v>66290</v>
      </c>
      <c r="HE129">
        <v>0</v>
      </c>
      <c r="HF129">
        <v>298351</v>
      </c>
      <c r="HG129">
        <v>9856</v>
      </c>
      <c r="HH129">
        <v>13155</v>
      </c>
      <c r="HI129">
        <v>0</v>
      </c>
      <c r="HJ129">
        <v>94181</v>
      </c>
      <c r="HK129">
        <v>2017</v>
      </c>
      <c r="HL129">
        <v>957</v>
      </c>
      <c r="HM129">
        <v>0</v>
      </c>
      <c r="HN129">
        <v>0</v>
      </c>
      <c r="HO129">
        <v>0</v>
      </c>
      <c r="HP129">
        <v>0</v>
      </c>
      <c r="HQ129">
        <v>0</v>
      </c>
      <c r="HR129">
        <v>0</v>
      </c>
      <c r="HS129">
        <v>5897343</v>
      </c>
      <c r="HT129">
        <v>147847</v>
      </c>
      <c r="HW129">
        <v>0</v>
      </c>
      <c r="HX129">
        <v>28</v>
      </c>
      <c r="HY129">
        <v>25</v>
      </c>
      <c r="HZ129">
        <v>14</v>
      </c>
      <c r="IA129">
        <v>21</v>
      </c>
      <c r="IB129">
        <v>305</v>
      </c>
      <c r="IC129">
        <v>393</v>
      </c>
      <c r="ID129">
        <v>12</v>
      </c>
      <c r="IE129">
        <v>0</v>
      </c>
      <c r="IF129">
        <v>0</v>
      </c>
      <c r="IG129">
        <v>16</v>
      </c>
      <c r="IH129">
        <v>21.356000000000002</v>
      </c>
      <c r="II129">
        <v>0</v>
      </c>
      <c r="IJ129">
        <v>1.621</v>
      </c>
      <c r="IK129">
        <v>292.32600000000002</v>
      </c>
      <c r="IL129">
        <v>0</v>
      </c>
      <c r="IM129">
        <v>0</v>
      </c>
      <c r="IN129">
        <v>0</v>
      </c>
      <c r="IO129">
        <v>0</v>
      </c>
      <c r="IP129">
        <v>292.32600000000002</v>
      </c>
      <c r="IQ129">
        <v>1.621</v>
      </c>
      <c r="IR129">
        <v>999</v>
      </c>
      <c r="IS129">
        <v>80390</v>
      </c>
      <c r="IT129">
        <v>0</v>
      </c>
      <c r="IU129">
        <v>0</v>
      </c>
      <c r="IV129">
        <v>0</v>
      </c>
      <c r="IW129">
        <v>6160</v>
      </c>
      <c r="IX129">
        <v>0</v>
      </c>
      <c r="IY129">
        <v>0</v>
      </c>
      <c r="IZ129">
        <v>80390</v>
      </c>
      <c r="JA129">
        <v>14784</v>
      </c>
      <c r="JB129">
        <v>0</v>
      </c>
      <c r="JC129">
        <v>0</v>
      </c>
      <c r="JD129">
        <v>0</v>
      </c>
      <c r="JE129">
        <v>0</v>
      </c>
      <c r="JF129">
        <v>0</v>
      </c>
      <c r="JG129">
        <v>0</v>
      </c>
      <c r="JH129">
        <v>0</v>
      </c>
      <c r="JJ129">
        <v>0</v>
      </c>
      <c r="JK129">
        <v>0</v>
      </c>
      <c r="JL129">
        <v>0</v>
      </c>
      <c r="JM129">
        <v>0</v>
      </c>
      <c r="JO129">
        <v>0</v>
      </c>
      <c r="JP129">
        <v>7.5510000000000002</v>
      </c>
      <c r="JQ129">
        <v>0.29100000000000004</v>
      </c>
      <c r="JR129">
        <v>0</v>
      </c>
      <c r="JS129">
        <v>70180</v>
      </c>
      <c r="JT129">
        <v>3106</v>
      </c>
      <c r="JU129">
        <v>0</v>
      </c>
      <c r="JW129">
        <v>0</v>
      </c>
      <c r="JX129">
        <v>0</v>
      </c>
      <c r="JY129">
        <v>0</v>
      </c>
      <c r="JZ129">
        <v>0</v>
      </c>
      <c r="KD129">
        <v>0</v>
      </c>
      <c r="KE129">
        <v>7261</v>
      </c>
      <c r="KG129">
        <v>0</v>
      </c>
      <c r="KH129">
        <v>0</v>
      </c>
      <c r="KI129">
        <v>0</v>
      </c>
      <c r="KJ129">
        <v>8</v>
      </c>
      <c r="KK129">
        <v>8</v>
      </c>
      <c r="KL129">
        <v>4928</v>
      </c>
      <c r="KM129">
        <v>4928</v>
      </c>
      <c r="KN129">
        <v>0</v>
      </c>
      <c r="KO129">
        <v>0</v>
      </c>
      <c r="KP129">
        <v>0</v>
      </c>
      <c r="KQ129">
        <v>0</v>
      </c>
      <c r="KS129">
        <v>0</v>
      </c>
      <c r="KT129">
        <v>0</v>
      </c>
      <c r="KU129">
        <v>0</v>
      </c>
      <c r="KW129">
        <v>0</v>
      </c>
      <c r="KX129">
        <v>0</v>
      </c>
      <c r="KY129">
        <v>0</v>
      </c>
      <c r="KZ129">
        <v>0</v>
      </c>
      <c r="LA129">
        <v>0</v>
      </c>
      <c r="LB129">
        <v>0</v>
      </c>
      <c r="LD129">
        <v>0</v>
      </c>
      <c r="LE129">
        <v>0</v>
      </c>
      <c r="LF129">
        <v>0</v>
      </c>
      <c r="LG129">
        <v>0</v>
      </c>
      <c r="LH129">
        <v>0</v>
      </c>
      <c r="LI129">
        <v>0</v>
      </c>
      <c r="LJ129">
        <v>418.14</v>
      </c>
      <c r="LK129">
        <v>6</v>
      </c>
      <c r="LL129">
        <v>90000</v>
      </c>
      <c r="LM129">
        <v>4181</v>
      </c>
      <c r="LN129">
        <v>0</v>
      </c>
      <c r="LO129">
        <v>0</v>
      </c>
      <c r="LP129">
        <v>0</v>
      </c>
      <c r="LQ129">
        <v>0</v>
      </c>
      <c r="LR129">
        <v>0</v>
      </c>
      <c r="LS129">
        <v>0</v>
      </c>
      <c r="LT129">
        <v>0</v>
      </c>
      <c r="LU129">
        <v>0</v>
      </c>
      <c r="LV129">
        <v>0</v>
      </c>
      <c r="LW129">
        <v>0</v>
      </c>
      <c r="LX129">
        <v>0</v>
      </c>
      <c r="LY129">
        <v>0</v>
      </c>
      <c r="LZ129">
        <v>0</v>
      </c>
      <c r="MA129">
        <v>0</v>
      </c>
      <c r="MB129">
        <v>0</v>
      </c>
      <c r="MC129">
        <v>0</v>
      </c>
      <c r="MD129">
        <v>0</v>
      </c>
      <c r="ME129">
        <v>0</v>
      </c>
      <c r="MF129">
        <v>0</v>
      </c>
      <c r="MG129">
        <v>7009157</v>
      </c>
      <c r="MH129">
        <v>0</v>
      </c>
      <c r="MI129">
        <v>0</v>
      </c>
      <c r="MJ129">
        <v>0</v>
      </c>
      <c r="MK129">
        <v>0</v>
      </c>
    </row>
    <row r="130" spans="1:349" x14ac:dyDescent="0.25">
      <c r="A130">
        <v>43696</v>
      </c>
      <c r="B130">
        <v>105804</v>
      </c>
      <c r="C130">
        <v>9</v>
      </c>
      <c r="D130">
        <v>2025</v>
      </c>
      <c r="E130">
        <v>6160</v>
      </c>
      <c r="F130">
        <v>0</v>
      </c>
      <c r="G130">
        <v>303.50300000000004</v>
      </c>
      <c r="H130">
        <v>288.47900000000004</v>
      </c>
      <c r="I130">
        <v>288.47900000000004</v>
      </c>
      <c r="J130">
        <v>303.50300000000004</v>
      </c>
      <c r="K130">
        <v>0</v>
      </c>
      <c r="L130">
        <v>6160</v>
      </c>
      <c r="M130">
        <v>0</v>
      </c>
      <c r="N130">
        <v>0</v>
      </c>
      <c r="P130">
        <v>303.50300000000004</v>
      </c>
      <c r="Q130">
        <v>0</v>
      </c>
      <c r="R130">
        <v>188838</v>
      </c>
      <c r="S130">
        <v>622.19600000000003</v>
      </c>
      <c r="U130">
        <v>0</v>
      </c>
      <c r="V130">
        <v>47.79</v>
      </c>
      <c r="W130">
        <v>29439</v>
      </c>
      <c r="X130">
        <v>29439</v>
      </c>
      <c r="Z130">
        <v>0</v>
      </c>
      <c r="AC130">
        <v>0</v>
      </c>
      <c r="AD130" t="s">
        <v>305</v>
      </c>
      <c r="AE130">
        <v>0</v>
      </c>
      <c r="AH130">
        <v>0</v>
      </c>
      <c r="AI130">
        <v>0</v>
      </c>
      <c r="AJ130">
        <v>6160</v>
      </c>
      <c r="AK130" t="s">
        <v>529</v>
      </c>
      <c r="AL130" t="s">
        <v>602</v>
      </c>
      <c r="AM130">
        <v>0</v>
      </c>
      <c r="AN130">
        <v>0</v>
      </c>
      <c r="AO130">
        <v>0</v>
      </c>
      <c r="AP130">
        <v>0</v>
      </c>
      <c r="AQ130">
        <v>0</v>
      </c>
      <c r="AS130">
        <v>0</v>
      </c>
      <c r="AT130">
        <v>0</v>
      </c>
      <c r="AU130">
        <v>0</v>
      </c>
      <c r="AV130">
        <v>0</v>
      </c>
      <c r="AW130">
        <v>3196146</v>
      </c>
      <c r="AX130">
        <v>3197371</v>
      </c>
      <c r="AY130">
        <v>0</v>
      </c>
      <c r="AZ130">
        <v>188838</v>
      </c>
      <c r="BA130">
        <v>0</v>
      </c>
      <c r="BB130">
        <v>6379</v>
      </c>
      <c r="BC130">
        <v>6338</v>
      </c>
      <c r="BD130">
        <v>15</v>
      </c>
      <c r="BE130">
        <v>41</v>
      </c>
      <c r="BF130">
        <v>2889327</v>
      </c>
      <c r="BG130">
        <v>0</v>
      </c>
      <c r="BJ130">
        <v>12</v>
      </c>
      <c r="BK130">
        <v>0</v>
      </c>
      <c r="BL130">
        <v>0</v>
      </c>
      <c r="BM130">
        <v>0</v>
      </c>
      <c r="BN130">
        <v>0</v>
      </c>
      <c r="BO130">
        <v>0</v>
      </c>
      <c r="BP130">
        <v>0</v>
      </c>
      <c r="BQ130">
        <v>726</v>
      </c>
      <c r="BS130">
        <v>0</v>
      </c>
      <c r="BT130">
        <v>0</v>
      </c>
      <c r="BU130">
        <v>0</v>
      </c>
      <c r="BV130">
        <v>0</v>
      </c>
      <c r="BW130">
        <v>0</v>
      </c>
      <c r="BY130">
        <v>0</v>
      </c>
      <c r="CA130">
        <v>0</v>
      </c>
      <c r="CB130">
        <v>0</v>
      </c>
      <c r="CC130">
        <v>0</v>
      </c>
      <c r="CD130">
        <v>0</v>
      </c>
      <c r="CE130">
        <v>0</v>
      </c>
      <c r="CF130">
        <v>0</v>
      </c>
      <c r="CG130">
        <v>0</v>
      </c>
      <c r="CH130">
        <v>0</v>
      </c>
      <c r="CI130">
        <v>0</v>
      </c>
      <c r="CJ130">
        <v>4</v>
      </c>
      <c r="CK130">
        <v>0</v>
      </c>
      <c r="CL130">
        <v>0</v>
      </c>
      <c r="CN130">
        <v>0</v>
      </c>
      <c r="CO130">
        <v>0</v>
      </c>
      <c r="CP130">
        <v>0</v>
      </c>
      <c r="CQ130">
        <v>0</v>
      </c>
      <c r="CR130">
        <v>303.50300000000004</v>
      </c>
      <c r="CS130">
        <v>0</v>
      </c>
      <c r="CT130">
        <v>0</v>
      </c>
      <c r="CU130">
        <v>0</v>
      </c>
      <c r="CV130">
        <v>0</v>
      </c>
      <c r="CW130">
        <v>0</v>
      </c>
      <c r="CX130">
        <v>0</v>
      </c>
      <c r="CY130">
        <v>0</v>
      </c>
      <c r="CZ130">
        <v>0</v>
      </c>
      <c r="DB130">
        <v>1777031</v>
      </c>
      <c r="DC130">
        <v>0</v>
      </c>
      <c r="DD130">
        <v>0</v>
      </c>
      <c r="DE130">
        <v>299299</v>
      </c>
      <c r="DF130">
        <v>299299</v>
      </c>
      <c r="DG130">
        <v>48.588000000000001</v>
      </c>
      <c r="DH130">
        <v>0</v>
      </c>
      <c r="DI130">
        <v>0</v>
      </c>
      <c r="DK130">
        <v>3232</v>
      </c>
      <c r="DL130">
        <v>0</v>
      </c>
      <c r="DM130">
        <v>356656</v>
      </c>
      <c r="DN130">
        <v>1185</v>
      </c>
      <c r="DO130">
        <v>0</v>
      </c>
      <c r="DP130">
        <v>0</v>
      </c>
      <c r="DQ130">
        <v>0</v>
      </c>
      <c r="DR130">
        <v>0</v>
      </c>
      <c r="DS130">
        <v>0</v>
      </c>
      <c r="DT130">
        <v>0</v>
      </c>
      <c r="DU130">
        <v>0</v>
      </c>
      <c r="DV130">
        <v>0</v>
      </c>
      <c r="DW130">
        <v>0</v>
      </c>
      <c r="DX130">
        <v>0</v>
      </c>
      <c r="DY130">
        <v>0</v>
      </c>
      <c r="DZ130">
        <v>0</v>
      </c>
      <c r="EA130">
        <v>8.4000000000000005E-2</v>
      </c>
      <c r="EB130">
        <v>0</v>
      </c>
      <c r="EC130">
        <v>9.5069999999999997</v>
      </c>
      <c r="ED130">
        <v>67348</v>
      </c>
      <c r="EE130">
        <v>0</v>
      </c>
      <c r="EF130">
        <v>0</v>
      </c>
      <c r="EG130">
        <v>0</v>
      </c>
      <c r="EH130">
        <v>290493</v>
      </c>
      <c r="EI130">
        <v>0</v>
      </c>
      <c r="EJ130">
        <v>0</v>
      </c>
      <c r="EK130">
        <v>10.17</v>
      </c>
      <c r="EL130">
        <v>0.46300000000000002</v>
      </c>
      <c r="EM130">
        <v>3.8110000000000004</v>
      </c>
      <c r="EN130">
        <v>0.95900000000000007</v>
      </c>
      <c r="EO130">
        <v>0</v>
      </c>
      <c r="EP130">
        <v>0</v>
      </c>
      <c r="EQ130">
        <v>15.024000000000001</v>
      </c>
      <c r="ER130">
        <v>0</v>
      </c>
      <c r="ES130">
        <v>47.158000000000001</v>
      </c>
      <c r="ET130">
        <v>0</v>
      </c>
      <c r="EV130">
        <v>0</v>
      </c>
      <c r="EW130">
        <v>0</v>
      </c>
      <c r="EX130">
        <v>0</v>
      </c>
      <c r="EZ130">
        <v>2700489</v>
      </c>
      <c r="FA130">
        <v>0</v>
      </c>
      <c r="FB130">
        <v>2888102</v>
      </c>
      <c r="FC130">
        <v>0</v>
      </c>
      <c r="FD130">
        <v>0</v>
      </c>
      <c r="FE130">
        <v>426618</v>
      </c>
      <c r="FF130">
        <v>70264</v>
      </c>
      <c r="FG130">
        <v>7.0223999999999995E-2</v>
      </c>
      <c r="FH130">
        <v>3.0397999999999998E-2</v>
      </c>
      <c r="FI130">
        <v>0</v>
      </c>
      <c r="FJ130">
        <v>0</v>
      </c>
      <c r="FK130">
        <v>469.04700000000003</v>
      </c>
      <c r="FL130">
        <v>3384984</v>
      </c>
      <c r="FM130">
        <v>0</v>
      </c>
      <c r="FN130">
        <v>0</v>
      </c>
      <c r="FO130">
        <v>0</v>
      </c>
      <c r="FP130">
        <v>0</v>
      </c>
      <c r="FQ130">
        <v>0</v>
      </c>
      <c r="FR130">
        <v>0</v>
      </c>
      <c r="FS130">
        <v>0</v>
      </c>
      <c r="FT130">
        <v>0</v>
      </c>
      <c r="FU130">
        <v>0</v>
      </c>
      <c r="FV130">
        <v>0</v>
      </c>
      <c r="FW130">
        <v>0</v>
      </c>
      <c r="FX130">
        <v>0</v>
      </c>
      <c r="FY130">
        <v>0</v>
      </c>
      <c r="GB130">
        <v>0</v>
      </c>
      <c r="GC130">
        <v>0</v>
      </c>
      <c r="GD130">
        <v>0</v>
      </c>
      <c r="GF130">
        <v>0</v>
      </c>
      <c r="GG130">
        <v>0</v>
      </c>
      <c r="GH130">
        <v>0</v>
      </c>
      <c r="GI130">
        <v>0</v>
      </c>
      <c r="GK130">
        <v>0</v>
      </c>
      <c r="GL130">
        <v>0</v>
      </c>
      <c r="GM130">
        <v>0</v>
      </c>
      <c r="GN130">
        <v>0</v>
      </c>
      <c r="GO130">
        <v>0</v>
      </c>
      <c r="GQ130">
        <v>0</v>
      </c>
      <c r="GR130">
        <v>0</v>
      </c>
      <c r="GS130">
        <v>0</v>
      </c>
      <c r="GT130">
        <v>0</v>
      </c>
      <c r="HB130">
        <v>0</v>
      </c>
      <c r="HC130">
        <v>4.0135999999999998E-2</v>
      </c>
      <c r="HD130">
        <v>0</v>
      </c>
      <c r="HE130">
        <v>0</v>
      </c>
      <c r="HF130">
        <v>317615</v>
      </c>
      <c r="HG130">
        <v>6160</v>
      </c>
      <c r="HH130">
        <v>76852</v>
      </c>
      <c r="HI130">
        <v>0</v>
      </c>
      <c r="HJ130">
        <v>15000</v>
      </c>
      <c r="HK130">
        <v>0</v>
      </c>
      <c r="HL130">
        <v>0</v>
      </c>
      <c r="HM130">
        <v>0</v>
      </c>
      <c r="HN130">
        <v>3711</v>
      </c>
      <c r="HO130">
        <v>0</v>
      </c>
      <c r="HP130">
        <v>0</v>
      </c>
      <c r="HQ130">
        <v>0</v>
      </c>
      <c r="HR130">
        <v>0</v>
      </c>
      <c r="HS130">
        <v>2699264</v>
      </c>
      <c r="HT130">
        <v>70264</v>
      </c>
      <c r="HW130">
        <v>0</v>
      </c>
      <c r="HX130">
        <v>76</v>
      </c>
      <c r="HY130">
        <v>77</v>
      </c>
      <c r="HZ130">
        <v>32</v>
      </c>
      <c r="IA130">
        <v>2</v>
      </c>
      <c r="IB130">
        <v>17</v>
      </c>
      <c r="IC130">
        <v>204</v>
      </c>
      <c r="ID130">
        <v>0</v>
      </c>
      <c r="IE130">
        <v>0</v>
      </c>
      <c r="IF130">
        <v>0</v>
      </c>
      <c r="IG130">
        <v>10</v>
      </c>
      <c r="IH130">
        <v>124.76</v>
      </c>
      <c r="II130">
        <v>0</v>
      </c>
      <c r="IJ130">
        <v>47.79</v>
      </c>
      <c r="IK130">
        <v>0</v>
      </c>
      <c r="IL130">
        <v>0</v>
      </c>
      <c r="IM130">
        <v>0</v>
      </c>
      <c r="IN130">
        <v>0</v>
      </c>
      <c r="IO130">
        <v>0</v>
      </c>
      <c r="IP130">
        <v>0</v>
      </c>
      <c r="IQ130">
        <v>47.79</v>
      </c>
      <c r="IR130">
        <v>29439</v>
      </c>
      <c r="IS130">
        <v>0</v>
      </c>
      <c r="IT130">
        <v>0</v>
      </c>
      <c r="IU130">
        <v>0</v>
      </c>
      <c r="IV130">
        <v>0</v>
      </c>
      <c r="IW130">
        <v>6160</v>
      </c>
      <c r="IX130">
        <v>0</v>
      </c>
      <c r="IY130">
        <v>0</v>
      </c>
      <c r="IZ130">
        <v>0</v>
      </c>
      <c r="JA130">
        <v>0</v>
      </c>
      <c r="JB130">
        <v>0</v>
      </c>
      <c r="JC130">
        <v>0</v>
      </c>
      <c r="JD130">
        <v>0</v>
      </c>
      <c r="JE130">
        <v>0</v>
      </c>
      <c r="JF130">
        <v>1</v>
      </c>
      <c r="JG130">
        <v>3711</v>
      </c>
      <c r="JH130">
        <v>0</v>
      </c>
      <c r="JJ130">
        <v>0</v>
      </c>
      <c r="JK130">
        <v>0</v>
      </c>
      <c r="JL130">
        <v>0</v>
      </c>
      <c r="JM130">
        <v>0</v>
      </c>
      <c r="JO130">
        <v>0</v>
      </c>
      <c r="JP130">
        <v>0</v>
      </c>
      <c r="JQ130">
        <v>0</v>
      </c>
      <c r="JR130">
        <v>0</v>
      </c>
      <c r="JS130">
        <v>0</v>
      </c>
      <c r="JT130">
        <v>0</v>
      </c>
      <c r="JU130">
        <v>6468</v>
      </c>
      <c r="JW130">
        <v>0</v>
      </c>
      <c r="JX130">
        <v>0</v>
      </c>
      <c r="JY130">
        <v>0</v>
      </c>
      <c r="JZ130">
        <v>0</v>
      </c>
      <c r="KD130">
        <v>6468</v>
      </c>
      <c r="KE130">
        <v>7261</v>
      </c>
      <c r="KG130">
        <v>0</v>
      </c>
      <c r="KH130">
        <v>0</v>
      </c>
      <c r="KI130">
        <v>0</v>
      </c>
      <c r="KJ130">
        <v>5</v>
      </c>
      <c r="KK130">
        <v>5</v>
      </c>
      <c r="KL130">
        <v>3080</v>
      </c>
      <c r="KM130">
        <v>3080</v>
      </c>
      <c r="KN130">
        <v>0</v>
      </c>
      <c r="KO130">
        <v>0</v>
      </c>
      <c r="KP130">
        <v>0</v>
      </c>
      <c r="KQ130">
        <v>0</v>
      </c>
      <c r="KS130">
        <v>0</v>
      </c>
      <c r="KT130">
        <v>0</v>
      </c>
      <c r="KU130">
        <v>0</v>
      </c>
      <c r="KW130">
        <v>0</v>
      </c>
      <c r="KX130">
        <v>0</v>
      </c>
      <c r="KY130">
        <v>0</v>
      </c>
      <c r="KZ130">
        <v>0</v>
      </c>
      <c r="LA130">
        <v>0</v>
      </c>
      <c r="LB130">
        <v>0</v>
      </c>
      <c r="LD130">
        <v>0</v>
      </c>
      <c r="LE130">
        <v>0</v>
      </c>
      <c r="LF130">
        <v>0</v>
      </c>
      <c r="LG130">
        <v>0</v>
      </c>
      <c r="LH130">
        <v>0</v>
      </c>
      <c r="LI130">
        <v>0</v>
      </c>
      <c r="LJ130">
        <v>0</v>
      </c>
      <c r="LK130">
        <v>1</v>
      </c>
      <c r="LL130">
        <v>15000</v>
      </c>
      <c r="LM130">
        <v>0</v>
      </c>
      <c r="LN130">
        <v>0</v>
      </c>
      <c r="LO130">
        <v>0</v>
      </c>
      <c r="LP130">
        <v>0</v>
      </c>
      <c r="LQ130">
        <v>0</v>
      </c>
      <c r="LR130">
        <v>0</v>
      </c>
      <c r="LS130">
        <v>0</v>
      </c>
      <c r="LT130">
        <v>0</v>
      </c>
      <c r="LU130">
        <v>0</v>
      </c>
      <c r="LV130">
        <v>0</v>
      </c>
      <c r="LW130">
        <v>0</v>
      </c>
      <c r="LX130">
        <v>0</v>
      </c>
      <c r="LY130">
        <v>0</v>
      </c>
      <c r="LZ130">
        <v>0</v>
      </c>
      <c r="MA130">
        <v>0</v>
      </c>
      <c r="MB130">
        <v>0</v>
      </c>
      <c r="MC130">
        <v>0</v>
      </c>
      <c r="MD130">
        <v>0</v>
      </c>
      <c r="ME130">
        <v>0</v>
      </c>
      <c r="MF130">
        <v>0</v>
      </c>
      <c r="MG130">
        <v>3196146</v>
      </c>
      <c r="MH130">
        <v>0</v>
      </c>
      <c r="MI130">
        <v>0</v>
      </c>
      <c r="MJ130">
        <v>0</v>
      </c>
      <c r="MK130">
        <v>0</v>
      </c>
    </row>
    <row r="131" spans="1:349" x14ac:dyDescent="0.25">
      <c r="A131">
        <v>43696</v>
      </c>
      <c r="B131">
        <v>108802</v>
      </c>
      <c r="C131">
        <v>9</v>
      </c>
      <c r="D131">
        <v>2025</v>
      </c>
      <c r="E131">
        <v>6160</v>
      </c>
      <c r="F131">
        <v>0</v>
      </c>
      <c r="G131">
        <v>1172.472</v>
      </c>
      <c r="H131">
        <v>1132.67</v>
      </c>
      <c r="I131">
        <v>1132.67</v>
      </c>
      <c r="J131">
        <v>1172.472</v>
      </c>
      <c r="K131">
        <v>0</v>
      </c>
      <c r="L131">
        <v>6160</v>
      </c>
      <c r="M131">
        <v>0</v>
      </c>
      <c r="N131">
        <v>0</v>
      </c>
      <c r="P131">
        <v>1172.472</v>
      </c>
      <c r="Q131">
        <v>0</v>
      </c>
      <c r="R131">
        <v>729507</v>
      </c>
      <c r="S131">
        <v>622.19600000000003</v>
      </c>
      <c r="U131">
        <v>0</v>
      </c>
      <c r="V131">
        <v>361.17700000000002</v>
      </c>
      <c r="W131">
        <v>222485</v>
      </c>
      <c r="X131">
        <v>222485</v>
      </c>
      <c r="Z131">
        <v>0</v>
      </c>
      <c r="AC131">
        <v>0</v>
      </c>
      <c r="AD131" t="s">
        <v>305</v>
      </c>
      <c r="AE131">
        <v>0</v>
      </c>
      <c r="AH131">
        <v>0</v>
      </c>
      <c r="AI131">
        <v>0</v>
      </c>
      <c r="AJ131">
        <v>6160</v>
      </c>
      <c r="AK131" t="s">
        <v>529</v>
      </c>
      <c r="AL131" t="s">
        <v>340</v>
      </c>
      <c r="AM131">
        <v>0</v>
      </c>
      <c r="AN131">
        <v>0</v>
      </c>
      <c r="AO131">
        <v>0</v>
      </c>
      <c r="AP131">
        <v>0</v>
      </c>
      <c r="AQ131">
        <v>0</v>
      </c>
      <c r="AS131">
        <v>0</v>
      </c>
      <c r="AT131">
        <v>0</v>
      </c>
      <c r="AU131">
        <v>0</v>
      </c>
      <c r="AV131">
        <v>0</v>
      </c>
      <c r="AW131">
        <v>12966480</v>
      </c>
      <c r="AX131">
        <v>12781051</v>
      </c>
      <c r="AY131">
        <v>0</v>
      </c>
      <c r="AZ131">
        <v>729507</v>
      </c>
      <c r="BA131">
        <v>107.417</v>
      </c>
      <c r="BB131">
        <v>24931</v>
      </c>
      <c r="BC131">
        <v>24772</v>
      </c>
      <c r="BD131">
        <v>58.624000000000002</v>
      </c>
      <c r="BE131">
        <v>159</v>
      </c>
      <c r="BF131">
        <v>11528040</v>
      </c>
      <c r="BG131">
        <v>0</v>
      </c>
      <c r="BJ131">
        <v>12</v>
      </c>
      <c r="BK131">
        <v>0</v>
      </c>
      <c r="BL131">
        <v>0</v>
      </c>
      <c r="BM131">
        <v>0</v>
      </c>
      <c r="BN131">
        <v>0</v>
      </c>
      <c r="BO131">
        <v>0</v>
      </c>
      <c r="BP131">
        <v>0</v>
      </c>
      <c r="BQ131">
        <v>596</v>
      </c>
      <c r="BS131">
        <v>0</v>
      </c>
      <c r="BT131">
        <v>0</v>
      </c>
      <c r="BU131">
        <v>0</v>
      </c>
      <c r="BV131">
        <v>0</v>
      </c>
      <c r="BW131">
        <v>0</v>
      </c>
      <c r="BY131">
        <v>0</v>
      </c>
      <c r="CA131">
        <v>0</v>
      </c>
      <c r="CB131">
        <v>0</v>
      </c>
      <c r="CC131">
        <v>0</v>
      </c>
      <c r="CD131">
        <v>0</v>
      </c>
      <c r="CE131">
        <v>0</v>
      </c>
      <c r="CF131">
        <v>0</v>
      </c>
      <c r="CG131">
        <v>0</v>
      </c>
      <c r="CH131">
        <v>188234</v>
      </c>
      <c r="CI131">
        <v>0</v>
      </c>
      <c r="CJ131">
        <v>4</v>
      </c>
      <c r="CK131">
        <v>0</v>
      </c>
      <c r="CL131">
        <v>0</v>
      </c>
      <c r="CN131">
        <v>0</v>
      </c>
      <c r="CO131">
        <v>1</v>
      </c>
      <c r="CP131">
        <v>0</v>
      </c>
      <c r="CQ131">
        <v>5.6670000000000007</v>
      </c>
      <c r="CR131">
        <v>1172.472</v>
      </c>
      <c r="CS131">
        <v>0</v>
      </c>
      <c r="CT131">
        <v>0</v>
      </c>
      <c r="CU131">
        <v>0</v>
      </c>
      <c r="CV131">
        <v>0</v>
      </c>
      <c r="CW131">
        <v>0</v>
      </c>
      <c r="CX131">
        <v>0</v>
      </c>
      <c r="CY131">
        <v>0</v>
      </c>
      <c r="CZ131">
        <v>0</v>
      </c>
      <c r="DB131">
        <v>6977247</v>
      </c>
      <c r="DC131">
        <v>0</v>
      </c>
      <c r="DD131">
        <v>0</v>
      </c>
      <c r="DE131">
        <v>1683528</v>
      </c>
      <c r="DF131">
        <v>1683528</v>
      </c>
      <c r="DG131">
        <v>273.3</v>
      </c>
      <c r="DH131">
        <v>0</v>
      </c>
      <c r="DI131">
        <v>0</v>
      </c>
      <c r="DK131">
        <v>1152</v>
      </c>
      <c r="DL131">
        <v>0</v>
      </c>
      <c r="DM131">
        <v>796603</v>
      </c>
      <c r="DN131">
        <v>2646</v>
      </c>
      <c r="DO131">
        <v>0</v>
      </c>
      <c r="DP131">
        <v>0</v>
      </c>
      <c r="DQ131">
        <v>0</v>
      </c>
      <c r="DR131">
        <v>0</v>
      </c>
      <c r="DS131">
        <v>0</v>
      </c>
      <c r="DT131">
        <v>0</v>
      </c>
      <c r="DU131">
        <v>0</v>
      </c>
      <c r="DV131">
        <v>0</v>
      </c>
      <c r="DW131">
        <v>0</v>
      </c>
      <c r="DX131">
        <v>0</v>
      </c>
      <c r="DY131">
        <v>0</v>
      </c>
      <c r="DZ131">
        <v>0</v>
      </c>
      <c r="EA131">
        <v>0</v>
      </c>
      <c r="EB131">
        <v>0</v>
      </c>
      <c r="EC131">
        <v>40.508000000000003</v>
      </c>
      <c r="ED131">
        <v>286959</v>
      </c>
      <c r="EE131">
        <v>0</v>
      </c>
      <c r="EF131">
        <v>0</v>
      </c>
      <c r="EG131">
        <v>0</v>
      </c>
      <c r="EH131">
        <v>512290</v>
      </c>
      <c r="EI131">
        <v>0</v>
      </c>
      <c r="EJ131">
        <v>0</v>
      </c>
      <c r="EK131">
        <v>23.333000000000002</v>
      </c>
      <c r="EL131">
        <v>0</v>
      </c>
      <c r="EM131">
        <v>0.23500000000000001</v>
      </c>
      <c r="EN131">
        <v>2.492</v>
      </c>
      <c r="EO131">
        <v>0</v>
      </c>
      <c r="EP131">
        <v>0</v>
      </c>
      <c r="EQ131">
        <v>26.060000000000002</v>
      </c>
      <c r="ER131">
        <v>0</v>
      </c>
      <c r="ES131">
        <v>83.164000000000001</v>
      </c>
      <c r="ET131">
        <v>0</v>
      </c>
      <c r="EV131">
        <v>0</v>
      </c>
      <c r="EW131">
        <v>0</v>
      </c>
      <c r="EX131">
        <v>0</v>
      </c>
      <c r="EZ131">
        <v>10798561</v>
      </c>
      <c r="FA131">
        <v>0</v>
      </c>
      <c r="FB131">
        <v>11525263</v>
      </c>
      <c r="FC131">
        <v>0</v>
      </c>
      <c r="FD131">
        <v>0</v>
      </c>
      <c r="FE131">
        <v>1702147</v>
      </c>
      <c r="FF131">
        <v>280343</v>
      </c>
      <c r="FG131">
        <v>7.0223999999999995E-2</v>
      </c>
      <c r="FH131">
        <v>3.0397999999999998E-2</v>
      </c>
      <c r="FI131">
        <v>0</v>
      </c>
      <c r="FJ131">
        <v>0</v>
      </c>
      <c r="FK131">
        <v>1871.4350000000002</v>
      </c>
      <c r="FL131">
        <v>13695987</v>
      </c>
      <c r="FM131">
        <v>0</v>
      </c>
      <c r="FN131">
        <v>0</v>
      </c>
      <c r="FO131">
        <v>0</v>
      </c>
      <c r="FP131">
        <v>0</v>
      </c>
      <c r="FQ131">
        <v>0</v>
      </c>
      <c r="FR131">
        <v>0</v>
      </c>
      <c r="FS131">
        <v>0</v>
      </c>
      <c r="FT131">
        <v>0</v>
      </c>
      <c r="FU131">
        <v>0</v>
      </c>
      <c r="FV131">
        <v>0</v>
      </c>
      <c r="FW131">
        <v>0</v>
      </c>
      <c r="FX131">
        <v>0</v>
      </c>
      <c r="FY131">
        <v>0</v>
      </c>
      <c r="GB131">
        <v>124687</v>
      </c>
      <c r="GC131">
        <v>124687</v>
      </c>
      <c r="GD131">
        <v>13.742000000000001</v>
      </c>
      <c r="GF131">
        <v>0</v>
      </c>
      <c r="GG131">
        <v>0</v>
      </c>
      <c r="GH131">
        <v>0</v>
      </c>
      <c r="GI131">
        <v>0</v>
      </c>
      <c r="GK131">
        <v>0</v>
      </c>
      <c r="GL131">
        <v>0</v>
      </c>
      <c r="GM131">
        <v>0</v>
      </c>
      <c r="GN131">
        <v>0</v>
      </c>
      <c r="GO131">
        <v>0</v>
      </c>
      <c r="GQ131">
        <v>0</v>
      </c>
      <c r="GR131">
        <v>0</v>
      </c>
      <c r="GS131">
        <v>0</v>
      </c>
      <c r="GT131">
        <v>0</v>
      </c>
      <c r="HB131">
        <v>360336637</v>
      </c>
      <c r="HC131">
        <v>4.0135999999999998E-2</v>
      </c>
      <c r="HD131">
        <v>188234</v>
      </c>
      <c r="HE131">
        <v>0</v>
      </c>
      <c r="HF131">
        <v>1247070</v>
      </c>
      <c r="HG131">
        <v>4928</v>
      </c>
      <c r="HH131">
        <v>371969</v>
      </c>
      <c r="HI131">
        <v>0</v>
      </c>
      <c r="HJ131">
        <v>71946</v>
      </c>
      <c r="HK131">
        <v>0</v>
      </c>
      <c r="HL131">
        <v>28</v>
      </c>
      <c r="HM131">
        <v>0</v>
      </c>
      <c r="HN131">
        <v>0</v>
      </c>
      <c r="HO131">
        <v>0</v>
      </c>
      <c r="HP131">
        <v>0</v>
      </c>
      <c r="HQ131">
        <v>0</v>
      </c>
      <c r="HR131">
        <v>0</v>
      </c>
      <c r="HS131">
        <v>10795756</v>
      </c>
      <c r="HT131">
        <v>280343</v>
      </c>
      <c r="HW131">
        <v>0</v>
      </c>
      <c r="HX131">
        <v>197</v>
      </c>
      <c r="HY131">
        <v>241</v>
      </c>
      <c r="HZ131">
        <v>242</v>
      </c>
      <c r="IA131">
        <v>231</v>
      </c>
      <c r="IB131">
        <v>184</v>
      </c>
      <c r="IC131">
        <v>1095</v>
      </c>
      <c r="ID131">
        <v>0</v>
      </c>
      <c r="IE131">
        <v>0</v>
      </c>
      <c r="IF131">
        <v>0</v>
      </c>
      <c r="IG131">
        <v>8</v>
      </c>
      <c r="IH131">
        <v>603.84500000000003</v>
      </c>
      <c r="II131">
        <v>0</v>
      </c>
      <c r="IJ131">
        <v>361.17700000000002</v>
      </c>
      <c r="IK131">
        <v>0</v>
      </c>
      <c r="IL131">
        <v>0</v>
      </c>
      <c r="IM131">
        <v>0</v>
      </c>
      <c r="IN131">
        <v>0</v>
      </c>
      <c r="IO131">
        <v>0</v>
      </c>
      <c r="IP131">
        <v>0</v>
      </c>
      <c r="IQ131">
        <v>361.17700000000002</v>
      </c>
      <c r="IR131">
        <v>222485</v>
      </c>
      <c r="IS131">
        <v>0</v>
      </c>
      <c r="IT131">
        <v>0</v>
      </c>
      <c r="IU131">
        <v>0</v>
      </c>
      <c r="IV131">
        <v>0</v>
      </c>
      <c r="IW131">
        <v>6160</v>
      </c>
      <c r="IX131">
        <v>0</v>
      </c>
      <c r="IY131">
        <v>0</v>
      </c>
      <c r="IZ131">
        <v>0</v>
      </c>
      <c r="JA131">
        <v>0</v>
      </c>
      <c r="JB131">
        <v>0</v>
      </c>
      <c r="JC131">
        <v>0</v>
      </c>
      <c r="JD131">
        <v>0</v>
      </c>
      <c r="JE131">
        <v>0</v>
      </c>
      <c r="JF131">
        <v>0</v>
      </c>
      <c r="JG131">
        <v>0</v>
      </c>
      <c r="JH131">
        <v>0</v>
      </c>
      <c r="JJ131">
        <v>0</v>
      </c>
      <c r="JK131">
        <v>0</v>
      </c>
      <c r="JL131">
        <v>0</v>
      </c>
      <c r="JM131">
        <v>0</v>
      </c>
      <c r="JO131">
        <v>2.3199999999999998</v>
      </c>
      <c r="JP131">
        <v>11.422000000000001</v>
      </c>
      <c r="JQ131">
        <v>0</v>
      </c>
      <c r="JR131">
        <v>18530</v>
      </c>
      <c r="JS131">
        <v>106157</v>
      </c>
      <c r="JT131">
        <v>0</v>
      </c>
      <c r="JU131">
        <v>25278</v>
      </c>
      <c r="JW131">
        <v>0</v>
      </c>
      <c r="JX131">
        <v>0</v>
      </c>
      <c r="JY131">
        <v>0</v>
      </c>
      <c r="JZ131">
        <v>0</v>
      </c>
      <c r="KD131">
        <v>25441</v>
      </c>
      <c r="KE131">
        <v>7261</v>
      </c>
      <c r="KG131">
        <v>0</v>
      </c>
      <c r="KH131">
        <v>0</v>
      </c>
      <c r="KI131">
        <v>0</v>
      </c>
      <c r="KJ131">
        <v>0</v>
      </c>
      <c r="KK131">
        <v>8</v>
      </c>
      <c r="KL131">
        <v>0</v>
      </c>
      <c r="KM131">
        <v>4928</v>
      </c>
      <c r="KN131">
        <v>0</v>
      </c>
      <c r="KO131">
        <v>0</v>
      </c>
      <c r="KP131">
        <v>0</v>
      </c>
      <c r="KQ131">
        <v>0</v>
      </c>
      <c r="KS131">
        <v>0</v>
      </c>
      <c r="KT131">
        <v>0</v>
      </c>
      <c r="KU131">
        <v>0</v>
      </c>
      <c r="KW131">
        <v>0</v>
      </c>
      <c r="KX131">
        <v>0</v>
      </c>
      <c r="KY131">
        <v>0</v>
      </c>
      <c r="KZ131">
        <v>0</v>
      </c>
      <c r="LA131">
        <v>0</v>
      </c>
      <c r="LB131">
        <v>0</v>
      </c>
      <c r="LD131">
        <v>0</v>
      </c>
      <c r="LE131">
        <v>0</v>
      </c>
      <c r="LF131">
        <v>0</v>
      </c>
      <c r="LG131">
        <v>0</v>
      </c>
      <c r="LH131">
        <v>0</v>
      </c>
      <c r="LI131">
        <v>0</v>
      </c>
      <c r="LJ131">
        <v>1194.577</v>
      </c>
      <c r="LK131">
        <v>4</v>
      </c>
      <c r="LL131">
        <v>60000</v>
      </c>
      <c r="LM131">
        <v>11946</v>
      </c>
      <c r="LN131">
        <v>0</v>
      </c>
      <c r="LO131">
        <v>0</v>
      </c>
      <c r="LP131">
        <v>0</v>
      </c>
      <c r="LQ131">
        <v>0</v>
      </c>
      <c r="LR131">
        <v>0</v>
      </c>
      <c r="LS131">
        <v>0</v>
      </c>
      <c r="LT131">
        <v>0</v>
      </c>
      <c r="LU131">
        <v>0</v>
      </c>
      <c r="LV131">
        <v>0</v>
      </c>
      <c r="LW131">
        <v>0</v>
      </c>
      <c r="LX131">
        <v>0</v>
      </c>
      <c r="LY131">
        <v>0</v>
      </c>
      <c r="LZ131">
        <v>0</v>
      </c>
      <c r="MA131">
        <v>0</v>
      </c>
      <c r="MB131">
        <v>0</v>
      </c>
      <c r="MC131">
        <v>0</v>
      </c>
      <c r="MD131">
        <v>0</v>
      </c>
      <c r="ME131">
        <v>0</v>
      </c>
      <c r="MF131">
        <v>0</v>
      </c>
      <c r="MG131">
        <v>12966480</v>
      </c>
      <c r="MH131">
        <v>0</v>
      </c>
      <c r="MI131">
        <v>0</v>
      </c>
      <c r="MJ131">
        <v>0</v>
      </c>
      <c r="MK131">
        <v>0</v>
      </c>
    </row>
    <row r="132" spans="1:349" x14ac:dyDescent="0.25">
      <c r="A132">
        <v>43696</v>
      </c>
      <c r="B132">
        <v>108804</v>
      </c>
      <c r="C132">
        <v>9</v>
      </c>
      <c r="D132">
        <v>2025</v>
      </c>
      <c r="E132">
        <v>6160</v>
      </c>
      <c r="F132">
        <v>0</v>
      </c>
      <c r="G132">
        <v>412.637</v>
      </c>
      <c r="H132">
        <v>362.46</v>
      </c>
      <c r="I132">
        <v>362.46</v>
      </c>
      <c r="J132">
        <v>412.637</v>
      </c>
      <c r="K132">
        <v>0</v>
      </c>
      <c r="L132">
        <v>6160</v>
      </c>
      <c r="M132">
        <v>0</v>
      </c>
      <c r="N132">
        <v>0</v>
      </c>
      <c r="P132">
        <v>412.637</v>
      </c>
      <c r="Q132">
        <v>0</v>
      </c>
      <c r="R132">
        <v>256741</v>
      </c>
      <c r="S132">
        <v>622.19600000000003</v>
      </c>
      <c r="U132">
        <v>0</v>
      </c>
      <c r="V132">
        <v>153.99200000000002</v>
      </c>
      <c r="W132">
        <v>94859</v>
      </c>
      <c r="X132">
        <v>94859</v>
      </c>
      <c r="Z132">
        <v>0</v>
      </c>
      <c r="AC132">
        <v>0</v>
      </c>
      <c r="AD132" t="s">
        <v>305</v>
      </c>
      <c r="AE132">
        <v>0</v>
      </c>
      <c r="AH132">
        <v>0</v>
      </c>
      <c r="AI132">
        <v>0</v>
      </c>
      <c r="AJ132">
        <v>6160</v>
      </c>
      <c r="AK132" t="s">
        <v>529</v>
      </c>
      <c r="AL132" t="s">
        <v>440</v>
      </c>
      <c r="AM132">
        <v>0</v>
      </c>
      <c r="AN132">
        <v>0</v>
      </c>
      <c r="AO132">
        <v>0</v>
      </c>
      <c r="AP132">
        <v>0</v>
      </c>
      <c r="AQ132">
        <v>0</v>
      </c>
      <c r="AS132">
        <v>0</v>
      </c>
      <c r="AT132">
        <v>0</v>
      </c>
      <c r="AU132">
        <v>0</v>
      </c>
      <c r="AV132">
        <v>0</v>
      </c>
      <c r="AW132">
        <v>5000815</v>
      </c>
      <c r="AX132">
        <v>4936119</v>
      </c>
      <c r="AY132">
        <v>0</v>
      </c>
      <c r="AZ132">
        <v>256741</v>
      </c>
      <c r="BA132">
        <v>20.5</v>
      </c>
      <c r="BB132">
        <v>0</v>
      </c>
      <c r="BC132">
        <v>0</v>
      </c>
      <c r="BD132">
        <v>0</v>
      </c>
      <c r="BE132">
        <v>0</v>
      </c>
      <c r="BF132">
        <v>4341172</v>
      </c>
      <c r="BG132">
        <v>0</v>
      </c>
      <c r="BJ132">
        <v>12</v>
      </c>
      <c r="BK132">
        <v>0</v>
      </c>
      <c r="BL132">
        <v>0</v>
      </c>
      <c r="BM132">
        <v>0</v>
      </c>
      <c r="BN132">
        <v>0</v>
      </c>
      <c r="BO132">
        <v>0</v>
      </c>
      <c r="BP132">
        <v>0</v>
      </c>
      <c r="BQ132">
        <v>714</v>
      </c>
      <c r="BS132">
        <v>0</v>
      </c>
      <c r="BT132">
        <v>0</v>
      </c>
      <c r="BU132">
        <v>0</v>
      </c>
      <c r="BV132">
        <v>0</v>
      </c>
      <c r="BW132">
        <v>0</v>
      </c>
      <c r="BY132">
        <v>0</v>
      </c>
      <c r="CA132">
        <v>0</v>
      </c>
      <c r="CB132">
        <v>0</v>
      </c>
      <c r="CC132">
        <v>0</v>
      </c>
      <c r="CD132">
        <v>0</v>
      </c>
      <c r="CE132">
        <v>0</v>
      </c>
      <c r="CF132">
        <v>0</v>
      </c>
      <c r="CG132">
        <v>0</v>
      </c>
      <c r="CH132">
        <v>66247</v>
      </c>
      <c r="CI132">
        <v>0</v>
      </c>
      <c r="CJ132">
        <v>4</v>
      </c>
      <c r="CK132">
        <v>0</v>
      </c>
      <c r="CL132">
        <v>0</v>
      </c>
      <c r="CN132">
        <v>0</v>
      </c>
      <c r="CO132">
        <v>1</v>
      </c>
      <c r="CP132">
        <v>2.38</v>
      </c>
      <c r="CQ132">
        <v>11.667</v>
      </c>
      <c r="CR132">
        <v>412.637</v>
      </c>
      <c r="CS132">
        <v>0</v>
      </c>
      <c r="CT132">
        <v>0</v>
      </c>
      <c r="CU132">
        <v>0</v>
      </c>
      <c r="CV132">
        <v>0</v>
      </c>
      <c r="CW132">
        <v>0</v>
      </c>
      <c r="CX132">
        <v>0</v>
      </c>
      <c r="CY132">
        <v>0</v>
      </c>
      <c r="CZ132">
        <v>0</v>
      </c>
      <c r="DB132">
        <v>2232754</v>
      </c>
      <c r="DC132">
        <v>0</v>
      </c>
      <c r="DD132">
        <v>0</v>
      </c>
      <c r="DE132">
        <v>668976</v>
      </c>
      <c r="DF132">
        <v>704309</v>
      </c>
      <c r="DG132">
        <v>108.60000000000001</v>
      </c>
      <c r="DH132">
        <v>0</v>
      </c>
      <c r="DI132">
        <v>35333</v>
      </c>
      <c r="DK132">
        <v>3049</v>
      </c>
      <c r="DL132">
        <v>0</v>
      </c>
      <c r="DM132">
        <v>466799</v>
      </c>
      <c r="DN132">
        <v>1550</v>
      </c>
      <c r="DO132">
        <v>0</v>
      </c>
      <c r="DP132">
        <v>0</v>
      </c>
      <c r="DQ132">
        <v>0</v>
      </c>
      <c r="DR132">
        <v>0</v>
      </c>
      <c r="DS132">
        <v>0</v>
      </c>
      <c r="DT132">
        <v>0</v>
      </c>
      <c r="DU132">
        <v>0</v>
      </c>
      <c r="DV132">
        <v>0</v>
      </c>
      <c r="DW132">
        <v>0</v>
      </c>
      <c r="DX132">
        <v>0</v>
      </c>
      <c r="DY132">
        <v>0</v>
      </c>
      <c r="DZ132">
        <v>0</v>
      </c>
      <c r="EA132">
        <v>0.24500000000000002</v>
      </c>
      <c r="EB132">
        <v>0</v>
      </c>
      <c r="EC132">
        <v>37.777999999999999</v>
      </c>
      <c r="ED132">
        <v>267619</v>
      </c>
      <c r="EE132">
        <v>0</v>
      </c>
      <c r="EF132">
        <v>0</v>
      </c>
      <c r="EG132">
        <v>0</v>
      </c>
      <c r="EH132">
        <v>200730</v>
      </c>
      <c r="EI132">
        <v>0</v>
      </c>
      <c r="EJ132">
        <v>0</v>
      </c>
      <c r="EK132">
        <v>9.91</v>
      </c>
      <c r="EL132">
        <v>0</v>
      </c>
      <c r="EM132">
        <v>0.432</v>
      </c>
      <c r="EN132">
        <v>6.7000000000000004E-2</v>
      </c>
      <c r="EO132">
        <v>0</v>
      </c>
      <c r="EP132">
        <v>0</v>
      </c>
      <c r="EQ132">
        <v>10.654</v>
      </c>
      <c r="ER132">
        <v>0</v>
      </c>
      <c r="ES132">
        <v>32.585999999999999</v>
      </c>
      <c r="ET132">
        <v>0</v>
      </c>
      <c r="EV132">
        <v>0</v>
      </c>
      <c r="EW132">
        <v>0</v>
      </c>
      <c r="EX132">
        <v>0</v>
      </c>
      <c r="EZ132">
        <v>4189563</v>
      </c>
      <c r="FA132">
        <v>0</v>
      </c>
      <c r="FB132">
        <v>4444753</v>
      </c>
      <c r="FC132">
        <v>0</v>
      </c>
      <c r="FD132">
        <v>0</v>
      </c>
      <c r="FE132">
        <v>640986</v>
      </c>
      <c r="FF132">
        <v>105570</v>
      </c>
      <c r="FG132">
        <v>7.0223999999999995E-2</v>
      </c>
      <c r="FH132">
        <v>3.0397999999999998E-2</v>
      </c>
      <c r="FI132">
        <v>0</v>
      </c>
      <c r="FJ132">
        <v>0</v>
      </c>
      <c r="FK132">
        <v>704.73599999999999</v>
      </c>
      <c r="FL132">
        <v>5257556</v>
      </c>
      <c r="FM132">
        <v>0</v>
      </c>
      <c r="FN132">
        <v>0</v>
      </c>
      <c r="FO132">
        <v>0</v>
      </c>
      <c r="FP132">
        <v>0</v>
      </c>
      <c r="FQ132">
        <v>0</v>
      </c>
      <c r="FR132">
        <v>0</v>
      </c>
      <c r="FS132">
        <v>0</v>
      </c>
      <c r="FT132">
        <v>0</v>
      </c>
      <c r="FU132">
        <v>0</v>
      </c>
      <c r="FV132">
        <v>0</v>
      </c>
      <c r="FW132">
        <v>0</v>
      </c>
      <c r="FX132">
        <v>0</v>
      </c>
      <c r="FY132">
        <v>0</v>
      </c>
      <c r="GB132">
        <v>374899</v>
      </c>
      <c r="GC132">
        <v>374899</v>
      </c>
      <c r="GD132">
        <v>39.523000000000003</v>
      </c>
      <c r="GF132">
        <v>0</v>
      </c>
      <c r="GG132">
        <v>0</v>
      </c>
      <c r="GH132">
        <v>0</v>
      </c>
      <c r="GI132">
        <v>0</v>
      </c>
      <c r="GK132">
        <v>0</v>
      </c>
      <c r="GL132">
        <v>0</v>
      </c>
      <c r="GM132">
        <v>0</v>
      </c>
      <c r="GN132">
        <v>0</v>
      </c>
      <c r="GO132">
        <v>0</v>
      </c>
      <c r="GQ132">
        <v>0</v>
      </c>
      <c r="GR132">
        <v>0</v>
      </c>
      <c r="GS132">
        <v>0</v>
      </c>
      <c r="GT132">
        <v>0</v>
      </c>
      <c r="HB132">
        <v>360336637</v>
      </c>
      <c r="HC132">
        <v>4.0135999999999998E-2</v>
      </c>
      <c r="HD132">
        <v>66247</v>
      </c>
      <c r="HE132">
        <v>0</v>
      </c>
      <c r="HF132">
        <v>399068</v>
      </c>
      <c r="HG132">
        <v>616</v>
      </c>
      <c r="HH132">
        <v>0</v>
      </c>
      <c r="HI132">
        <v>0</v>
      </c>
      <c r="HJ132">
        <v>64318</v>
      </c>
      <c r="HK132">
        <v>4810</v>
      </c>
      <c r="HL132">
        <v>6155</v>
      </c>
      <c r="HM132">
        <v>2000</v>
      </c>
      <c r="HN132">
        <v>0</v>
      </c>
      <c r="HO132">
        <v>0</v>
      </c>
      <c r="HP132">
        <v>94167</v>
      </c>
      <c r="HQ132">
        <v>0</v>
      </c>
      <c r="HR132">
        <v>0</v>
      </c>
      <c r="HS132">
        <v>4188012</v>
      </c>
      <c r="HT132">
        <v>105570</v>
      </c>
      <c r="HW132">
        <v>0</v>
      </c>
      <c r="HX132">
        <v>14</v>
      </c>
      <c r="HY132">
        <v>71</v>
      </c>
      <c r="HZ132">
        <v>74</v>
      </c>
      <c r="IA132">
        <v>113</v>
      </c>
      <c r="IB132">
        <v>147</v>
      </c>
      <c r="IC132">
        <v>419</v>
      </c>
      <c r="ID132">
        <v>0</v>
      </c>
      <c r="IE132">
        <v>0</v>
      </c>
      <c r="IF132">
        <v>0</v>
      </c>
      <c r="IG132">
        <v>1</v>
      </c>
      <c r="IH132">
        <v>0</v>
      </c>
      <c r="II132">
        <v>342.42500000000001</v>
      </c>
      <c r="IJ132">
        <v>153.99200000000002</v>
      </c>
      <c r="IK132">
        <v>0</v>
      </c>
      <c r="IL132">
        <v>0</v>
      </c>
      <c r="IM132">
        <v>0</v>
      </c>
      <c r="IN132">
        <v>1</v>
      </c>
      <c r="IO132">
        <v>1</v>
      </c>
      <c r="IP132">
        <v>342.42500000000001</v>
      </c>
      <c r="IQ132">
        <v>153.99200000000002</v>
      </c>
      <c r="IR132">
        <v>94859</v>
      </c>
      <c r="IS132">
        <v>0</v>
      </c>
      <c r="IT132">
        <v>0</v>
      </c>
      <c r="IU132">
        <v>0</v>
      </c>
      <c r="IV132">
        <v>2000</v>
      </c>
      <c r="IW132">
        <v>6160</v>
      </c>
      <c r="IX132">
        <v>0</v>
      </c>
      <c r="IY132">
        <v>0</v>
      </c>
      <c r="IZ132">
        <v>94167</v>
      </c>
      <c r="JA132">
        <v>0</v>
      </c>
      <c r="JB132">
        <v>0</v>
      </c>
      <c r="JC132">
        <v>0</v>
      </c>
      <c r="JD132">
        <v>0</v>
      </c>
      <c r="JE132">
        <v>0</v>
      </c>
      <c r="JF132">
        <v>0</v>
      </c>
      <c r="JG132">
        <v>0</v>
      </c>
      <c r="JH132">
        <v>0</v>
      </c>
      <c r="JJ132">
        <v>0</v>
      </c>
      <c r="JK132">
        <v>0</v>
      </c>
      <c r="JL132">
        <v>0</v>
      </c>
      <c r="JM132">
        <v>0</v>
      </c>
      <c r="JO132">
        <v>0</v>
      </c>
      <c r="JP132">
        <v>34.036000000000001</v>
      </c>
      <c r="JQ132">
        <v>5.4870000000000001</v>
      </c>
      <c r="JR132">
        <v>0</v>
      </c>
      <c r="JS132">
        <v>316333</v>
      </c>
      <c r="JT132">
        <v>58566</v>
      </c>
      <c r="JU132">
        <v>0</v>
      </c>
      <c r="JW132">
        <v>0</v>
      </c>
      <c r="JX132">
        <v>0</v>
      </c>
      <c r="JY132">
        <v>0</v>
      </c>
      <c r="JZ132">
        <v>0</v>
      </c>
      <c r="KD132">
        <v>0</v>
      </c>
      <c r="KE132">
        <v>7261</v>
      </c>
      <c r="KG132">
        <v>0</v>
      </c>
      <c r="KH132">
        <v>0</v>
      </c>
      <c r="KI132">
        <v>0</v>
      </c>
      <c r="KJ132">
        <v>0</v>
      </c>
      <c r="KK132">
        <v>1</v>
      </c>
      <c r="KL132">
        <v>0</v>
      </c>
      <c r="KM132">
        <v>616</v>
      </c>
      <c r="KN132">
        <v>0</v>
      </c>
      <c r="KO132">
        <v>0</v>
      </c>
      <c r="KP132">
        <v>0</v>
      </c>
      <c r="KQ132">
        <v>0</v>
      </c>
      <c r="KS132">
        <v>0</v>
      </c>
      <c r="KT132">
        <v>0</v>
      </c>
      <c r="KU132">
        <v>0</v>
      </c>
      <c r="KW132">
        <v>0</v>
      </c>
      <c r="KX132">
        <v>0</v>
      </c>
      <c r="KY132">
        <v>0</v>
      </c>
      <c r="KZ132">
        <v>0</v>
      </c>
      <c r="LA132">
        <v>0</v>
      </c>
      <c r="LB132">
        <v>0</v>
      </c>
      <c r="LD132">
        <v>0</v>
      </c>
      <c r="LE132">
        <v>0</v>
      </c>
      <c r="LF132">
        <v>0</v>
      </c>
      <c r="LG132">
        <v>0</v>
      </c>
      <c r="LH132">
        <v>0</v>
      </c>
      <c r="LI132">
        <v>0</v>
      </c>
      <c r="LJ132">
        <v>431.78900000000004</v>
      </c>
      <c r="LK132">
        <v>4</v>
      </c>
      <c r="LL132">
        <v>60000</v>
      </c>
      <c r="LM132">
        <v>4318</v>
      </c>
      <c r="LN132">
        <v>0</v>
      </c>
      <c r="LO132">
        <v>0</v>
      </c>
      <c r="LP132">
        <v>0</v>
      </c>
      <c r="LQ132">
        <v>0</v>
      </c>
      <c r="LR132">
        <v>0</v>
      </c>
      <c r="LS132">
        <v>0</v>
      </c>
      <c r="LT132">
        <v>0</v>
      </c>
      <c r="LU132">
        <v>0</v>
      </c>
      <c r="LV132">
        <v>0</v>
      </c>
      <c r="LW132">
        <v>0</v>
      </c>
      <c r="LX132">
        <v>0</v>
      </c>
      <c r="LY132">
        <v>0</v>
      </c>
      <c r="LZ132">
        <v>0</v>
      </c>
      <c r="MA132">
        <v>0</v>
      </c>
      <c r="MB132">
        <v>0</v>
      </c>
      <c r="MC132">
        <v>0</v>
      </c>
      <c r="MD132">
        <v>0</v>
      </c>
      <c r="ME132">
        <v>0</v>
      </c>
      <c r="MF132">
        <v>0</v>
      </c>
      <c r="MG132">
        <v>5000815</v>
      </c>
      <c r="MH132">
        <v>0</v>
      </c>
      <c r="MI132">
        <v>0</v>
      </c>
      <c r="MJ132">
        <v>0</v>
      </c>
      <c r="MK132">
        <v>0</v>
      </c>
    </row>
    <row r="133" spans="1:349" x14ac:dyDescent="0.25">
      <c r="A133">
        <v>43696</v>
      </c>
      <c r="B133">
        <v>108807</v>
      </c>
      <c r="C133">
        <v>9</v>
      </c>
      <c r="D133">
        <v>2025</v>
      </c>
      <c r="E133">
        <v>6160</v>
      </c>
      <c r="F133">
        <v>0</v>
      </c>
      <c r="G133">
        <v>71737.865000000005</v>
      </c>
      <c r="H133">
        <v>66951.804999999993</v>
      </c>
      <c r="I133">
        <v>66951.804999999993</v>
      </c>
      <c r="J133">
        <v>71737.865000000005</v>
      </c>
      <c r="K133">
        <v>0</v>
      </c>
      <c r="L133">
        <v>6160</v>
      </c>
      <c r="M133">
        <v>0</v>
      </c>
      <c r="N133">
        <v>0</v>
      </c>
      <c r="P133">
        <v>71737.865000000005</v>
      </c>
      <c r="Q133">
        <v>0</v>
      </c>
      <c r="R133">
        <v>44635013</v>
      </c>
      <c r="S133">
        <v>622.19600000000003</v>
      </c>
      <c r="U133">
        <v>0</v>
      </c>
      <c r="V133">
        <v>30633.595000000001</v>
      </c>
      <c r="W133">
        <v>18870623</v>
      </c>
      <c r="X133">
        <v>18870623</v>
      </c>
      <c r="Z133">
        <v>0</v>
      </c>
      <c r="AC133">
        <v>0</v>
      </c>
      <c r="AD133" t="s">
        <v>305</v>
      </c>
      <c r="AE133">
        <v>0</v>
      </c>
      <c r="AH133">
        <v>0</v>
      </c>
      <c r="AI133">
        <v>0</v>
      </c>
      <c r="AJ133">
        <v>6160</v>
      </c>
      <c r="AK133" t="s">
        <v>529</v>
      </c>
      <c r="AL133" t="s">
        <v>87</v>
      </c>
      <c r="AM133">
        <v>0</v>
      </c>
      <c r="AN133">
        <v>0</v>
      </c>
      <c r="AO133">
        <v>0</v>
      </c>
      <c r="AP133">
        <v>0</v>
      </c>
      <c r="AQ133">
        <v>0</v>
      </c>
      <c r="AS133">
        <v>0</v>
      </c>
      <c r="AT133">
        <v>0</v>
      </c>
      <c r="AU133">
        <v>0</v>
      </c>
      <c r="AV133">
        <v>0</v>
      </c>
      <c r="AW133">
        <v>812692639</v>
      </c>
      <c r="AX133">
        <v>801360806</v>
      </c>
      <c r="AY133">
        <v>0</v>
      </c>
      <c r="AZ133">
        <v>44635013</v>
      </c>
      <c r="BA133">
        <v>2384.25</v>
      </c>
      <c r="BB133">
        <v>0</v>
      </c>
      <c r="BC133">
        <v>0</v>
      </c>
      <c r="BD133">
        <v>0</v>
      </c>
      <c r="BE133">
        <v>0</v>
      </c>
      <c r="BF133">
        <v>718745070</v>
      </c>
      <c r="BG133">
        <v>0</v>
      </c>
      <c r="BJ133">
        <v>12</v>
      </c>
      <c r="BK133">
        <v>0</v>
      </c>
      <c r="BL133">
        <v>0</v>
      </c>
      <c r="BM133">
        <v>0</v>
      </c>
      <c r="BN133">
        <v>0</v>
      </c>
      <c r="BO133">
        <v>0</v>
      </c>
      <c r="BP133">
        <v>0</v>
      </c>
      <c r="BQ133">
        <v>0</v>
      </c>
      <c r="BS133">
        <v>0</v>
      </c>
      <c r="BT133">
        <v>0</v>
      </c>
      <c r="BU133">
        <v>0</v>
      </c>
      <c r="BV133">
        <v>0</v>
      </c>
      <c r="BW133">
        <v>0</v>
      </c>
      <c r="BY133">
        <v>0</v>
      </c>
      <c r="CA133">
        <v>0</v>
      </c>
      <c r="CB133">
        <v>0</v>
      </c>
      <c r="CC133">
        <v>0</v>
      </c>
      <c r="CD133">
        <v>0</v>
      </c>
      <c r="CE133">
        <v>0</v>
      </c>
      <c r="CF133">
        <v>0</v>
      </c>
      <c r="CG133">
        <v>0</v>
      </c>
      <c r="CH133">
        <v>11517143</v>
      </c>
      <c r="CI133">
        <v>0</v>
      </c>
      <c r="CJ133">
        <v>4</v>
      </c>
      <c r="CK133">
        <v>0</v>
      </c>
      <c r="CL133">
        <v>0</v>
      </c>
      <c r="CN133">
        <v>0</v>
      </c>
      <c r="CO133">
        <v>1</v>
      </c>
      <c r="CP133">
        <v>0</v>
      </c>
      <c r="CQ133">
        <v>187.25</v>
      </c>
      <c r="CR133">
        <v>71737.865000000005</v>
      </c>
      <c r="CS133">
        <v>0</v>
      </c>
      <c r="CT133">
        <v>0</v>
      </c>
      <c r="CU133">
        <v>0</v>
      </c>
      <c r="CV133">
        <v>0</v>
      </c>
      <c r="CW133">
        <v>0</v>
      </c>
      <c r="CX133">
        <v>0</v>
      </c>
      <c r="CY133">
        <v>0</v>
      </c>
      <c r="CZ133">
        <v>0</v>
      </c>
      <c r="DB133">
        <v>412423119</v>
      </c>
      <c r="DC133">
        <v>0</v>
      </c>
      <c r="DD133">
        <v>0</v>
      </c>
      <c r="DE133">
        <v>100825648</v>
      </c>
      <c r="DF133">
        <v>100825648</v>
      </c>
      <c r="DG133">
        <v>16367.800000000001</v>
      </c>
      <c r="DH133">
        <v>0</v>
      </c>
      <c r="DI133">
        <v>0</v>
      </c>
      <c r="DK133">
        <v>0</v>
      </c>
      <c r="DL133">
        <v>0</v>
      </c>
      <c r="DM133">
        <v>55790149</v>
      </c>
      <c r="DN133">
        <v>185310</v>
      </c>
      <c r="DO133">
        <v>0</v>
      </c>
      <c r="DP133">
        <v>0</v>
      </c>
      <c r="DQ133">
        <v>0</v>
      </c>
      <c r="DR133">
        <v>0</v>
      </c>
      <c r="DS133">
        <v>0</v>
      </c>
      <c r="DT133">
        <v>0</v>
      </c>
      <c r="DU133">
        <v>0</v>
      </c>
      <c r="DV133">
        <v>0</v>
      </c>
      <c r="DW133">
        <v>0</v>
      </c>
      <c r="DX133">
        <v>0</v>
      </c>
      <c r="DY133">
        <v>0</v>
      </c>
      <c r="DZ133">
        <v>0</v>
      </c>
      <c r="EA133">
        <v>1.8430000000000002</v>
      </c>
      <c r="EB133">
        <v>0.17200000000000001</v>
      </c>
      <c r="EC133">
        <v>2288.6820000000002</v>
      </c>
      <c r="ED133">
        <v>16213023</v>
      </c>
      <c r="EE133">
        <v>0</v>
      </c>
      <c r="EF133">
        <v>0</v>
      </c>
      <c r="EG133">
        <v>4.5819999999999999</v>
      </c>
      <c r="EH133">
        <v>39750288</v>
      </c>
      <c r="EI133">
        <v>12148</v>
      </c>
      <c r="EJ133">
        <v>0.49300000000000005</v>
      </c>
      <c r="EK133">
        <v>1075.327</v>
      </c>
      <c r="EL133">
        <v>15.585000000000001</v>
      </c>
      <c r="EM133">
        <v>783.56700000000001</v>
      </c>
      <c r="EN133">
        <v>157.30000000000001</v>
      </c>
      <c r="EO133">
        <v>0</v>
      </c>
      <c r="EP133">
        <v>0</v>
      </c>
      <c r="EQ133">
        <v>2052.712</v>
      </c>
      <c r="ER133">
        <v>29.428000000000001</v>
      </c>
      <c r="ES133">
        <v>6452.9690000000001</v>
      </c>
      <c r="ET133">
        <v>0</v>
      </c>
      <c r="EV133">
        <v>0</v>
      </c>
      <c r="EW133">
        <v>0</v>
      </c>
      <c r="EX133">
        <v>0</v>
      </c>
      <c r="EZ133">
        <v>677757354</v>
      </c>
      <c r="FA133">
        <v>0</v>
      </c>
      <c r="FB133">
        <v>722207057</v>
      </c>
      <c r="FC133">
        <v>0</v>
      </c>
      <c r="FD133">
        <v>0</v>
      </c>
      <c r="FE133">
        <v>106124722</v>
      </c>
      <c r="FF133">
        <v>17478730</v>
      </c>
      <c r="FG133">
        <v>7.0223999999999995E-2</v>
      </c>
      <c r="FH133">
        <v>3.0397999999999998E-2</v>
      </c>
      <c r="FI133">
        <v>0</v>
      </c>
      <c r="FJ133">
        <v>0</v>
      </c>
      <c r="FK133">
        <v>116679.394</v>
      </c>
      <c r="FL133">
        <v>857327652</v>
      </c>
      <c r="FM133">
        <v>0</v>
      </c>
      <c r="FN133">
        <v>0</v>
      </c>
      <c r="FO133">
        <v>2403090</v>
      </c>
      <c r="FP133">
        <v>1049935</v>
      </c>
      <c r="FQ133">
        <v>3453025</v>
      </c>
      <c r="FR133">
        <v>2403090</v>
      </c>
      <c r="FS133">
        <v>0</v>
      </c>
      <c r="FT133">
        <v>0</v>
      </c>
      <c r="FU133">
        <v>0</v>
      </c>
      <c r="FV133">
        <v>0</v>
      </c>
      <c r="FW133">
        <v>0</v>
      </c>
      <c r="FX133">
        <v>0</v>
      </c>
      <c r="FY133">
        <v>0</v>
      </c>
      <c r="GB133">
        <v>25317802</v>
      </c>
      <c r="GC133">
        <v>25317802</v>
      </c>
      <c r="GD133">
        <v>2733.348</v>
      </c>
      <c r="GF133">
        <v>0</v>
      </c>
      <c r="GG133">
        <v>0</v>
      </c>
      <c r="GH133">
        <v>0</v>
      </c>
      <c r="GI133">
        <v>0</v>
      </c>
      <c r="GK133">
        <v>0</v>
      </c>
      <c r="GL133">
        <v>0</v>
      </c>
      <c r="GM133">
        <v>0</v>
      </c>
      <c r="GN133">
        <v>0</v>
      </c>
      <c r="GO133">
        <v>0</v>
      </c>
      <c r="GQ133">
        <v>0</v>
      </c>
      <c r="GR133">
        <v>0</v>
      </c>
      <c r="GS133">
        <v>0</v>
      </c>
      <c r="GT133">
        <v>0</v>
      </c>
      <c r="HB133">
        <v>360336637</v>
      </c>
      <c r="HC133">
        <v>4.0135999999999998E-2</v>
      </c>
      <c r="HD133">
        <v>11517143</v>
      </c>
      <c r="HE133">
        <v>0</v>
      </c>
      <c r="HF133">
        <v>73713937</v>
      </c>
      <c r="HG133">
        <v>529760</v>
      </c>
      <c r="HH133">
        <v>19359277</v>
      </c>
      <c r="HI133">
        <v>0</v>
      </c>
      <c r="HJ133">
        <v>2525666</v>
      </c>
      <c r="HK133">
        <v>128584</v>
      </c>
      <c r="HL133">
        <v>65688</v>
      </c>
      <c r="HM133">
        <v>5675000</v>
      </c>
      <c r="HN133">
        <v>3528779</v>
      </c>
      <c r="HO133">
        <v>0</v>
      </c>
      <c r="HP133">
        <v>0</v>
      </c>
      <c r="HQ133">
        <v>0</v>
      </c>
      <c r="HR133">
        <v>0</v>
      </c>
      <c r="HS133">
        <v>677572044</v>
      </c>
      <c r="HT133">
        <v>17478730</v>
      </c>
      <c r="HW133">
        <v>0</v>
      </c>
      <c r="HX133">
        <v>7159</v>
      </c>
      <c r="HY133">
        <v>12279</v>
      </c>
      <c r="HZ133">
        <v>14437</v>
      </c>
      <c r="IA133">
        <v>16439</v>
      </c>
      <c r="IB133">
        <v>14241</v>
      </c>
      <c r="IC133">
        <v>64555</v>
      </c>
      <c r="ID133">
        <v>0</v>
      </c>
      <c r="IE133">
        <v>0.35500000000000004</v>
      </c>
      <c r="IF133">
        <v>0</v>
      </c>
      <c r="IG133">
        <v>860</v>
      </c>
      <c r="IH133">
        <v>31427.398000000001</v>
      </c>
      <c r="II133">
        <v>0</v>
      </c>
      <c r="IJ133">
        <v>30633.95</v>
      </c>
      <c r="IK133">
        <v>0</v>
      </c>
      <c r="IL133">
        <v>1017</v>
      </c>
      <c r="IM133">
        <v>164</v>
      </c>
      <c r="IN133">
        <v>49</v>
      </c>
      <c r="IO133">
        <v>1230</v>
      </c>
      <c r="IP133">
        <v>0</v>
      </c>
      <c r="IQ133">
        <v>30633.595000000001</v>
      </c>
      <c r="IR133">
        <v>18870295</v>
      </c>
      <c r="IS133">
        <v>0</v>
      </c>
      <c r="IT133">
        <v>5085000</v>
      </c>
      <c r="IU133">
        <v>492000</v>
      </c>
      <c r="IV133">
        <v>98000</v>
      </c>
      <c r="IW133">
        <v>6160</v>
      </c>
      <c r="IX133">
        <v>328</v>
      </c>
      <c r="IY133">
        <v>0</v>
      </c>
      <c r="IZ133">
        <v>0</v>
      </c>
      <c r="JA133">
        <v>0</v>
      </c>
      <c r="JB133">
        <v>56</v>
      </c>
      <c r="JC133">
        <v>1284702</v>
      </c>
      <c r="JD133">
        <v>139</v>
      </c>
      <c r="JE133">
        <v>1687573</v>
      </c>
      <c r="JF133">
        <v>66</v>
      </c>
      <c r="JG133">
        <v>406104</v>
      </c>
      <c r="JH133">
        <v>150400</v>
      </c>
      <c r="JJ133">
        <v>0</v>
      </c>
      <c r="JK133">
        <v>0</v>
      </c>
      <c r="JL133">
        <v>0</v>
      </c>
      <c r="JM133">
        <v>0</v>
      </c>
      <c r="JO133">
        <v>335.226</v>
      </c>
      <c r="JP133">
        <v>2142.9880000000003</v>
      </c>
      <c r="JQ133">
        <v>255.13400000000001</v>
      </c>
      <c r="JR133">
        <v>2677484</v>
      </c>
      <c r="JS133">
        <v>19917102</v>
      </c>
      <c r="JT133">
        <v>2723216</v>
      </c>
      <c r="JU133">
        <v>0</v>
      </c>
      <c r="JW133">
        <v>0</v>
      </c>
      <c r="JX133">
        <v>0</v>
      </c>
      <c r="JY133">
        <v>0</v>
      </c>
      <c r="JZ133">
        <v>0</v>
      </c>
      <c r="KD133">
        <v>0</v>
      </c>
      <c r="KE133">
        <v>7261</v>
      </c>
      <c r="KG133">
        <v>0</v>
      </c>
      <c r="KH133">
        <v>0</v>
      </c>
      <c r="KI133">
        <v>0</v>
      </c>
      <c r="KJ133">
        <v>61</v>
      </c>
      <c r="KK133">
        <v>799</v>
      </c>
      <c r="KL133">
        <v>37576</v>
      </c>
      <c r="KM133">
        <v>492184</v>
      </c>
      <c r="KN133">
        <v>0</v>
      </c>
      <c r="KO133">
        <v>0</v>
      </c>
      <c r="KP133">
        <v>0</v>
      </c>
      <c r="KQ133">
        <v>0</v>
      </c>
      <c r="KS133">
        <v>0</v>
      </c>
      <c r="KT133">
        <v>0</v>
      </c>
      <c r="KU133">
        <v>0</v>
      </c>
      <c r="KW133">
        <v>0</v>
      </c>
      <c r="KX133">
        <v>0</v>
      </c>
      <c r="KY133">
        <v>0</v>
      </c>
      <c r="KZ133">
        <v>0</v>
      </c>
      <c r="LA133">
        <v>0</v>
      </c>
      <c r="LB133">
        <v>0</v>
      </c>
      <c r="LD133">
        <v>0</v>
      </c>
      <c r="LE133">
        <v>0</v>
      </c>
      <c r="LF133">
        <v>0</v>
      </c>
      <c r="LG133">
        <v>0</v>
      </c>
      <c r="LH133">
        <v>0</v>
      </c>
      <c r="LI133">
        <v>0</v>
      </c>
      <c r="LJ133">
        <v>68066.566000000006</v>
      </c>
      <c r="LK133">
        <v>123</v>
      </c>
      <c r="LL133">
        <v>1845000</v>
      </c>
      <c r="LM133">
        <v>680666</v>
      </c>
      <c r="LN133">
        <v>0</v>
      </c>
      <c r="LO133">
        <v>0</v>
      </c>
      <c r="LP133">
        <v>0</v>
      </c>
      <c r="LQ133">
        <v>0</v>
      </c>
      <c r="LR133">
        <v>0</v>
      </c>
      <c r="LS133">
        <v>0</v>
      </c>
      <c r="LT133">
        <v>0</v>
      </c>
      <c r="LU133">
        <v>0</v>
      </c>
      <c r="LV133">
        <v>0</v>
      </c>
      <c r="LW133">
        <v>0</v>
      </c>
      <c r="LX133">
        <v>0</v>
      </c>
      <c r="LY133">
        <v>0</v>
      </c>
      <c r="LZ133">
        <v>0</v>
      </c>
      <c r="MA133">
        <v>0</v>
      </c>
      <c r="MB133">
        <v>0</v>
      </c>
      <c r="MC133">
        <v>0</v>
      </c>
      <c r="MD133">
        <v>0</v>
      </c>
      <c r="ME133">
        <v>0</v>
      </c>
      <c r="MF133">
        <v>0</v>
      </c>
      <c r="MG133">
        <v>812692639</v>
      </c>
      <c r="MH133">
        <v>0</v>
      </c>
      <c r="MI133">
        <v>0</v>
      </c>
      <c r="MJ133">
        <v>0</v>
      </c>
      <c r="MK133">
        <v>0</v>
      </c>
    </row>
    <row r="134" spans="1:349" x14ac:dyDescent="0.25">
      <c r="A134">
        <v>43696</v>
      </c>
      <c r="B134">
        <v>108808</v>
      </c>
      <c r="C134">
        <v>9</v>
      </c>
      <c r="D134">
        <v>2025</v>
      </c>
      <c r="E134">
        <v>6160</v>
      </c>
      <c r="F134">
        <v>0</v>
      </c>
      <c r="G134">
        <v>5698.2730000000001</v>
      </c>
      <c r="H134">
        <v>5249.5770000000002</v>
      </c>
      <c r="I134">
        <v>5249.5770000000002</v>
      </c>
      <c r="J134">
        <v>5698.2730000000001</v>
      </c>
      <c r="K134">
        <v>0</v>
      </c>
      <c r="L134">
        <v>6160</v>
      </c>
      <c r="M134">
        <v>0</v>
      </c>
      <c r="N134">
        <v>0</v>
      </c>
      <c r="P134">
        <v>5720.1869999999999</v>
      </c>
      <c r="Q134">
        <v>0</v>
      </c>
      <c r="R134">
        <v>3559077</v>
      </c>
      <c r="S134">
        <v>622.19600000000003</v>
      </c>
      <c r="U134">
        <v>0</v>
      </c>
      <c r="V134">
        <v>1272.527</v>
      </c>
      <c r="W134">
        <v>2128144</v>
      </c>
      <c r="X134">
        <v>2128144</v>
      </c>
      <c r="Z134">
        <v>0</v>
      </c>
      <c r="AC134">
        <v>0</v>
      </c>
      <c r="AD134" t="s">
        <v>305</v>
      </c>
      <c r="AE134">
        <v>0</v>
      </c>
      <c r="AH134">
        <v>0</v>
      </c>
      <c r="AI134">
        <v>0</v>
      </c>
      <c r="AJ134">
        <v>6160</v>
      </c>
      <c r="AK134" t="s">
        <v>529</v>
      </c>
      <c r="AL134" t="s">
        <v>80</v>
      </c>
      <c r="AM134">
        <v>0</v>
      </c>
      <c r="AN134">
        <v>0</v>
      </c>
      <c r="AO134">
        <v>0</v>
      </c>
      <c r="AP134">
        <v>0</v>
      </c>
      <c r="AQ134">
        <v>0</v>
      </c>
      <c r="AS134">
        <v>0</v>
      </c>
      <c r="AT134">
        <v>0</v>
      </c>
      <c r="AU134">
        <v>0</v>
      </c>
      <c r="AV134">
        <v>0</v>
      </c>
      <c r="AW134">
        <v>66117060</v>
      </c>
      <c r="AX134">
        <v>65216401</v>
      </c>
      <c r="AY134">
        <v>0</v>
      </c>
      <c r="AZ134">
        <v>3559077</v>
      </c>
      <c r="BA134">
        <v>0</v>
      </c>
      <c r="BB134">
        <v>121167</v>
      </c>
      <c r="BC134">
        <v>120394</v>
      </c>
      <c r="BD134">
        <v>284.91399999999999</v>
      </c>
      <c r="BE134">
        <v>772</v>
      </c>
      <c r="BF134">
        <v>58637418</v>
      </c>
      <c r="BG134">
        <v>0</v>
      </c>
      <c r="BJ134">
        <v>12</v>
      </c>
      <c r="BK134">
        <v>0</v>
      </c>
      <c r="BL134">
        <v>0</v>
      </c>
      <c r="BM134">
        <v>0</v>
      </c>
      <c r="BN134">
        <v>0</v>
      </c>
      <c r="BO134">
        <v>0</v>
      </c>
      <c r="BP134">
        <v>0</v>
      </c>
      <c r="BQ134">
        <v>0</v>
      </c>
      <c r="BS134">
        <v>0</v>
      </c>
      <c r="BT134">
        <v>0</v>
      </c>
      <c r="BU134">
        <v>0</v>
      </c>
      <c r="BV134">
        <v>0</v>
      </c>
      <c r="BW134">
        <v>0</v>
      </c>
      <c r="BY134">
        <v>0</v>
      </c>
      <c r="CA134">
        <v>0</v>
      </c>
      <c r="CB134">
        <v>0</v>
      </c>
      <c r="CC134">
        <v>0</v>
      </c>
      <c r="CD134">
        <v>0</v>
      </c>
      <c r="CE134">
        <v>0</v>
      </c>
      <c r="CF134">
        <v>0</v>
      </c>
      <c r="CG134">
        <v>0</v>
      </c>
      <c r="CH134">
        <v>914828</v>
      </c>
      <c r="CI134">
        <v>0</v>
      </c>
      <c r="CJ134">
        <v>4</v>
      </c>
      <c r="CK134">
        <v>0</v>
      </c>
      <c r="CL134">
        <v>0</v>
      </c>
      <c r="CN134">
        <v>0</v>
      </c>
      <c r="CO134">
        <v>1</v>
      </c>
      <c r="CP134">
        <v>0</v>
      </c>
      <c r="CQ134">
        <v>0</v>
      </c>
      <c r="CR134">
        <v>5698.2730000000001</v>
      </c>
      <c r="CS134">
        <v>0</v>
      </c>
      <c r="CT134">
        <v>0</v>
      </c>
      <c r="CU134">
        <v>0</v>
      </c>
      <c r="CV134">
        <v>0</v>
      </c>
      <c r="CW134">
        <v>0</v>
      </c>
      <c r="CX134">
        <v>0</v>
      </c>
      <c r="CY134">
        <v>0</v>
      </c>
      <c r="CZ134">
        <v>0</v>
      </c>
      <c r="DB134">
        <v>32337394</v>
      </c>
      <c r="DC134">
        <v>0</v>
      </c>
      <c r="DD134">
        <v>0</v>
      </c>
      <c r="DE134">
        <v>9350033</v>
      </c>
      <c r="DF134">
        <v>9350033</v>
      </c>
      <c r="DG134">
        <v>1517.8630000000001</v>
      </c>
      <c r="DH134">
        <v>0</v>
      </c>
      <c r="DI134">
        <v>0</v>
      </c>
      <c r="DK134">
        <v>0</v>
      </c>
      <c r="DL134">
        <v>0</v>
      </c>
      <c r="DM134">
        <v>4033007</v>
      </c>
      <c r="DN134">
        <v>13396</v>
      </c>
      <c r="DO134">
        <v>0</v>
      </c>
      <c r="DP134">
        <v>0</v>
      </c>
      <c r="DQ134">
        <v>0</v>
      </c>
      <c r="DR134">
        <v>0</v>
      </c>
      <c r="DS134">
        <v>0</v>
      </c>
      <c r="DT134">
        <v>0</v>
      </c>
      <c r="DU134">
        <v>0</v>
      </c>
      <c r="DV134">
        <v>0</v>
      </c>
      <c r="DW134">
        <v>0</v>
      </c>
      <c r="DX134">
        <v>0</v>
      </c>
      <c r="DY134">
        <v>0</v>
      </c>
      <c r="DZ134">
        <v>0</v>
      </c>
      <c r="EA134">
        <v>0.26300000000000001</v>
      </c>
      <c r="EB134">
        <v>0</v>
      </c>
      <c r="EC134">
        <v>22.937000000000001</v>
      </c>
      <c r="ED134">
        <v>162486</v>
      </c>
      <c r="EE134">
        <v>0</v>
      </c>
      <c r="EF134">
        <v>0</v>
      </c>
      <c r="EG134">
        <v>0</v>
      </c>
      <c r="EH134">
        <v>3883917</v>
      </c>
      <c r="EI134">
        <v>0</v>
      </c>
      <c r="EJ134">
        <v>0</v>
      </c>
      <c r="EK134">
        <v>156.06300000000002</v>
      </c>
      <c r="EL134">
        <v>1.3070000000000002</v>
      </c>
      <c r="EM134">
        <v>32.869</v>
      </c>
      <c r="EN134">
        <v>12.479000000000001</v>
      </c>
      <c r="EO134">
        <v>0</v>
      </c>
      <c r="EP134">
        <v>0</v>
      </c>
      <c r="EQ134">
        <v>201.67400000000001</v>
      </c>
      <c r="ER134">
        <v>0</v>
      </c>
      <c r="ES134">
        <v>630.50600000000009</v>
      </c>
      <c r="ET134">
        <v>0</v>
      </c>
      <c r="EV134">
        <v>0</v>
      </c>
      <c r="EW134">
        <v>0</v>
      </c>
      <c r="EX134">
        <v>0</v>
      </c>
      <c r="EZ134">
        <v>55132454</v>
      </c>
      <c r="FA134">
        <v>0</v>
      </c>
      <c r="FB134">
        <v>58677362</v>
      </c>
      <c r="FC134">
        <v>0</v>
      </c>
      <c r="FD134">
        <v>0</v>
      </c>
      <c r="FE134">
        <v>8657979</v>
      </c>
      <c r="FF134">
        <v>1425968</v>
      </c>
      <c r="FG134">
        <v>7.0223999999999995E-2</v>
      </c>
      <c r="FH134">
        <v>3.0397999999999998E-2</v>
      </c>
      <c r="FI134">
        <v>0</v>
      </c>
      <c r="FJ134">
        <v>0</v>
      </c>
      <c r="FK134">
        <v>9519.0609999999997</v>
      </c>
      <c r="FL134">
        <v>69676137</v>
      </c>
      <c r="FM134">
        <v>0</v>
      </c>
      <c r="FN134">
        <v>0</v>
      </c>
      <c r="FO134">
        <v>8905</v>
      </c>
      <c r="FP134">
        <v>0</v>
      </c>
      <c r="FQ134">
        <v>35242</v>
      </c>
      <c r="FR134">
        <v>8905</v>
      </c>
      <c r="FS134">
        <v>26337</v>
      </c>
      <c r="FT134">
        <v>0</v>
      </c>
      <c r="FU134">
        <v>0</v>
      </c>
      <c r="FV134">
        <v>0</v>
      </c>
      <c r="FW134">
        <v>0</v>
      </c>
      <c r="FX134">
        <v>0</v>
      </c>
      <c r="FY134">
        <v>0</v>
      </c>
      <c r="GB134">
        <v>2397249</v>
      </c>
      <c r="GC134">
        <v>2397249</v>
      </c>
      <c r="GD134">
        <v>247.02200000000002</v>
      </c>
      <c r="GF134">
        <v>0</v>
      </c>
      <c r="GG134">
        <v>0</v>
      </c>
      <c r="GH134">
        <v>0</v>
      </c>
      <c r="GI134">
        <v>0</v>
      </c>
      <c r="GK134">
        <v>0</v>
      </c>
      <c r="GL134">
        <v>0</v>
      </c>
      <c r="GM134">
        <v>0</v>
      </c>
      <c r="GN134">
        <v>0</v>
      </c>
      <c r="GO134">
        <v>0</v>
      </c>
      <c r="GQ134">
        <v>0</v>
      </c>
      <c r="GR134">
        <v>0</v>
      </c>
      <c r="GS134">
        <v>0</v>
      </c>
      <c r="GT134">
        <v>0</v>
      </c>
      <c r="HB134">
        <v>360336637</v>
      </c>
      <c r="HC134">
        <v>4.0135999999999998E-2</v>
      </c>
      <c r="HD134">
        <v>914828</v>
      </c>
      <c r="HE134">
        <v>0</v>
      </c>
      <c r="HF134">
        <v>5779784</v>
      </c>
      <c r="HG134">
        <v>82544</v>
      </c>
      <c r="HH134">
        <v>1764987</v>
      </c>
      <c r="HI134">
        <v>0</v>
      </c>
      <c r="HJ134">
        <v>126875</v>
      </c>
      <c r="HK134">
        <v>10591</v>
      </c>
      <c r="HL134">
        <v>8280</v>
      </c>
      <c r="HM134">
        <v>318000</v>
      </c>
      <c r="HN134">
        <v>184838</v>
      </c>
      <c r="HO134">
        <v>0</v>
      </c>
      <c r="HP134">
        <v>0</v>
      </c>
      <c r="HQ134">
        <v>0</v>
      </c>
      <c r="HR134">
        <v>0</v>
      </c>
      <c r="HS134">
        <v>55118285</v>
      </c>
      <c r="HT134">
        <v>1425968</v>
      </c>
      <c r="HW134">
        <v>0</v>
      </c>
      <c r="HX134">
        <v>690</v>
      </c>
      <c r="HY134">
        <v>1521</v>
      </c>
      <c r="HZ134">
        <v>1428</v>
      </c>
      <c r="IA134">
        <v>1602</v>
      </c>
      <c r="IB134">
        <v>814</v>
      </c>
      <c r="IC134">
        <v>6055</v>
      </c>
      <c r="ID134">
        <v>0</v>
      </c>
      <c r="IE134">
        <v>1438.117</v>
      </c>
      <c r="IF134">
        <v>50.152000000000001</v>
      </c>
      <c r="IG134">
        <v>134</v>
      </c>
      <c r="IH134">
        <v>2865.2380000000003</v>
      </c>
      <c r="II134">
        <v>0</v>
      </c>
      <c r="IJ134">
        <v>2760.7960000000003</v>
      </c>
      <c r="IK134">
        <v>0</v>
      </c>
      <c r="IL134">
        <v>53</v>
      </c>
      <c r="IM134">
        <v>17</v>
      </c>
      <c r="IN134">
        <v>1</v>
      </c>
      <c r="IO134">
        <v>71</v>
      </c>
      <c r="IP134">
        <v>0</v>
      </c>
      <c r="IQ134">
        <v>1272.527</v>
      </c>
      <c r="IR134">
        <v>783877</v>
      </c>
      <c r="IS134">
        <v>0</v>
      </c>
      <c r="IT134">
        <v>265000</v>
      </c>
      <c r="IU134">
        <v>51000</v>
      </c>
      <c r="IV134">
        <v>2000</v>
      </c>
      <c r="IW134">
        <v>6160</v>
      </c>
      <c r="IX134">
        <v>1328820</v>
      </c>
      <c r="IY134">
        <v>15447</v>
      </c>
      <c r="IZ134">
        <v>0</v>
      </c>
      <c r="JA134">
        <v>0</v>
      </c>
      <c r="JB134">
        <v>0</v>
      </c>
      <c r="JC134">
        <v>0</v>
      </c>
      <c r="JD134">
        <v>4</v>
      </c>
      <c r="JE134">
        <v>43066</v>
      </c>
      <c r="JF134">
        <v>20</v>
      </c>
      <c r="JG134">
        <v>108772</v>
      </c>
      <c r="JH134">
        <v>33000</v>
      </c>
      <c r="JJ134">
        <v>0</v>
      </c>
      <c r="JK134">
        <v>0</v>
      </c>
      <c r="JL134">
        <v>0</v>
      </c>
      <c r="JM134">
        <v>0</v>
      </c>
      <c r="JO134">
        <v>26.161000000000001</v>
      </c>
      <c r="JP134">
        <v>122.572</v>
      </c>
      <c r="JQ134">
        <v>98.289000000000001</v>
      </c>
      <c r="JR134">
        <v>208951</v>
      </c>
      <c r="JS134">
        <v>1139194</v>
      </c>
      <c r="JT134">
        <v>1049104</v>
      </c>
      <c r="JU134">
        <v>122855</v>
      </c>
      <c r="JW134">
        <v>0</v>
      </c>
      <c r="JX134">
        <v>0</v>
      </c>
      <c r="JY134">
        <v>0</v>
      </c>
      <c r="JZ134">
        <v>0</v>
      </c>
      <c r="KD134">
        <v>122892</v>
      </c>
      <c r="KE134">
        <v>7261</v>
      </c>
      <c r="KG134">
        <v>0</v>
      </c>
      <c r="KH134">
        <v>0</v>
      </c>
      <c r="KI134">
        <v>0</v>
      </c>
      <c r="KJ134">
        <v>62</v>
      </c>
      <c r="KK134">
        <v>72</v>
      </c>
      <c r="KL134">
        <v>38192</v>
      </c>
      <c r="KM134">
        <v>44352</v>
      </c>
      <c r="KN134">
        <v>0</v>
      </c>
      <c r="KO134">
        <v>0</v>
      </c>
      <c r="KP134">
        <v>0</v>
      </c>
      <c r="KQ134">
        <v>0</v>
      </c>
      <c r="KS134">
        <v>0</v>
      </c>
      <c r="KT134">
        <v>0</v>
      </c>
      <c r="KU134">
        <v>0</v>
      </c>
      <c r="KW134">
        <v>0</v>
      </c>
      <c r="KX134">
        <v>0</v>
      </c>
      <c r="KY134">
        <v>0</v>
      </c>
      <c r="KZ134">
        <v>0</v>
      </c>
      <c r="LA134">
        <v>0</v>
      </c>
      <c r="LB134">
        <v>0</v>
      </c>
      <c r="LD134">
        <v>0</v>
      </c>
      <c r="LE134">
        <v>0</v>
      </c>
      <c r="LF134">
        <v>0</v>
      </c>
      <c r="LG134">
        <v>0</v>
      </c>
      <c r="LH134">
        <v>0</v>
      </c>
      <c r="LI134">
        <v>0</v>
      </c>
      <c r="LJ134">
        <v>5187.4859999999999</v>
      </c>
      <c r="LK134">
        <v>5</v>
      </c>
      <c r="LL134">
        <v>75000</v>
      </c>
      <c r="LM134">
        <v>51875</v>
      </c>
      <c r="LN134">
        <v>0</v>
      </c>
      <c r="LO134">
        <v>0</v>
      </c>
      <c r="LP134">
        <v>0</v>
      </c>
      <c r="LQ134">
        <v>0</v>
      </c>
      <c r="LR134">
        <v>0</v>
      </c>
      <c r="LS134">
        <v>0</v>
      </c>
      <c r="LT134">
        <v>0</v>
      </c>
      <c r="LU134">
        <v>0</v>
      </c>
      <c r="LV134">
        <v>0</v>
      </c>
      <c r="LW134">
        <v>0</v>
      </c>
      <c r="LX134">
        <v>0</v>
      </c>
      <c r="LY134">
        <v>0</v>
      </c>
      <c r="LZ134">
        <v>0</v>
      </c>
      <c r="MA134">
        <v>0</v>
      </c>
      <c r="MB134">
        <v>0</v>
      </c>
      <c r="MC134">
        <v>0</v>
      </c>
      <c r="MD134">
        <v>0</v>
      </c>
      <c r="ME134">
        <v>0</v>
      </c>
      <c r="MF134">
        <v>0</v>
      </c>
      <c r="MG134">
        <v>66117060</v>
      </c>
      <c r="MH134">
        <v>0</v>
      </c>
      <c r="MI134">
        <v>0</v>
      </c>
      <c r="MJ134">
        <v>0</v>
      </c>
      <c r="MK134">
        <v>0</v>
      </c>
    </row>
    <row r="135" spans="1:349" x14ac:dyDescent="0.25">
      <c r="A135">
        <v>43696</v>
      </c>
      <c r="B135">
        <v>108809</v>
      </c>
      <c r="C135">
        <v>9</v>
      </c>
      <c r="D135">
        <v>2025</v>
      </c>
      <c r="E135">
        <v>6160</v>
      </c>
      <c r="F135">
        <v>0</v>
      </c>
      <c r="G135">
        <v>190.28800000000001</v>
      </c>
      <c r="H135">
        <v>181.63300000000001</v>
      </c>
      <c r="I135">
        <v>181.63300000000001</v>
      </c>
      <c r="J135">
        <v>190.28800000000001</v>
      </c>
      <c r="K135">
        <v>0</v>
      </c>
      <c r="L135">
        <v>6160</v>
      </c>
      <c r="M135">
        <v>0</v>
      </c>
      <c r="N135">
        <v>0</v>
      </c>
      <c r="P135">
        <v>190.83500000000001</v>
      </c>
      <c r="Q135">
        <v>0</v>
      </c>
      <c r="R135">
        <v>118737</v>
      </c>
      <c r="S135">
        <v>622.19600000000003</v>
      </c>
      <c r="U135">
        <v>0</v>
      </c>
      <c r="V135">
        <v>118.545</v>
      </c>
      <c r="W135">
        <v>73024</v>
      </c>
      <c r="X135">
        <v>73024</v>
      </c>
      <c r="Z135">
        <v>0</v>
      </c>
      <c r="AC135">
        <v>0</v>
      </c>
      <c r="AD135" t="s">
        <v>305</v>
      </c>
      <c r="AE135">
        <v>0</v>
      </c>
      <c r="AH135">
        <v>0</v>
      </c>
      <c r="AI135">
        <v>0</v>
      </c>
      <c r="AJ135">
        <v>6160</v>
      </c>
      <c r="AK135" t="s">
        <v>529</v>
      </c>
      <c r="AL135" t="s">
        <v>107</v>
      </c>
      <c r="AM135">
        <v>0</v>
      </c>
      <c r="AN135">
        <v>0</v>
      </c>
      <c r="AO135">
        <v>0</v>
      </c>
      <c r="AP135">
        <v>0</v>
      </c>
      <c r="AQ135">
        <v>0</v>
      </c>
      <c r="AS135">
        <v>0</v>
      </c>
      <c r="AT135">
        <v>0</v>
      </c>
      <c r="AU135">
        <v>0</v>
      </c>
      <c r="AV135">
        <v>0</v>
      </c>
      <c r="AW135">
        <v>2249284</v>
      </c>
      <c r="AX135">
        <v>2219440</v>
      </c>
      <c r="AY135">
        <v>0</v>
      </c>
      <c r="AZ135">
        <v>118737</v>
      </c>
      <c r="BA135">
        <v>0</v>
      </c>
      <c r="BB135">
        <v>3403</v>
      </c>
      <c r="BC135">
        <v>3381</v>
      </c>
      <c r="BD135">
        <v>8</v>
      </c>
      <c r="BE135">
        <v>22</v>
      </c>
      <c r="BF135">
        <v>1995081</v>
      </c>
      <c r="BG135">
        <v>0</v>
      </c>
      <c r="BJ135">
        <v>12</v>
      </c>
      <c r="BK135">
        <v>0</v>
      </c>
      <c r="BL135">
        <v>0</v>
      </c>
      <c r="BM135">
        <v>0</v>
      </c>
      <c r="BN135">
        <v>0</v>
      </c>
      <c r="BO135">
        <v>0</v>
      </c>
      <c r="BP135">
        <v>0</v>
      </c>
      <c r="BQ135">
        <v>742</v>
      </c>
      <c r="BS135">
        <v>0</v>
      </c>
      <c r="BT135">
        <v>0</v>
      </c>
      <c r="BU135">
        <v>0</v>
      </c>
      <c r="BV135">
        <v>0</v>
      </c>
      <c r="BW135">
        <v>0</v>
      </c>
      <c r="BY135">
        <v>0</v>
      </c>
      <c r="CA135">
        <v>0</v>
      </c>
      <c r="CB135">
        <v>0</v>
      </c>
      <c r="CC135">
        <v>0</v>
      </c>
      <c r="CD135">
        <v>0</v>
      </c>
      <c r="CE135">
        <v>0</v>
      </c>
      <c r="CF135">
        <v>0</v>
      </c>
      <c r="CG135">
        <v>0</v>
      </c>
      <c r="CH135">
        <v>30550</v>
      </c>
      <c r="CI135">
        <v>0</v>
      </c>
      <c r="CJ135">
        <v>4</v>
      </c>
      <c r="CK135">
        <v>0</v>
      </c>
      <c r="CL135">
        <v>0</v>
      </c>
      <c r="CN135">
        <v>0</v>
      </c>
      <c r="CO135">
        <v>1</v>
      </c>
      <c r="CP135">
        <v>0</v>
      </c>
      <c r="CQ135">
        <v>0</v>
      </c>
      <c r="CR135">
        <v>190.28800000000001</v>
      </c>
      <c r="CS135">
        <v>0</v>
      </c>
      <c r="CT135">
        <v>0</v>
      </c>
      <c r="CU135">
        <v>0</v>
      </c>
      <c r="CV135">
        <v>0</v>
      </c>
      <c r="CW135">
        <v>0</v>
      </c>
      <c r="CX135">
        <v>0</v>
      </c>
      <c r="CY135">
        <v>0</v>
      </c>
      <c r="CZ135">
        <v>0</v>
      </c>
      <c r="DB135">
        <v>1118859</v>
      </c>
      <c r="DC135">
        <v>0</v>
      </c>
      <c r="DD135">
        <v>0</v>
      </c>
      <c r="DE135">
        <v>297605</v>
      </c>
      <c r="DF135">
        <v>297605</v>
      </c>
      <c r="DG135">
        <v>48.313000000000002</v>
      </c>
      <c r="DH135">
        <v>0</v>
      </c>
      <c r="DI135">
        <v>0</v>
      </c>
      <c r="DK135">
        <v>3495</v>
      </c>
      <c r="DL135">
        <v>0</v>
      </c>
      <c r="DM135">
        <v>205966</v>
      </c>
      <c r="DN135">
        <v>684</v>
      </c>
      <c r="DO135">
        <v>0</v>
      </c>
      <c r="DP135">
        <v>0</v>
      </c>
      <c r="DQ135">
        <v>0</v>
      </c>
      <c r="DR135">
        <v>0</v>
      </c>
      <c r="DS135">
        <v>0</v>
      </c>
      <c r="DT135">
        <v>0</v>
      </c>
      <c r="DU135">
        <v>0</v>
      </c>
      <c r="DV135">
        <v>0</v>
      </c>
      <c r="DW135">
        <v>0</v>
      </c>
      <c r="DX135">
        <v>0</v>
      </c>
      <c r="DY135">
        <v>0</v>
      </c>
      <c r="DZ135">
        <v>0</v>
      </c>
      <c r="EA135">
        <v>0</v>
      </c>
      <c r="EB135">
        <v>0</v>
      </c>
      <c r="EC135">
        <v>5.88</v>
      </c>
      <c r="ED135">
        <v>41654</v>
      </c>
      <c r="EE135">
        <v>0</v>
      </c>
      <c r="EF135">
        <v>0</v>
      </c>
      <c r="EG135">
        <v>0</v>
      </c>
      <c r="EH135">
        <v>164996</v>
      </c>
      <c r="EI135">
        <v>0</v>
      </c>
      <c r="EJ135">
        <v>0</v>
      </c>
      <c r="EK135">
        <v>8.0330000000000013</v>
      </c>
      <c r="EL135">
        <v>0</v>
      </c>
      <c r="EM135">
        <v>0.21200000000000002</v>
      </c>
      <c r="EN135">
        <v>0.41000000000000003</v>
      </c>
      <c r="EO135">
        <v>0</v>
      </c>
      <c r="EP135">
        <v>0</v>
      </c>
      <c r="EQ135">
        <v>8.6550000000000011</v>
      </c>
      <c r="ER135">
        <v>0</v>
      </c>
      <c r="ES135">
        <v>26.785</v>
      </c>
      <c r="ET135">
        <v>0</v>
      </c>
      <c r="EV135">
        <v>0</v>
      </c>
      <c r="EW135">
        <v>0</v>
      </c>
      <c r="EX135">
        <v>0</v>
      </c>
      <c r="EZ135">
        <v>1876344</v>
      </c>
      <c r="FA135">
        <v>0</v>
      </c>
      <c r="FB135">
        <v>1994375</v>
      </c>
      <c r="FC135">
        <v>0</v>
      </c>
      <c r="FD135">
        <v>0</v>
      </c>
      <c r="FE135">
        <v>294579</v>
      </c>
      <c r="FF135">
        <v>48517</v>
      </c>
      <c r="FG135">
        <v>7.0223999999999995E-2</v>
      </c>
      <c r="FH135">
        <v>3.0397999999999998E-2</v>
      </c>
      <c r="FI135">
        <v>0</v>
      </c>
      <c r="FJ135">
        <v>0</v>
      </c>
      <c r="FK135">
        <v>323.87700000000001</v>
      </c>
      <c r="FL135">
        <v>2368021</v>
      </c>
      <c r="FM135">
        <v>0</v>
      </c>
      <c r="FN135">
        <v>0</v>
      </c>
      <c r="FO135">
        <v>0</v>
      </c>
      <c r="FP135">
        <v>0</v>
      </c>
      <c r="FQ135">
        <v>0</v>
      </c>
      <c r="FR135">
        <v>0</v>
      </c>
      <c r="FS135">
        <v>0</v>
      </c>
      <c r="FT135">
        <v>0</v>
      </c>
      <c r="FU135">
        <v>0</v>
      </c>
      <c r="FV135">
        <v>0</v>
      </c>
      <c r="FW135">
        <v>0</v>
      </c>
      <c r="FX135">
        <v>0</v>
      </c>
      <c r="FY135">
        <v>0</v>
      </c>
      <c r="GB135">
        <v>0</v>
      </c>
      <c r="GC135">
        <v>0</v>
      </c>
      <c r="GD135">
        <v>0</v>
      </c>
      <c r="GF135">
        <v>0</v>
      </c>
      <c r="GG135">
        <v>0</v>
      </c>
      <c r="GH135">
        <v>0</v>
      </c>
      <c r="GI135">
        <v>0</v>
      </c>
      <c r="GK135">
        <v>0</v>
      </c>
      <c r="GL135">
        <v>0</v>
      </c>
      <c r="GM135">
        <v>0</v>
      </c>
      <c r="GN135">
        <v>0</v>
      </c>
      <c r="GO135">
        <v>0</v>
      </c>
      <c r="GQ135">
        <v>0</v>
      </c>
      <c r="GR135">
        <v>0</v>
      </c>
      <c r="GS135">
        <v>0</v>
      </c>
      <c r="GT135">
        <v>0</v>
      </c>
      <c r="HB135">
        <v>360336637</v>
      </c>
      <c r="HC135">
        <v>4.0135999999999998E-2</v>
      </c>
      <c r="HD135">
        <v>30550</v>
      </c>
      <c r="HE135">
        <v>0</v>
      </c>
      <c r="HF135">
        <v>199978</v>
      </c>
      <c r="HG135">
        <v>1848</v>
      </c>
      <c r="HH135">
        <v>76419</v>
      </c>
      <c r="HI135">
        <v>0</v>
      </c>
      <c r="HJ135">
        <v>17295</v>
      </c>
      <c r="HK135">
        <v>0</v>
      </c>
      <c r="HL135">
        <v>0</v>
      </c>
      <c r="HM135">
        <v>0</v>
      </c>
      <c r="HN135">
        <v>0</v>
      </c>
      <c r="HO135">
        <v>0</v>
      </c>
      <c r="HP135">
        <v>0</v>
      </c>
      <c r="HQ135">
        <v>0</v>
      </c>
      <c r="HR135">
        <v>0</v>
      </c>
      <c r="HS135">
        <v>1875638</v>
      </c>
      <c r="HT135">
        <v>48517</v>
      </c>
      <c r="HW135">
        <v>0</v>
      </c>
      <c r="HX135">
        <v>17</v>
      </c>
      <c r="HY135">
        <v>21</v>
      </c>
      <c r="HZ135">
        <v>69</v>
      </c>
      <c r="IA135">
        <v>46</v>
      </c>
      <c r="IB135">
        <v>37</v>
      </c>
      <c r="IC135">
        <v>190</v>
      </c>
      <c r="ID135">
        <v>0</v>
      </c>
      <c r="IE135">
        <v>0</v>
      </c>
      <c r="IF135">
        <v>0</v>
      </c>
      <c r="IG135">
        <v>3</v>
      </c>
      <c r="IH135">
        <v>124.057</v>
      </c>
      <c r="II135">
        <v>0</v>
      </c>
      <c r="IJ135">
        <v>118.545</v>
      </c>
      <c r="IK135">
        <v>0</v>
      </c>
      <c r="IL135">
        <v>0</v>
      </c>
      <c r="IM135">
        <v>0</v>
      </c>
      <c r="IN135">
        <v>0</v>
      </c>
      <c r="IO135">
        <v>0</v>
      </c>
      <c r="IP135">
        <v>0</v>
      </c>
      <c r="IQ135">
        <v>118.545</v>
      </c>
      <c r="IR135">
        <v>73024</v>
      </c>
      <c r="IS135">
        <v>0</v>
      </c>
      <c r="IT135">
        <v>0</v>
      </c>
      <c r="IU135">
        <v>0</v>
      </c>
      <c r="IV135">
        <v>0</v>
      </c>
      <c r="IW135">
        <v>6160</v>
      </c>
      <c r="IX135">
        <v>0</v>
      </c>
      <c r="IY135">
        <v>0</v>
      </c>
      <c r="IZ135">
        <v>0</v>
      </c>
      <c r="JA135">
        <v>0</v>
      </c>
      <c r="JB135">
        <v>0</v>
      </c>
      <c r="JC135">
        <v>0</v>
      </c>
      <c r="JD135">
        <v>0</v>
      </c>
      <c r="JE135">
        <v>0</v>
      </c>
      <c r="JF135">
        <v>0</v>
      </c>
      <c r="JG135">
        <v>0</v>
      </c>
      <c r="JH135">
        <v>0</v>
      </c>
      <c r="JJ135">
        <v>0</v>
      </c>
      <c r="JK135">
        <v>0</v>
      </c>
      <c r="JL135">
        <v>0</v>
      </c>
      <c r="JM135">
        <v>0</v>
      </c>
      <c r="JO135">
        <v>0</v>
      </c>
      <c r="JP135">
        <v>0</v>
      </c>
      <c r="JQ135">
        <v>0</v>
      </c>
      <c r="JR135">
        <v>0</v>
      </c>
      <c r="JS135">
        <v>0</v>
      </c>
      <c r="JT135">
        <v>0</v>
      </c>
      <c r="JU135">
        <v>3450</v>
      </c>
      <c r="JW135">
        <v>0</v>
      </c>
      <c r="JX135">
        <v>0</v>
      </c>
      <c r="JY135">
        <v>0</v>
      </c>
      <c r="JZ135">
        <v>0</v>
      </c>
      <c r="KD135">
        <v>3450</v>
      </c>
      <c r="KE135">
        <v>7261</v>
      </c>
      <c r="KG135">
        <v>0</v>
      </c>
      <c r="KH135">
        <v>0</v>
      </c>
      <c r="KI135">
        <v>0</v>
      </c>
      <c r="KJ135">
        <v>2</v>
      </c>
      <c r="KK135">
        <v>1</v>
      </c>
      <c r="KL135">
        <v>1232</v>
      </c>
      <c r="KM135">
        <v>616</v>
      </c>
      <c r="KN135">
        <v>0</v>
      </c>
      <c r="KO135">
        <v>0</v>
      </c>
      <c r="KP135">
        <v>0</v>
      </c>
      <c r="KQ135">
        <v>0</v>
      </c>
      <c r="KS135">
        <v>0</v>
      </c>
      <c r="KT135">
        <v>0</v>
      </c>
      <c r="KU135">
        <v>0</v>
      </c>
      <c r="KW135">
        <v>0</v>
      </c>
      <c r="KX135">
        <v>0</v>
      </c>
      <c r="KY135">
        <v>0</v>
      </c>
      <c r="KZ135">
        <v>0</v>
      </c>
      <c r="LA135">
        <v>0</v>
      </c>
      <c r="LB135">
        <v>0</v>
      </c>
      <c r="LD135">
        <v>0</v>
      </c>
      <c r="LE135">
        <v>0</v>
      </c>
      <c r="LF135">
        <v>0</v>
      </c>
      <c r="LG135">
        <v>0</v>
      </c>
      <c r="LH135">
        <v>0</v>
      </c>
      <c r="LI135">
        <v>0</v>
      </c>
      <c r="LJ135">
        <v>229.50500000000002</v>
      </c>
      <c r="LK135">
        <v>1</v>
      </c>
      <c r="LL135">
        <v>15000</v>
      </c>
      <c r="LM135">
        <v>2295</v>
      </c>
      <c r="LN135">
        <v>0</v>
      </c>
      <c r="LO135">
        <v>0</v>
      </c>
      <c r="LP135">
        <v>0</v>
      </c>
      <c r="LQ135">
        <v>0</v>
      </c>
      <c r="LR135">
        <v>0</v>
      </c>
      <c r="LS135">
        <v>0</v>
      </c>
      <c r="LT135">
        <v>0</v>
      </c>
      <c r="LU135">
        <v>0</v>
      </c>
      <c r="LV135">
        <v>0</v>
      </c>
      <c r="LW135">
        <v>0</v>
      </c>
      <c r="LX135">
        <v>0</v>
      </c>
      <c r="LY135">
        <v>0</v>
      </c>
      <c r="LZ135">
        <v>0</v>
      </c>
      <c r="MA135">
        <v>0</v>
      </c>
      <c r="MB135">
        <v>0</v>
      </c>
      <c r="MC135">
        <v>0</v>
      </c>
      <c r="MD135">
        <v>0</v>
      </c>
      <c r="ME135">
        <v>0</v>
      </c>
      <c r="MF135">
        <v>0</v>
      </c>
      <c r="MG135">
        <v>2249284</v>
      </c>
      <c r="MH135">
        <v>0</v>
      </c>
      <c r="MI135">
        <v>0</v>
      </c>
      <c r="MJ135">
        <v>0</v>
      </c>
      <c r="MK135">
        <v>0</v>
      </c>
    </row>
    <row r="136" spans="1:349" x14ac:dyDescent="0.25">
      <c r="A136">
        <v>43696</v>
      </c>
      <c r="B136">
        <v>108810</v>
      </c>
      <c r="C136">
        <v>9</v>
      </c>
      <c r="D136">
        <v>2025</v>
      </c>
      <c r="E136">
        <v>6160</v>
      </c>
      <c r="F136">
        <v>0</v>
      </c>
      <c r="G136">
        <v>101.623</v>
      </c>
      <c r="H136">
        <v>101.623</v>
      </c>
      <c r="I136">
        <v>101.623</v>
      </c>
      <c r="J136">
        <v>101.623</v>
      </c>
      <c r="K136">
        <v>0</v>
      </c>
      <c r="L136">
        <v>6160</v>
      </c>
      <c r="M136">
        <v>0</v>
      </c>
      <c r="N136">
        <v>0</v>
      </c>
      <c r="P136">
        <v>101.51300000000001</v>
      </c>
      <c r="Q136">
        <v>0</v>
      </c>
      <c r="R136">
        <v>63161</v>
      </c>
      <c r="S136">
        <v>622.19600000000003</v>
      </c>
      <c r="U136">
        <v>0</v>
      </c>
      <c r="V136">
        <v>0.25</v>
      </c>
      <c r="W136">
        <v>36501</v>
      </c>
      <c r="X136">
        <v>36501</v>
      </c>
      <c r="Z136">
        <v>0</v>
      </c>
      <c r="AC136">
        <v>0</v>
      </c>
      <c r="AD136" t="s">
        <v>305</v>
      </c>
      <c r="AE136">
        <v>0</v>
      </c>
      <c r="AH136">
        <v>0</v>
      </c>
      <c r="AI136">
        <v>0</v>
      </c>
      <c r="AJ136">
        <v>6160</v>
      </c>
      <c r="AK136" t="s">
        <v>529</v>
      </c>
      <c r="AL136" t="s">
        <v>754</v>
      </c>
      <c r="AM136">
        <v>0</v>
      </c>
      <c r="AN136">
        <v>0</v>
      </c>
      <c r="AO136">
        <v>0</v>
      </c>
      <c r="AP136">
        <v>0</v>
      </c>
      <c r="AQ136">
        <v>0</v>
      </c>
      <c r="AS136">
        <v>0</v>
      </c>
      <c r="AT136">
        <v>0</v>
      </c>
      <c r="AU136">
        <v>0</v>
      </c>
      <c r="AV136">
        <v>0</v>
      </c>
      <c r="AW136">
        <v>1157984</v>
      </c>
      <c r="AX136">
        <v>1157992</v>
      </c>
      <c r="AY136">
        <v>0</v>
      </c>
      <c r="AZ136">
        <v>63161</v>
      </c>
      <c r="BA136">
        <v>0</v>
      </c>
      <c r="BB136">
        <v>0</v>
      </c>
      <c r="BC136">
        <v>0</v>
      </c>
      <c r="BD136">
        <v>0</v>
      </c>
      <c r="BE136">
        <v>0</v>
      </c>
      <c r="BF136">
        <v>1041965</v>
      </c>
      <c r="BG136">
        <v>0</v>
      </c>
      <c r="BJ136">
        <v>12</v>
      </c>
      <c r="BK136">
        <v>0</v>
      </c>
      <c r="BL136">
        <v>0</v>
      </c>
      <c r="BM136">
        <v>0</v>
      </c>
      <c r="BN136">
        <v>0</v>
      </c>
      <c r="BO136">
        <v>0</v>
      </c>
      <c r="BP136">
        <v>0</v>
      </c>
      <c r="BQ136">
        <v>754</v>
      </c>
      <c r="BS136">
        <v>0</v>
      </c>
      <c r="BT136">
        <v>0</v>
      </c>
      <c r="BU136">
        <v>0</v>
      </c>
      <c r="BV136">
        <v>0</v>
      </c>
      <c r="BW136">
        <v>0</v>
      </c>
      <c r="BY136">
        <v>0</v>
      </c>
      <c r="CA136">
        <v>0</v>
      </c>
      <c r="CB136">
        <v>0</v>
      </c>
      <c r="CC136">
        <v>0</v>
      </c>
      <c r="CD136">
        <v>0</v>
      </c>
      <c r="CE136">
        <v>0</v>
      </c>
      <c r="CF136">
        <v>0</v>
      </c>
      <c r="CG136">
        <v>0</v>
      </c>
      <c r="CH136">
        <v>0</v>
      </c>
      <c r="CI136">
        <v>0</v>
      </c>
      <c r="CJ136">
        <v>4</v>
      </c>
      <c r="CK136">
        <v>0</v>
      </c>
      <c r="CL136">
        <v>0</v>
      </c>
      <c r="CN136">
        <v>0</v>
      </c>
      <c r="CO136">
        <v>1</v>
      </c>
      <c r="CP136">
        <v>0</v>
      </c>
      <c r="CQ136">
        <v>0</v>
      </c>
      <c r="CR136">
        <v>101.623</v>
      </c>
      <c r="CS136">
        <v>0</v>
      </c>
      <c r="CT136">
        <v>0</v>
      </c>
      <c r="CU136">
        <v>0</v>
      </c>
      <c r="CV136">
        <v>0</v>
      </c>
      <c r="CW136">
        <v>0</v>
      </c>
      <c r="CX136">
        <v>0</v>
      </c>
      <c r="CY136">
        <v>0</v>
      </c>
      <c r="CZ136">
        <v>0</v>
      </c>
      <c r="DB136">
        <v>625998</v>
      </c>
      <c r="DC136">
        <v>0</v>
      </c>
      <c r="DD136">
        <v>0</v>
      </c>
      <c r="DE136">
        <v>231770</v>
      </c>
      <c r="DF136">
        <v>231770</v>
      </c>
      <c r="DG136">
        <v>37.625</v>
      </c>
      <c r="DH136">
        <v>0</v>
      </c>
      <c r="DI136">
        <v>0</v>
      </c>
      <c r="DK136">
        <v>3692</v>
      </c>
      <c r="DL136">
        <v>0</v>
      </c>
      <c r="DM136">
        <v>2450</v>
      </c>
      <c r="DN136">
        <v>8</v>
      </c>
      <c r="DO136">
        <v>0</v>
      </c>
      <c r="DP136">
        <v>0</v>
      </c>
      <c r="DQ136">
        <v>0</v>
      </c>
      <c r="DR136">
        <v>0</v>
      </c>
      <c r="DS136">
        <v>0</v>
      </c>
      <c r="DT136">
        <v>0</v>
      </c>
      <c r="DU136">
        <v>0</v>
      </c>
      <c r="DV136">
        <v>0</v>
      </c>
      <c r="DW136">
        <v>0</v>
      </c>
      <c r="DX136">
        <v>0</v>
      </c>
      <c r="DY136">
        <v>0</v>
      </c>
      <c r="DZ136">
        <v>0</v>
      </c>
      <c r="EA136">
        <v>0</v>
      </c>
      <c r="EB136">
        <v>0</v>
      </c>
      <c r="EC136">
        <v>0.34700000000000003</v>
      </c>
      <c r="ED136">
        <v>2458</v>
      </c>
      <c r="EE136">
        <v>0</v>
      </c>
      <c r="EF136">
        <v>0</v>
      </c>
      <c r="EG136">
        <v>0</v>
      </c>
      <c r="EH136">
        <v>0</v>
      </c>
      <c r="EI136">
        <v>0</v>
      </c>
      <c r="EJ136">
        <v>0</v>
      </c>
      <c r="EK136">
        <v>0</v>
      </c>
      <c r="EL136">
        <v>0</v>
      </c>
      <c r="EM136">
        <v>0</v>
      </c>
      <c r="EN136">
        <v>0</v>
      </c>
      <c r="EO136">
        <v>0</v>
      </c>
      <c r="EP136">
        <v>0</v>
      </c>
      <c r="EQ136">
        <v>0</v>
      </c>
      <c r="ER136">
        <v>0</v>
      </c>
      <c r="ES136">
        <v>0</v>
      </c>
      <c r="ET136">
        <v>0</v>
      </c>
      <c r="EV136">
        <v>0</v>
      </c>
      <c r="EW136">
        <v>0</v>
      </c>
      <c r="EX136">
        <v>0</v>
      </c>
      <c r="EZ136">
        <v>978804</v>
      </c>
      <c r="FA136">
        <v>0</v>
      </c>
      <c r="FB136">
        <v>1041957</v>
      </c>
      <c r="FC136">
        <v>0</v>
      </c>
      <c r="FD136">
        <v>0</v>
      </c>
      <c r="FE136">
        <v>153849</v>
      </c>
      <c r="FF136">
        <v>25339</v>
      </c>
      <c r="FG136">
        <v>7.0223999999999995E-2</v>
      </c>
      <c r="FH136">
        <v>3.0397999999999998E-2</v>
      </c>
      <c r="FI136">
        <v>0</v>
      </c>
      <c r="FJ136">
        <v>0</v>
      </c>
      <c r="FK136">
        <v>169.15</v>
      </c>
      <c r="FL136">
        <v>1221145</v>
      </c>
      <c r="FM136">
        <v>0</v>
      </c>
      <c r="FN136">
        <v>0</v>
      </c>
      <c r="FO136">
        <v>0</v>
      </c>
      <c r="FP136">
        <v>0</v>
      </c>
      <c r="FQ136">
        <v>0</v>
      </c>
      <c r="FR136">
        <v>0</v>
      </c>
      <c r="FS136">
        <v>0</v>
      </c>
      <c r="FT136">
        <v>0</v>
      </c>
      <c r="FU136">
        <v>0</v>
      </c>
      <c r="FV136">
        <v>0</v>
      </c>
      <c r="FW136">
        <v>0</v>
      </c>
      <c r="FX136">
        <v>0</v>
      </c>
      <c r="FY136">
        <v>0</v>
      </c>
      <c r="GB136">
        <v>0</v>
      </c>
      <c r="GC136">
        <v>0</v>
      </c>
      <c r="GD136">
        <v>0</v>
      </c>
      <c r="GF136">
        <v>0</v>
      </c>
      <c r="GG136">
        <v>0</v>
      </c>
      <c r="GH136">
        <v>0</v>
      </c>
      <c r="GI136">
        <v>0</v>
      </c>
      <c r="GK136">
        <v>0</v>
      </c>
      <c r="GL136">
        <v>0</v>
      </c>
      <c r="GM136">
        <v>0</v>
      </c>
      <c r="GN136">
        <v>0</v>
      </c>
      <c r="GO136">
        <v>0</v>
      </c>
      <c r="GQ136">
        <v>0</v>
      </c>
      <c r="GR136">
        <v>0</v>
      </c>
      <c r="GS136">
        <v>0</v>
      </c>
      <c r="GT136">
        <v>0</v>
      </c>
      <c r="HB136">
        <v>0</v>
      </c>
      <c r="HC136">
        <v>4.0135999999999998E-2</v>
      </c>
      <c r="HD136">
        <v>0</v>
      </c>
      <c r="HE136">
        <v>0</v>
      </c>
      <c r="HF136">
        <v>111887</v>
      </c>
      <c r="HG136">
        <v>5544</v>
      </c>
      <c r="HH136">
        <v>27807</v>
      </c>
      <c r="HI136">
        <v>0</v>
      </c>
      <c r="HJ136">
        <v>0</v>
      </c>
      <c r="HK136">
        <v>0</v>
      </c>
      <c r="HL136">
        <v>0</v>
      </c>
      <c r="HM136">
        <v>0</v>
      </c>
      <c r="HN136">
        <v>0</v>
      </c>
      <c r="HO136">
        <v>0</v>
      </c>
      <c r="HP136">
        <v>0</v>
      </c>
      <c r="HQ136">
        <v>0</v>
      </c>
      <c r="HR136">
        <v>0</v>
      </c>
      <c r="HS136">
        <v>978796</v>
      </c>
      <c r="HT136">
        <v>25339</v>
      </c>
      <c r="HW136">
        <v>0</v>
      </c>
      <c r="HX136">
        <v>22</v>
      </c>
      <c r="HY136">
        <v>16</v>
      </c>
      <c r="HZ136">
        <v>26</v>
      </c>
      <c r="IA136">
        <v>58</v>
      </c>
      <c r="IB136">
        <v>26</v>
      </c>
      <c r="IC136">
        <v>148</v>
      </c>
      <c r="ID136">
        <v>0</v>
      </c>
      <c r="IE136">
        <v>39.337000000000003</v>
      </c>
      <c r="IF136">
        <v>0</v>
      </c>
      <c r="IG136">
        <v>9</v>
      </c>
      <c r="IH136">
        <v>45.142000000000003</v>
      </c>
      <c r="II136">
        <v>0</v>
      </c>
      <c r="IJ136">
        <v>39.587000000000003</v>
      </c>
      <c r="IK136">
        <v>0</v>
      </c>
      <c r="IL136">
        <v>0</v>
      </c>
      <c r="IM136">
        <v>0</v>
      </c>
      <c r="IN136">
        <v>0</v>
      </c>
      <c r="IO136">
        <v>0</v>
      </c>
      <c r="IP136">
        <v>0</v>
      </c>
      <c r="IQ136">
        <v>0.25</v>
      </c>
      <c r="IR136">
        <v>154</v>
      </c>
      <c r="IS136">
        <v>0</v>
      </c>
      <c r="IT136">
        <v>0</v>
      </c>
      <c r="IU136">
        <v>0</v>
      </c>
      <c r="IV136">
        <v>0</v>
      </c>
      <c r="IW136">
        <v>6160</v>
      </c>
      <c r="IX136">
        <v>36347</v>
      </c>
      <c r="IY136">
        <v>0</v>
      </c>
      <c r="IZ136">
        <v>0</v>
      </c>
      <c r="JA136">
        <v>0</v>
      </c>
      <c r="JB136">
        <v>0</v>
      </c>
      <c r="JC136">
        <v>0</v>
      </c>
      <c r="JD136">
        <v>0</v>
      </c>
      <c r="JE136">
        <v>0</v>
      </c>
      <c r="JF136">
        <v>0</v>
      </c>
      <c r="JG136">
        <v>0</v>
      </c>
      <c r="JH136">
        <v>0</v>
      </c>
      <c r="JJ136">
        <v>0</v>
      </c>
      <c r="JK136">
        <v>0</v>
      </c>
      <c r="JL136">
        <v>0</v>
      </c>
      <c r="JM136">
        <v>0</v>
      </c>
      <c r="JO136">
        <v>0</v>
      </c>
      <c r="JP136">
        <v>0</v>
      </c>
      <c r="JQ136">
        <v>0</v>
      </c>
      <c r="JR136">
        <v>0</v>
      </c>
      <c r="JS136">
        <v>0</v>
      </c>
      <c r="JT136">
        <v>0</v>
      </c>
      <c r="JU136">
        <v>0</v>
      </c>
      <c r="JW136">
        <v>0</v>
      </c>
      <c r="JX136">
        <v>0</v>
      </c>
      <c r="JY136">
        <v>0</v>
      </c>
      <c r="JZ136">
        <v>0</v>
      </c>
      <c r="KD136">
        <v>0</v>
      </c>
      <c r="KE136">
        <v>7261</v>
      </c>
      <c r="KG136">
        <v>0</v>
      </c>
      <c r="KH136">
        <v>0</v>
      </c>
      <c r="KI136">
        <v>0</v>
      </c>
      <c r="KJ136">
        <v>4</v>
      </c>
      <c r="KK136">
        <v>5</v>
      </c>
      <c r="KL136">
        <v>2464</v>
      </c>
      <c r="KM136">
        <v>3080</v>
      </c>
      <c r="KN136">
        <v>0</v>
      </c>
      <c r="KO136">
        <v>0</v>
      </c>
      <c r="KP136">
        <v>0</v>
      </c>
      <c r="KQ136">
        <v>0</v>
      </c>
      <c r="KS136">
        <v>0</v>
      </c>
      <c r="KT136">
        <v>0</v>
      </c>
      <c r="KU136">
        <v>0</v>
      </c>
      <c r="KW136">
        <v>0</v>
      </c>
      <c r="KX136">
        <v>0</v>
      </c>
      <c r="KY136">
        <v>0</v>
      </c>
      <c r="KZ136">
        <v>0</v>
      </c>
      <c r="LA136">
        <v>0</v>
      </c>
      <c r="LB136">
        <v>0</v>
      </c>
      <c r="LD136">
        <v>0</v>
      </c>
      <c r="LE136">
        <v>0</v>
      </c>
      <c r="LF136">
        <v>0</v>
      </c>
      <c r="LG136">
        <v>0</v>
      </c>
      <c r="LH136">
        <v>0</v>
      </c>
      <c r="LI136">
        <v>0</v>
      </c>
      <c r="LJ136">
        <v>0</v>
      </c>
      <c r="LK136">
        <v>0</v>
      </c>
      <c r="LL136">
        <v>0</v>
      </c>
      <c r="LM136">
        <v>0</v>
      </c>
      <c r="LN136">
        <v>0</v>
      </c>
      <c r="LO136">
        <v>0</v>
      </c>
      <c r="LP136">
        <v>0</v>
      </c>
      <c r="LQ136">
        <v>0</v>
      </c>
      <c r="LR136">
        <v>0</v>
      </c>
      <c r="LS136">
        <v>0</v>
      </c>
      <c r="LT136">
        <v>0</v>
      </c>
      <c r="LU136">
        <v>0</v>
      </c>
      <c r="LV136">
        <v>0</v>
      </c>
      <c r="LW136">
        <v>0</v>
      </c>
      <c r="LX136">
        <v>0</v>
      </c>
      <c r="LY136">
        <v>0</v>
      </c>
      <c r="LZ136">
        <v>0</v>
      </c>
      <c r="MA136">
        <v>0</v>
      </c>
      <c r="MB136">
        <v>0</v>
      </c>
      <c r="MC136">
        <v>0</v>
      </c>
      <c r="MD136">
        <v>0</v>
      </c>
      <c r="ME136">
        <v>0</v>
      </c>
      <c r="MF136">
        <v>0</v>
      </c>
      <c r="MG136">
        <v>1157984</v>
      </c>
      <c r="MH136">
        <v>0</v>
      </c>
      <c r="MI136">
        <v>0</v>
      </c>
      <c r="MJ136">
        <v>0</v>
      </c>
      <c r="MK136">
        <v>0</v>
      </c>
    </row>
    <row r="137" spans="1:349" x14ac:dyDescent="0.25">
      <c r="A137">
        <v>43696</v>
      </c>
      <c r="B137">
        <v>111801</v>
      </c>
      <c r="C137">
        <v>9</v>
      </c>
      <c r="D137">
        <v>2025</v>
      </c>
      <c r="E137">
        <v>6160</v>
      </c>
      <c r="F137">
        <v>0</v>
      </c>
      <c r="G137">
        <v>31.503</v>
      </c>
      <c r="H137">
        <v>23.751000000000001</v>
      </c>
      <c r="I137">
        <v>23.751000000000001</v>
      </c>
      <c r="J137">
        <v>31.503</v>
      </c>
      <c r="K137">
        <v>0</v>
      </c>
      <c r="L137">
        <v>6160</v>
      </c>
      <c r="M137">
        <v>0</v>
      </c>
      <c r="N137">
        <v>0</v>
      </c>
      <c r="P137">
        <v>31.503</v>
      </c>
      <c r="Q137">
        <v>0</v>
      </c>
      <c r="R137">
        <v>19601</v>
      </c>
      <c r="S137">
        <v>622.19600000000003</v>
      </c>
      <c r="U137">
        <v>0</v>
      </c>
      <c r="V137">
        <v>0</v>
      </c>
      <c r="W137">
        <v>0</v>
      </c>
      <c r="X137">
        <v>0</v>
      </c>
      <c r="Z137">
        <v>0</v>
      </c>
      <c r="AC137">
        <v>0</v>
      </c>
      <c r="AD137" t="s">
        <v>305</v>
      </c>
      <c r="AE137">
        <v>0</v>
      </c>
      <c r="AH137">
        <v>0</v>
      </c>
      <c r="AI137">
        <v>0</v>
      </c>
      <c r="AJ137">
        <v>6160</v>
      </c>
      <c r="AK137" t="s">
        <v>529</v>
      </c>
      <c r="AL137" t="s">
        <v>441</v>
      </c>
      <c r="AM137">
        <v>0</v>
      </c>
      <c r="AN137">
        <v>0</v>
      </c>
      <c r="AO137">
        <v>0</v>
      </c>
      <c r="AP137">
        <v>0</v>
      </c>
      <c r="AQ137">
        <v>0</v>
      </c>
      <c r="AS137">
        <v>0</v>
      </c>
      <c r="AT137">
        <v>0</v>
      </c>
      <c r="AU137">
        <v>0</v>
      </c>
      <c r="AV137">
        <v>0</v>
      </c>
      <c r="AW137">
        <v>483197</v>
      </c>
      <c r="AX137">
        <v>478771</v>
      </c>
      <c r="AY137">
        <v>0</v>
      </c>
      <c r="AZ137">
        <v>19601</v>
      </c>
      <c r="BA137">
        <v>0</v>
      </c>
      <c r="BB137">
        <v>0</v>
      </c>
      <c r="BC137">
        <v>0</v>
      </c>
      <c r="BD137">
        <v>0</v>
      </c>
      <c r="BE137">
        <v>0</v>
      </c>
      <c r="BF137">
        <v>422692</v>
      </c>
      <c r="BG137">
        <v>0</v>
      </c>
      <c r="BJ137">
        <v>12</v>
      </c>
      <c r="BK137">
        <v>0</v>
      </c>
      <c r="BL137">
        <v>0</v>
      </c>
      <c r="BM137">
        <v>0</v>
      </c>
      <c r="BN137">
        <v>0</v>
      </c>
      <c r="BO137">
        <v>0</v>
      </c>
      <c r="BP137">
        <v>0</v>
      </c>
      <c r="BQ137">
        <v>766</v>
      </c>
      <c r="BS137">
        <v>0</v>
      </c>
      <c r="BT137">
        <v>0</v>
      </c>
      <c r="BU137">
        <v>0</v>
      </c>
      <c r="BV137">
        <v>0</v>
      </c>
      <c r="BW137">
        <v>0</v>
      </c>
      <c r="BY137">
        <v>0</v>
      </c>
      <c r="CA137">
        <v>0</v>
      </c>
      <c r="CB137">
        <v>0</v>
      </c>
      <c r="CC137">
        <v>0</v>
      </c>
      <c r="CD137">
        <v>0</v>
      </c>
      <c r="CE137">
        <v>0</v>
      </c>
      <c r="CF137">
        <v>0</v>
      </c>
      <c r="CG137">
        <v>0</v>
      </c>
      <c r="CH137">
        <v>5058</v>
      </c>
      <c r="CI137">
        <v>0</v>
      </c>
      <c r="CJ137">
        <v>4</v>
      </c>
      <c r="CK137">
        <v>0</v>
      </c>
      <c r="CL137">
        <v>0</v>
      </c>
      <c r="CN137">
        <v>0</v>
      </c>
      <c r="CO137">
        <v>1</v>
      </c>
      <c r="CP137">
        <v>0</v>
      </c>
      <c r="CQ137">
        <v>0</v>
      </c>
      <c r="CR137">
        <v>31.503</v>
      </c>
      <c r="CS137">
        <v>0</v>
      </c>
      <c r="CT137">
        <v>0</v>
      </c>
      <c r="CU137">
        <v>0</v>
      </c>
      <c r="CV137">
        <v>0</v>
      </c>
      <c r="CW137">
        <v>0</v>
      </c>
      <c r="CX137">
        <v>0</v>
      </c>
      <c r="CY137">
        <v>0</v>
      </c>
      <c r="CZ137">
        <v>0</v>
      </c>
      <c r="DB137">
        <v>146306</v>
      </c>
      <c r="DC137">
        <v>0</v>
      </c>
      <c r="DD137">
        <v>0</v>
      </c>
      <c r="DE137">
        <v>43736</v>
      </c>
      <c r="DF137">
        <v>43736</v>
      </c>
      <c r="DG137">
        <v>7.1000000000000005</v>
      </c>
      <c r="DH137">
        <v>0</v>
      </c>
      <c r="DI137">
        <v>0</v>
      </c>
      <c r="DK137">
        <v>3884</v>
      </c>
      <c r="DL137">
        <v>0</v>
      </c>
      <c r="DM137">
        <v>190377</v>
      </c>
      <c r="DN137">
        <v>632</v>
      </c>
      <c r="DO137">
        <v>0</v>
      </c>
      <c r="DP137">
        <v>0</v>
      </c>
      <c r="DQ137">
        <v>0</v>
      </c>
      <c r="DR137">
        <v>0</v>
      </c>
      <c r="DS137">
        <v>0</v>
      </c>
      <c r="DT137">
        <v>0</v>
      </c>
      <c r="DU137">
        <v>0</v>
      </c>
      <c r="DV137">
        <v>0</v>
      </c>
      <c r="DW137">
        <v>0</v>
      </c>
      <c r="DX137">
        <v>0</v>
      </c>
      <c r="DY137">
        <v>0</v>
      </c>
      <c r="DZ137">
        <v>0</v>
      </c>
      <c r="EA137">
        <v>0</v>
      </c>
      <c r="EB137">
        <v>0</v>
      </c>
      <c r="EC137">
        <v>0</v>
      </c>
      <c r="ED137">
        <v>0</v>
      </c>
      <c r="EE137">
        <v>0</v>
      </c>
      <c r="EF137">
        <v>0</v>
      </c>
      <c r="EG137">
        <v>0</v>
      </c>
      <c r="EH137">
        <v>0</v>
      </c>
      <c r="EI137">
        <v>191009</v>
      </c>
      <c r="EJ137">
        <v>7.7520000000000007</v>
      </c>
      <c r="EK137">
        <v>0</v>
      </c>
      <c r="EL137">
        <v>0</v>
      </c>
      <c r="EM137">
        <v>0</v>
      </c>
      <c r="EN137">
        <v>0</v>
      </c>
      <c r="EO137">
        <v>0</v>
      </c>
      <c r="EP137">
        <v>0</v>
      </c>
      <c r="EQ137">
        <v>7.7520000000000007</v>
      </c>
      <c r="ER137">
        <v>0</v>
      </c>
      <c r="ES137">
        <v>0</v>
      </c>
      <c r="ET137">
        <v>0</v>
      </c>
      <c r="EV137">
        <v>0</v>
      </c>
      <c r="EW137">
        <v>0</v>
      </c>
      <c r="EX137">
        <v>0</v>
      </c>
      <c r="EZ137">
        <v>406080</v>
      </c>
      <c r="FA137">
        <v>0</v>
      </c>
      <c r="FB137">
        <v>425049</v>
      </c>
      <c r="FC137">
        <v>0</v>
      </c>
      <c r="FD137">
        <v>0</v>
      </c>
      <c r="FE137">
        <v>62412</v>
      </c>
      <c r="FF137">
        <v>10279</v>
      </c>
      <c r="FG137">
        <v>7.0223999999999995E-2</v>
      </c>
      <c r="FH137">
        <v>3.0397999999999998E-2</v>
      </c>
      <c r="FI137">
        <v>0</v>
      </c>
      <c r="FJ137">
        <v>0</v>
      </c>
      <c r="FK137">
        <v>68.619</v>
      </c>
      <c r="FL137">
        <v>502798</v>
      </c>
      <c r="FM137">
        <v>0</v>
      </c>
      <c r="FN137">
        <v>0</v>
      </c>
      <c r="FO137">
        <v>0</v>
      </c>
      <c r="FP137">
        <v>0</v>
      </c>
      <c r="FQ137">
        <v>0</v>
      </c>
      <c r="FR137">
        <v>0</v>
      </c>
      <c r="FS137">
        <v>0</v>
      </c>
      <c r="FT137">
        <v>0</v>
      </c>
      <c r="FU137">
        <v>0</v>
      </c>
      <c r="FV137">
        <v>0</v>
      </c>
      <c r="FW137">
        <v>0</v>
      </c>
      <c r="FX137">
        <v>0</v>
      </c>
      <c r="FY137">
        <v>0</v>
      </c>
      <c r="GB137">
        <v>0</v>
      </c>
      <c r="GC137">
        <v>0</v>
      </c>
      <c r="GD137">
        <v>0</v>
      </c>
      <c r="GF137">
        <v>0</v>
      </c>
      <c r="GG137">
        <v>0</v>
      </c>
      <c r="GH137">
        <v>0</v>
      </c>
      <c r="GI137">
        <v>0</v>
      </c>
      <c r="GK137">
        <v>0</v>
      </c>
      <c r="GL137">
        <v>0</v>
      </c>
      <c r="GM137">
        <v>0</v>
      </c>
      <c r="GN137">
        <v>0</v>
      </c>
      <c r="GO137">
        <v>0</v>
      </c>
      <c r="GQ137">
        <v>0</v>
      </c>
      <c r="GR137">
        <v>0</v>
      </c>
      <c r="GS137">
        <v>0</v>
      </c>
      <c r="GT137">
        <v>0</v>
      </c>
      <c r="HB137">
        <v>360336637</v>
      </c>
      <c r="HC137">
        <v>4.0135999999999998E-2</v>
      </c>
      <c r="HD137">
        <v>5058</v>
      </c>
      <c r="HE137">
        <v>0</v>
      </c>
      <c r="HF137">
        <v>26150</v>
      </c>
      <c r="HG137">
        <v>0</v>
      </c>
      <c r="HH137">
        <v>0</v>
      </c>
      <c r="HI137">
        <v>0</v>
      </c>
      <c r="HJ137">
        <v>15491</v>
      </c>
      <c r="HK137">
        <v>463</v>
      </c>
      <c r="HL137">
        <v>221</v>
      </c>
      <c r="HM137">
        <v>0</v>
      </c>
      <c r="HN137">
        <v>0</v>
      </c>
      <c r="HO137">
        <v>0</v>
      </c>
      <c r="HP137">
        <v>0</v>
      </c>
      <c r="HQ137">
        <v>0</v>
      </c>
      <c r="HR137">
        <v>0</v>
      </c>
      <c r="HS137">
        <v>405448</v>
      </c>
      <c r="HT137">
        <v>10279</v>
      </c>
      <c r="HW137">
        <v>0</v>
      </c>
      <c r="HX137">
        <v>9</v>
      </c>
      <c r="HY137">
        <v>6</v>
      </c>
      <c r="HZ137">
        <v>5</v>
      </c>
      <c r="IA137">
        <v>6</v>
      </c>
      <c r="IB137">
        <v>3</v>
      </c>
      <c r="IC137">
        <v>29</v>
      </c>
      <c r="ID137">
        <v>0</v>
      </c>
      <c r="IE137">
        <v>0</v>
      </c>
      <c r="IF137">
        <v>0</v>
      </c>
      <c r="IG137">
        <v>0</v>
      </c>
      <c r="IH137">
        <v>0</v>
      </c>
      <c r="II137">
        <v>0</v>
      </c>
      <c r="IJ137">
        <v>0</v>
      </c>
      <c r="IK137">
        <v>8.3830000000000009</v>
      </c>
      <c r="IL137">
        <v>0</v>
      </c>
      <c r="IM137">
        <v>0</v>
      </c>
      <c r="IN137">
        <v>0</v>
      </c>
      <c r="IO137">
        <v>0</v>
      </c>
      <c r="IP137">
        <v>8.3830000000000009</v>
      </c>
      <c r="IQ137">
        <v>0</v>
      </c>
      <c r="IR137">
        <v>0</v>
      </c>
      <c r="IS137">
        <v>2305</v>
      </c>
      <c r="IT137">
        <v>0</v>
      </c>
      <c r="IU137">
        <v>0</v>
      </c>
      <c r="IV137">
        <v>0</v>
      </c>
      <c r="IW137">
        <v>6160</v>
      </c>
      <c r="IX137">
        <v>0</v>
      </c>
      <c r="IY137">
        <v>0</v>
      </c>
      <c r="IZ137">
        <v>2305</v>
      </c>
      <c r="JA137">
        <v>0</v>
      </c>
      <c r="JB137">
        <v>0</v>
      </c>
      <c r="JC137">
        <v>0</v>
      </c>
      <c r="JD137">
        <v>0</v>
      </c>
      <c r="JE137">
        <v>0</v>
      </c>
      <c r="JF137">
        <v>0</v>
      </c>
      <c r="JG137">
        <v>0</v>
      </c>
      <c r="JH137">
        <v>0</v>
      </c>
      <c r="JJ137">
        <v>0</v>
      </c>
      <c r="JK137">
        <v>0</v>
      </c>
      <c r="JL137">
        <v>0</v>
      </c>
      <c r="JM137">
        <v>0</v>
      </c>
      <c r="JO137">
        <v>0</v>
      </c>
      <c r="JP137">
        <v>0</v>
      </c>
      <c r="JQ137">
        <v>0</v>
      </c>
      <c r="JR137">
        <v>0</v>
      </c>
      <c r="JS137">
        <v>0</v>
      </c>
      <c r="JT137">
        <v>0</v>
      </c>
      <c r="JU137">
        <v>0</v>
      </c>
      <c r="JW137">
        <v>0</v>
      </c>
      <c r="JX137">
        <v>0</v>
      </c>
      <c r="JY137">
        <v>0</v>
      </c>
      <c r="JZ137">
        <v>0</v>
      </c>
      <c r="KD137">
        <v>0</v>
      </c>
      <c r="KE137">
        <v>7261</v>
      </c>
      <c r="KG137">
        <v>0</v>
      </c>
      <c r="KH137">
        <v>0</v>
      </c>
      <c r="KI137">
        <v>0</v>
      </c>
      <c r="KJ137">
        <v>0</v>
      </c>
      <c r="KK137">
        <v>0</v>
      </c>
      <c r="KL137">
        <v>0</v>
      </c>
      <c r="KM137">
        <v>0</v>
      </c>
      <c r="KN137">
        <v>0</v>
      </c>
      <c r="KO137">
        <v>0</v>
      </c>
      <c r="KP137">
        <v>0</v>
      </c>
      <c r="KQ137">
        <v>0</v>
      </c>
      <c r="KS137">
        <v>0</v>
      </c>
      <c r="KT137">
        <v>0</v>
      </c>
      <c r="KU137">
        <v>0</v>
      </c>
      <c r="KW137">
        <v>0</v>
      </c>
      <c r="KX137">
        <v>0</v>
      </c>
      <c r="KY137">
        <v>0</v>
      </c>
      <c r="KZ137">
        <v>0</v>
      </c>
      <c r="LA137">
        <v>0</v>
      </c>
      <c r="LB137">
        <v>0</v>
      </c>
      <c r="LD137">
        <v>0</v>
      </c>
      <c r="LE137">
        <v>0</v>
      </c>
      <c r="LF137">
        <v>0</v>
      </c>
      <c r="LG137">
        <v>0</v>
      </c>
      <c r="LH137">
        <v>0</v>
      </c>
      <c r="LI137">
        <v>0</v>
      </c>
      <c r="LJ137">
        <v>49.137</v>
      </c>
      <c r="LK137">
        <v>1</v>
      </c>
      <c r="LL137">
        <v>15000</v>
      </c>
      <c r="LM137">
        <v>491</v>
      </c>
      <c r="LN137">
        <v>0</v>
      </c>
      <c r="LO137">
        <v>0</v>
      </c>
      <c r="LP137">
        <v>0</v>
      </c>
      <c r="LQ137">
        <v>0</v>
      </c>
      <c r="LR137">
        <v>0</v>
      </c>
      <c r="LS137">
        <v>0</v>
      </c>
      <c r="LT137">
        <v>0</v>
      </c>
      <c r="LU137">
        <v>0</v>
      </c>
      <c r="LV137">
        <v>0</v>
      </c>
      <c r="LW137">
        <v>0</v>
      </c>
      <c r="LX137">
        <v>0</v>
      </c>
      <c r="LY137">
        <v>0</v>
      </c>
      <c r="LZ137">
        <v>0</v>
      </c>
      <c r="MA137">
        <v>0</v>
      </c>
      <c r="MB137">
        <v>0</v>
      </c>
      <c r="MC137">
        <v>0</v>
      </c>
      <c r="MD137">
        <v>0</v>
      </c>
      <c r="ME137">
        <v>0</v>
      </c>
      <c r="MF137">
        <v>0</v>
      </c>
      <c r="MG137">
        <v>483197</v>
      </c>
      <c r="MH137">
        <v>0</v>
      </c>
      <c r="MI137">
        <v>0</v>
      </c>
      <c r="MJ137">
        <v>0</v>
      </c>
      <c r="MK137">
        <v>0</v>
      </c>
    </row>
    <row r="138" spans="1:349" x14ac:dyDescent="0.25">
      <c r="A138">
        <v>43696</v>
      </c>
      <c r="B138">
        <v>123803</v>
      </c>
      <c r="C138">
        <v>9</v>
      </c>
      <c r="D138">
        <v>2025</v>
      </c>
      <c r="E138">
        <v>6160</v>
      </c>
      <c r="F138">
        <v>0</v>
      </c>
      <c r="G138">
        <v>352.35500000000002</v>
      </c>
      <c r="H138">
        <v>346.399</v>
      </c>
      <c r="I138">
        <v>346.399</v>
      </c>
      <c r="J138">
        <v>352.35500000000002</v>
      </c>
      <c r="K138">
        <v>0</v>
      </c>
      <c r="L138">
        <v>6160</v>
      </c>
      <c r="M138">
        <v>0</v>
      </c>
      <c r="N138">
        <v>0</v>
      </c>
      <c r="P138">
        <v>350.48200000000003</v>
      </c>
      <c r="Q138">
        <v>0</v>
      </c>
      <c r="R138">
        <v>218068</v>
      </c>
      <c r="S138">
        <v>622.19600000000003</v>
      </c>
      <c r="U138">
        <v>0</v>
      </c>
      <c r="V138">
        <v>0</v>
      </c>
      <c r="W138">
        <v>0</v>
      </c>
      <c r="X138">
        <v>0</v>
      </c>
      <c r="Z138">
        <v>0</v>
      </c>
      <c r="AC138">
        <v>0</v>
      </c>
      <c r="AD138" t="s">
        <v>305</v>
      </c>
      <c r="AE138">
        <v>0</v>
      </c>
      <c r="AH138">
        <v>0</v>
      </c>
      <c r="AI138">
        <v>0</v>
      </c>
      <c r="AJ138">
        <v>6160</v>
      </c>
      <c r="AK138" t="s">
        <v>529</v>
      </c>
      <c r="AL138" t="s">
        <v>342</v>
      </c>
      <c r="AM138">
        <v>0</v>
      </c>
      <c r="AN138">
        <v>0</v>
      </c>
      <c r="AO138">
        <v>0</v>
      </c>
      <c r="AP138">
        <v>0</v>
      </c>
      <c r="AQ138">
        <v>0</v>
      </c>
      <c r="AS138">
        <v>0</v>
      </c>
      <c r="AT138">
        <v>0</v>
      </c>
      <c r="AU138">
        <v>0</v>
      </c>
      <c r="AV138">
        <v>0</v>
      </c>
      <c r="AW138">
        <v>3845738</v>
      </c>
      <c r="AX138">
        <v>3789429</v>
      </c>
      <c r="AY138">
        <v>0</v>
      </c>
      <c r="AZ138">
        <v>218068</v>
      </c>
      <c r="BA138">
        <v>34</v>
      </c>
      <c r="BB138">
        <v>0</v>
      </c>
      <c r="BC138">
        <v>0</v>
      </c>
      <c r="BD138">
        <v>0</v>
      </c>
      <c r="BE138">
        <v>0</v>
      </c>
      <c r="BF138">
        <v>3402971</v>
      </c>
      <c r="BG138">
        <v>0</v>
      </c>
      <c r="BJ138">
        <v>12</v>
      </c>
      <c r="BK138">
        <v>0</v>
      </c>
      <c r="BL138">
        <v>0</v>
      </c>
      <c r="BM138">
        <v>0</v>
      </c>
      <c r="BN138">
        <v>0</v>
      </c>
      <c r="BO138">
        <v>0</v>
      </c>
      <c r="BP138">
        <v>0</v>
      </c>
      <c r="BQ138">
        <v>717</v>
      </c>
      <c r="BS138">
        <v>0</v>
      </c>
      <c r="BT138">
        <v>0</v>
      </c>
      <c r="BU138">
        <v>0</v>
      </c>
      <c r="BV138">
        <v>0</v>
      </c>
      <c r="BW138">
        <v>0</v>
      </c>
      <c r="BY138">
        <v>0</v>
      </c>
      <c r="CA138">
        <v>0</v>
      </c>
      <c r="CB138">
        <v>0</v>
      </c>
      <c r="CC138">
        <v>0</v>
      </c>
      <c r="CD138">
        <v>0</v>
      </c>
      <c r="CE138">
        <v>0</v>
      </c>
      <c r="CF138">
        <v>0</v>
      </c>
      <c r="CG138">
        <v>0</v>
      </c>
      <c r="CH138">
        <v>56569</v>
      </c>
      <c r="CI138">
        <v>0</v>
      </c>
      <c r="CJ138">
        <v>4</v>
      </c>
      <c r="CK138">
        <v>0</v>
      </c>
      <c r="CL138">
        <v>0</v>
      </c>
      <c r="CN138">
        <v>0</v>
      </c>
      <c r="CO138">
        <v>1</v>
      </c>
      <c r="CP138">
        <v>0</v>
      </c>
      <c r="CQ138">
        <v>1.5830000000000002</v>
      </c>
      <c r="CR138">
        <v>352.35500000000002</v>
      </c>
      <c r="CS138">
        <v>0</v>
      </c>
      <c r="CT138">
        <v>0</v>
      </c>
      <c r="CU138">
        <v>0</v>
      </c>
      <c r="CV138">
        <v>0</v>
      </c>
      <c r="CW138">
        <v>0</v>
      </c>
      <c r="CX138">
        <v>0</v>
      </c>
      <c r="CY138">
        <v>0</v>
      </c>
      <c r="CZ138">
        <v>0</v>
      </c>
      <c r="DB138">
        <v>2133818</v>
      </c>
      <c r="DC138">
        <v>0</v>
      </c>
      <c r="DD138">
        <v>0</v>
      </c>
      <c r="DE138">
        <v>626703</v>
      </c>
      <c r="DF138">
        <v>626703</v>
      </c>
      <c r="DG138">
        <v>101.738</v>
      </c>
      <c r="DH138">
        <v>0</v>
      </c>
      <c r="DI138">
        <v>0</v>
      </c>
      <c r="DK138">
        <v>3089</v>
      </c>
      <c r="DL138">
        <v>0</v>
      </c>
      <c r="DM138">
        <v>78316</v>
      </c>
      <c r="DN138">
        <v>260</v>
      </c>
      <c r="DO138">
        <v>0</v>
      </c>
      <c r="DP138">
        <v>0</v>
      </c>
      <c r="DQ138">
        <v>0</v>
      </c>
      <c r="DR138">
        <v>0</v>
      </c>
      <c r="DS138">
        <v>0</v>
      </c>
      <c r="DT138">
        <v>0</v>
      </c>
      <c r="DU138">
        <v>0</v>
      </c>
      <c r="DV138">
        <v>0</v>
      </c>
      <c r="DW138">
        <v>0</v>
      </c>
      <c r="DX138">
        <v>0</v>
      </c>
      <c r="DY138">
        <v>0</v>
      </c>
      <c r="DZ138">
        <v>0</v>
      </c>
      <c r="EA138">
        <v>0</v>
      </c>
      <c r="EB138">
        <v>0</v>
      </c>
      <c r="EC138">
        <v>5.0529999999999999</v>
      </c>
      <c r="ED138">
        <v>35795</v>
      </c>
      <c r="EE138">
        <v>0</v>
      </c>
      <c r="EF138">
        <v>0</v>
      </c>
      <c r="EG138">
        <v>0</v>
      </c>
      <c r="EH138">
        <v>42781</v>
      </c>
      <c r="EI138">
        <v>0</v>
      </c>
      <c r="EJ138">
        <v>0</v>
      </c>
      <c r="EK138">
        <v>1.7250000000000001</v>
      </c>
      <c r="EL138">
        <v>0</v>
      </c>
      <c r="EM138">
        <v>0</v>
      </c>
      <c r="EN138">
        <v>0.35400000000000004</v>
      </c>
      <c r="EO138">
        <v>0</v>
      </c>
      <c r="EP138">
        <v>0</v>
      </c>
      <c r="EQ138">
        <v>2.0790000000000002</v>
      </c>
      <c r="ER138">
        <v>0</v>
      </c>
      <c r="ES138">
        <v>6.9450000000000003</v>
      </c>
      <c r="ET138">
        <v>0</v>
      </c>
      <c r="EV138">
        <v>0</v>
      </c>
      <c r="EW138">
        <v>0</v>
      </c>
      <c r="EX138">
        <v>0</v>
      </c>
      <c r="EZ138">
        <v>3204216</v>
      </c>
      <c r="FA138">
        <v>0</v>
      </c>
      <c r="FB138">
        <v>3422024</v>
      </c>
      <c r="FC138">
        <v>0</v>
      </c>
      <c r="FD138">
        <v>0</v>
      </c>
      <c r="FE138">
        <v>502458</v>
      </c>
      <c r="FF138">
        <v>82755</v>
      </c>
      <c r="FG138">
        <v>7.0223999999999995E-2</v>
      </c>
      <c r="FH138">
        <v>3.0397999999999998E-2</v>
      </c>
      <c r="FI138">
        <v>0</v>
      </c>
      <c r="FJ138">
        <v>0</v>
      </c>
      <c r="FK138">
        <v>552.43000000000006</v>
      </c>
      <c r="FL138">
        <v>4063806</v>
      </c>
      <c r="FM138">
        <v>0</v>
      </c>
      <c r="FN138">
        <v>0</v>
      </c>
      <c r="FO138">
        <v>18104</v>
      </c>
      <c r="FP138">
        <v>0</v>
      </c>
      <c r="FQ138">
        <v>18104</v>
      </c>
      <c r="FR138">
        <v>18104</v>
      </c>
      <c r="FS138">
        <v>0</v>
      </c>
      <c r="FT138">
        <v>0</v>
      </c>
      <c r="FU138">
        <v>0</v>
      </c>
      <c r="FV138">
        <v>0</v>
      </c>
      <c r="FW138">
        <v>0</v>
      </c>
      <c r="FX138">
        <v>0</v>
      </c>
      <c r="FY138">
        <v>0</v>
      </c>
      <c r="GB138">
        <v>36033</v>
      </c>
      <c r="GC138">
        <v>36033</v>
      </c>
      <c r="GD138">
        <v>3.8770000000000002</v>
      </c>
      <c r="GF138">
        <v>0</v>
      </c>
      <c r="GG138">
        <v>0</v>
      </c>
      <c r="GH138">
        <v>0</v>
      </c>
      <c r="GI138">
        <v>0</v>
      </c>
      <c r="GK138">
        <v>0</v>
      </c>
      <c r="GL138">
        <v>0</v>
      </c>
      <c r="GM138">
        <v>0</v>
      </c>
      <c r="GN138">
        <v>0</v>
      </c>
      <c r="GO138">
        <v>0</v>
      </c>
      <c r="GQ138">
        <v>0</v>
      </c>
      <c r="GR138">
        <v>0</v>
      </c>
      <c r="GS138">
        <v>0</v>
      </c>
      <c r="GT138">
        <v>0</v>
      </c>
      <c r="HB138">
        <v>360336637</v>
      </c>
      <c r="HC138">
        <v>4.0135999999999998E-2</v>
      </c>
      <c r="HD138">
        <v>56569</v>
      </c>
      <c r="HE138">
        <v>0</v>
      </c>
      <c r="HF138">
        <v>381385</v>
      </c>
      <c r="HG138">
        <v>3080</v>
      </c>
      <c r="HH138">
        <v>80552</v>
      </c>
      <c r="HI138">
        <v>0</v>
      </c>
      <c r="HJ138">
        <v>62824</v>
      </c>
      <c r="HK138">
        <v>648</v>
      </c>
      <c r="HL138">
        <v>561</v>
      </c>
      <c r="HM138">
        <v>0</v>
      </c>
      <c r="HN138">
        <v>0</v>
      </c>
      <c r="HO138">
        <v>0</v>
      </c>
      <c r="HP138">
        <v>0</v>
      </c>
      <c r="HQ138">
        <v>0</v>
      </c>
      <c r="HR138">
        <v>0</v>
      </c>
      <c r="HS138">
        <v>3203956</v>
      </c>
      <c r="HT138">
        <v>82755</v>
      </c>
      <c r="HW138">
        <v>0</v>
      </c>
      <c r="HX138">
        <v>22</v>
      </c>
      <c r="HY138">
        <v>36</v>
      </c>
      <c r="HZ138">
        <v>94</v>
      </c>
      <c r="IA138">
        <v>145</v>
      </c>
      <c r="IB138">
        <v>97</v>
      </c>
      <c r="IC138">
        <v>394</v>
      </c>
      <c r="ID138">
        <v>0</v>
      </c>
      <c r="IE138">
        <v>0</v>
      </c>
      <c r="IF138">
        <v>0</v>
      </c>
      <c r="IG138">
        <v>5</v>
      </c>
      <c r="IH138">
        <v>130.767</v>
      </c>
      <c r="II138">
        <v>0</v>
      </c>
      <c r="IJ138">
        <v>0</v>
      </c>
      <c r="IK138">
        <v>0</v>
      </c>
      <c r="IL138">
        <v>0</v>
      </c>
      <c r="IM138">
        <v>0</v>
      </c>
      <c r="IN138">
        <v>0</v>
      </c>
      <c r="IO138">
        <v>0</v>
      </c>
      <c r="IP138">
        <v>0</v>
      </c>
      <c r="IQ138">
        <v>0</v>
      </c>
      <c r="IR138">
        <v>0</v>
      </c>
      <c r="IS138">
        <v>0</v>
      </c>
      <c r="IT138">
        <v>0</v>
      </c>
      <c r="IU138">
        <v>0</v>
      </c>
      <c r="IV138">
        <v>0</v>
      </c>
      <c r="IW138">
        <v>6160</v>
      </c>
      <c r="IX138">
        <v>0</v>
      </c>
      <c r="IY138">
        <v>0</v>
      </c>
      <c r="IZ138">
        <v>0</v>
      </c>
      <c r="JA138">
        <v>0</v>
      </c>
      <c r="JB138">
        <v>0</v>
      </c>
      <c r="JC138">
        <v>0</v>
      </c>
      <c r="JD138">
        <v>0</v>
      </c>
      <c r="JE138">
        <v>0</v>
      </c>
      <c r="JF138">
        <v>0</v>
      </c>
      <c r="JG138">
        <v>0</v>
      </c>
      <c r="JH138">
        <v>0</v>
      </c>
      <c r="JJ138">
        <v>0</v>
      </c>
      <c r="JK138">
        <v>0</v>
      </c>
      <c r="JL138">
        <v>0</v>
      </c>
      <c r="JM138">
        <v>0</v>
      </c>
      <c r="JO138">
        <v>0</v>
      </c>
      <c r="JP138">
        <v>3.8770000000000002</v>
      </c>
      <c r="JQ138">
        <v>0</v>
      </c>
      <c r="JR138">
        <v>0</v>
      </c>
      <c r="JS138">
        <v>36033</v>
      </c>
      <c r="JT138">
        <v>0</v>
      </c>
      <c r="JU138">
        <v>0</v>
      </c>
      <c r="JW138">
        <v>0</v>
      </c>
      <c r="JX138">
        <v>0</v>
      </c>
      <c r="JY138">
        <v>0</v>
      </c>
      <c r="JZ138">
        <v>0</v>
      </c>
      <c r="KD138">
        <v>0</v>
      </c>
      <c r="KE138">
        <v>7261</v>
      </c>
      <c r="KG138">
        <v>0</v>
      </c>
      <c r="KH138">
        <v>0</v>
      </c>
      <c r="KI138">
        <v>0</v>
      </c>
      <c r="KJ138">
        <v>3</v>
      </c>
      <c r="KK138">
        <v>2</v>
      </c>
      <c r="KL138">
        <v>1848</v>
      </c>
      <c r="KM138">
        <v>1232</v>
      </c>
      <c r="KN138">
        <v>0</v>
      </c>
      <c r="KO138">
        <v>0</v>
      </c>
      <c r="KP138">
        <v>0</v>
      </c>
      <c r="KQ138">
        <v>0</v>
      </c>
      <c r="KS138">
        <v>0</v>
      </c>
      <c r="KT138">
        <v>0</v>
      </c>
      <c r="KU138">
        <v>0</v>
      </c>
      <c r="KW138">
        <v>0</v>
      </c>
      <c r="KX138">
        <v>0</v>
      </c>
      <c r="KY138">
        <v>0</v>
      </c>
      <c r="KZ138">
        <v>0</v>
      </c>
      <c r="LA138">
        <v>0</v>
      </c>
      <c r="LB138">
        <v>0</v>
      </c>
      <c r="LD138">
        <v>0</v>
      </c>
      <c r="LE138">
        <v>0</v>
      </c>
      <c r="LF138">
        <v>0</v>
      </c>
      <c r="LG138">
        <v>0</v>
      </c>
      <c r="LH138">
        <v>0</v>
      </c>
      <c r="LI138">
        <v>0</v>
      </c>
      <c r="LJ138">
        <v>282.43900000000002</v>
      </c>
      <c r="LK138">
        <v>4</v>
      </c>
      <c r="LL138">
        <v>60000</v>
      </c>
      <c r="LM138">
        <v>2824</v>
      </c>
      <c r="LN138">
        <v>0</v>
      </c>
      <c r="LO138">
        <v>0</v>
      </c>
      <c r="LP138">
        <v>0</v>
      </c>
      <c r="LQ138">
        <v>0</v>
      </c>
      <c r="LR138">
        <v>0</v>
      </c>
      <c r="LS138">
        <v>0</v>
      </c>
      <c r="LT138">
        <v>0</v>
      </c>
      <c r="LU138">
        <v>0</v>
      </c>
      <c r="LV138">
        <v>0</v>
      </c>
      <c r="LW138">
        <v>0</v>
      </c>
      <c r="LX138">
        <v>0</v>
      </c>
      <c r="LY138">
        <v>0</v>
      </c>
      <c r="LZ138">
        <v>0</v>
      </c>
      <c r="MA138">
        <v>0</v>
      </c>
      <c r="MB138">
        <v>0</v>
      </c>
      <c r="MC138">
        <v>0</v>
      </c>
      <c r="MD138">
        <v>0</v>
      </c>
      <c r="ME138">
        <v>0</v>
      </c>
      <c r="MF138">
        <v>0</v>
      </c>
      <c r="MG138">
        <v>3845738</v>
      </c>
      <c r="MH138">
        <v>0</v>
      </c>
      <c r="MI138">
        <v>0</v>
      </c>
      <c r="MJ138">
        <v>0</v>
      </c>
      <c r="MK138">
        <v>0</v>
      </c>
    </row>
    <row r="139" spans="1:349" x14ac:dyDescent="0.25">
      <c r="A139">
        <v>43696</v>
      </c>
      <c r="B139">
        <v>123805</v>
      </c>
      <c r="C139">
        <v>9</v>
      </c>
      <c r="D139">
        <v>2025</v>
      </c>
      <c r="E139">
        <v>6160</v>
      </c>
      <c r="F139">
        <v>0</v>
      </c>
      <c r="G139">
        <v>484.572</v>
      </c>
      <c r="H139">
        <v>475.19500000000005</v>
      </c>
      <c r="I139">
        <v>475.19500000000005</v>
      </c>
      <c r="J139">
        <v>484.572</v>
      </c>
      <c r="K139">
        <v>0</v>
      </c>
      <c r="L139">
        <v>6160</v>
      </c>
      <c r="M139">
        <v>0</v>
      </c>
      <c r="N139">
        <v>0</v>
      </c>
      <c r="P139">
        <v>484.572</v>
      </c>
      <c r="Q139">
        <v>0</v>
      </c>
      <c r="R139">
        <v>301499</v>
      </c>
      <c r="S139">
        <v>622.19600000000003</v>
      </c>
      <c r="U139">
        <v>0</v>
      </c>
      <c r="V139">
        <v>259.16700000000003</v>
      </c>
      <c r="W139">
        <v>159647</v>
      </c>
      <c r="X139">
        <v>159647</v>
      </c>
      <c r="Z139">
        <v>0</v>
      </c>
      <c r="AC139">
        <v>0</v>
      </c>
      <c r="AD139" t="s">
        <v>305</v>
      </c>
      <c r="AE139">
        <v>0</v>
      </c>
      <c r="AH139">
        <v>0</v>
      </c>
      <c r="AI139">
        <v>0</v>
      </c>
      <c r="AJ139">
        <v>6160</v>
      </c>
      <c r="AK139" t="s">
        <v>529</v>
      </c>
      <c r="AL139" t="s">
        <v>4</v>
      </c>
      <c r="AM139">
        <v>0</v>
      </c>
      <c r="AN139">
        <v>0</v>
      </c>
      <c r="AO139">
        <v>0</v>
      </c>
      <c r="AP139">
        <v>0</v>
      </c>
      <c r="AQ139">
        <v>0</v>
      </c>
      <c r="AS139">
        <v>0</v>
      </c>
      <c r="AT139">
        <v>0</v>
      </c>
      <c r="AU139">
        <v>0</v>
      </c>
      <c r="AV139">
        <v>0</v>
      </c>
      <c r="AW139">
        <v>5507480</v>
      </c>
      <c r="AX139">
        <v>5430932</v>
      </c>
      <c r="AY139">
        <v>0</v>
      </c>
      <c r="AZ139">
        <v>301499</v>
      </c>
      <c r="BA139">
        <v>1</v>
      </c>
      <c r="BB139">
        <v>10207</v>
      </c>
      <c r="BC139">
        <v>10142</v>
      </c>
      <c r="BD139">
        <v>24</v>
      </c>
      <c r="BE139">
        <v>65</v>
      </c>
      <c r="BF139">
        <v>4891215</v>
      </c>
      <c r="BG139">
        <v>0</v>
      </c>
      <c r="BJ139">
        <v>12</v>
      </c>
      <c r="BK139">
        <v>0</v>
      </c>
      <c r="BL139">
        <v>0</v>
      </c>
      <c r="BM139">
        <v>0</v>
      </c>
      <c r="BN139">
        <v>0</v>
      </c>
      <c r="BO139">
        <v>0</v>
      </c>
      <c r="BP139">
        <v>0</v>
      </c>
      <c r="BQ139">
        <v>697</v>
      </c>
      <c r="BS139">
        <v>0</v>
      </c>
      <c r="BT139">
        <v>0</v>
      </c>
      <c r="BU139">
        <v>0</v>
      </c>
      <c r="BV139">
        <v>0</v>
      </c>
      <c r="BW139">
        <v>0</v>
      </c>
      <c r="BY139">
        <v>0</v>
      </c>
      <c r="CA139">
        <v>0</v>
      </c>
      <c r="CB139">
        <v>0</v>
      </c>
      <c r="CC139">
        <v>0</v>
      </c>
      <c r="CD139">
        <v>0</v>
      </c>
      <c r="CE139">
        <v>0</v>
      </c>
      <c r="CF139">
        <v>0</v>
      </c>
      <c r="CG139">
        <v>0</v>
      </c>
      <c r="CH139">
        <v>77796</v>
      </c>
      <c r="CI139">
        <v>0</v>
      </c>
      <c r="CJ139">
        <v>4</v>
      </c>
      <c r="CK139">
        <v>0</v>
      </c>
      <c r="CL139">
        <v>0</v>
      </c>
      <c r="CN139">
        <v>0</v>
      </c>
      <c r="CO139">
        <v>1</v>
      </c>
      <c r="CP139">
        <v>0</v>
      </c>
      <c r="CQ139">
        <v>0</v>
      </c>
      <c r="CR139">
        <v>484.572</v>
      </c>
      <c r="CS139">
        <v>0</v>
      </c>
      <c r="CT139">
        <v>0</v>
      </c>
      <c r="CU139">
        <v>0</v>
      </c>
      <c r="CV139">
        <v>0</v>
      </c>
      <c r="CW139">
        <v>0</v>
      </c>
      <c r="CX139">
        <v>0</v>
      </c>
      <c r="CY139">
        <v>0</v>
      </c>
      <c r="CZ139">
        <v>0</v>
      </c>
      <c r="DB139">
        <v>2927201</v>
      </c>
      <c r="DC139">
        <v>0</v>
      </c>
      <c r="DD139">
        <v>0</v>
      </c>
      <c r="DE139">
        <v>707630</v>
      </c>
      <c r="DF139">
        <v>707630</v>
      </c>
      <c r="DG139">
        <v>114.875</v>
      </c>
      <c r="DH139">
        <v>0</v>
      </c>
      <c r="DI139">
        <v>0</v>
      </c>
      <c r="DK139">
        <v>2772</v>
      </c>
      <c r="DL139">
        <v>0</v>
      </c>
      <c r="DM139">
        <v>356076</v>
      </c>
      <c r="DN139">
        <v>1183</v>
      </c>
      <c r="DO139">
        <v>0</v>
      </c>
      <c r="DP139">
        <v>0</v>
      </c>
      <c r="DQ139">
        <v>0</v>
      </c>
      <c r="DR139">
        <v>0</v>
      </c>
      <c r="DS139">
        <v>0</v>
      </c>
      <c r="DT139">
        <v>0</v>
      </c>
      <c r="DU139">
        <v>0</v>
      </c>
      <c r="DV139">
        <v>0</v>
      </c>
      <c r="DW139">
        <v>0</v>
      </c>
      <c r="DX139">
        <v>0</v>
      </c>
      <c r="DY139">
        <v>0</v>
      </c>
      <c r="DZ139">
        <v>0</v>
      </c>
      <c r="EA139">
        <v>0</v>
      </c>
      <c r="EB139">
        <v>0</v>
      </c>
      <c r="EC139">
        <v>24.377000000000002</v>
      </c>
      <c r="ED139">
        <v>172687</v>
      </c>
      <c r="EE139">
        <v>0</v>
      </c>
      <c r="EF139">
        <v>0</v>
      </c>
      <c r="EG139">
        <v>0</v>
      </c>
      <c r="EH139">
        <v>179348</v>
      </c>
      <c r="EI139">
        <v>5224</v>
      </c>
      <c r="EJ139">
        <v>0.21200000000000002</v>
      </c>
      <c r="EK139">
        <v>8.3360000000000003</v>
      </c>
      <c r="EL139">
        <v>0</v>
      </c>
      <c r="EM139">
        <v>1.9E-2</v>
      </c>
      <c r="EN139">
        <v>0.81</v>
      </c>
      <c r="EO139">
        <v>0</v>
      </c>
      <c r="EP139">
        <v>0</v>
      </c>
      <c r="EQ139">
        <v>9.3770000000000007</v>
      </c>
      <c r="ER139">
        <v>0</v>
      </c>
      <c r="ES139">
        <v>29.115000000000002</v>
      </c>
      <c r="ET139">
        <v>0</v>
      </c>
      <c r="EV139">
        <v>0</v>
      </c>
      <c r="EW139">
        <v>0</v>
      </c>
      <c r="EX139">
        <v>0</v>
      </c>
      <c r="EZ139">
        <v>4589785</v>
      </c>
      <c r="FA139">
        <v>0</v>
      </c>
      <c r="FB139">
        <v>4890036</v>
      </c>
      <c r="FC139">
        <v>0</v>
      </c>
      <c r="FD139">
        <v>0</v>
      </c>
      <c r="FE139">
        <v>722201</v>
      </c>
      <c r="FF139">
        <v>118946</v>
      </c>
      <c r="FG139">
        <v>7.0223999999999995E-2</v>
      </c>
      <c r="FH139">
        <v>3.0397999999999998E-2</v>
      </c>
      <c r="FI139">
        <v>0</v>
      </c>
      <c r="FJ139">
        <v>0</v>
      </c>
      <c r="FK139">
        <v>794.02800000000002</v>
      </c>
      <c r="FL139">
        <v>5808979</v>
      </c>
      <c r="FM139">
        <v>0</v>
      </c>
      <c r="FN139">
        <v>0</v>
      </c>
      <c r="FO139">
        <v>0</v>
      </c>
      <c r="FP139">
        <v>0</v>
      </c>
      <c r="FQ139">
        <v>0</v>
      </c>
      <c r="FR139">
        <v>0</v>
      </c>
      <c r="FS139">
        <v>0</v>
      </c>
      <c r="FT139">
        <v>0</v>
      </c>
      <c r="FU139">
        <v>0</v>
      </c>
      <c r="FV139">
        <v>0</v>
      </c>
      <c r="FW139">
        <v>0</v>
      </c>
      <c r="FX139">
        <v>0</v>
      </c>
      <c r="FY139">
        <v>0</v>
      </c>
      <c r="GB139">
        <v>0</v>
      </c>
      <c r="GC139">
        <v>0</v>
      </c>
      <c r="GD139">
        <v>0</v>
      </c>
      <c r="GF139">
        <v>0</v>
      </c>
      <c r="GG139">
        <v>0</v>
      </c>
      <c r="GH139">
        <v>0</v>
      </c>
      <c r="GI139">
        <v>0</v>
      </c>
      <c r="GK139">
        <v>0</v>
      </c>
      <c r="GL139">
        <v>0</v>
      </c>
      <c r="GM139">
        <v>0</v>
      </c>
      <c r="GN139">
        <v>0</v>
      </c>
      <c r="GO139">
        <v>0</v>
      </c>
      <c r="GQ139">
        <v>0</v>
      </c>
      <c r="GR139">
        <v>0</v>
      </c>
      <c r="GS139">
        <v>0</v>
      </c>
      <c r="GT139">
        <v>0</v>
      </c>
      <c r="HB139">
        <v>360336637</v>
      </c>
      <c r="HC139">
        <v>4.0135999999999998E-2</v>
      </c>
      <c r="HD139">
        <v>77796</v>
      </c>
      <c r="HE139">
        <v>0</v>
      </c>
      <c r="HF139">
        <v>523190</v>
      </c>
      <c r="HG139">
        <v>6160</v>
      </c>
      <c r="HH139">
        <v>180028</v>
      </c>
      <c r="HI139">
        <v>0</v>
      </c>
      <c r="HJ139">
        <v>19893</v>
      </c>
      <c r="HK139">
        <v>0</v>
      </c>
      <c r="HL139">
        <v>0</v>
      </c>
      <c r="HM139">
        <v>0</v>
      </c>
      <c r="HN139">
        <v>0</v>
      </c>
      <c r="HO139">
        <v>0</v>
      </c>
      <c r="HP139">
        <v>0</v>
      </c>
      <c r="HQ139">
        <v>0</v>
      </c>
      <c r="HR139">
        <v>0</v>
      </c>
      <c r="HS139">
        <v>4588537</v>
      </c>
      <c r="HT139">
        <v>118946</v>
      </c>
      <c r="HW139">
        <v>0</v>
      </c>
      <c r="HX139">
        <v>47</v>
      </c>
      <c r="HY139">
        <v>21</v>
      </c>
      <c r="HZ139">
        <v>63</v>
      </c>
      <c r="IA139">
        <v>179</v>
      </c>
      <c r="IB139">
        <v>133</v>
      </c>
      <c r="IC139">
        <v>443</v>
      </c>
      <c r="ID139">
        <v>0</v>
      </c>
      <c r="IE139">
        <v>0</v>
      </c>
      <c r="IF139">
        <v>0</v>
      </c>
      <c r="IG139">
        <v>10</v>
      </c>
      <c r="IH139">
        <v>292.25299999999999</v>
      </c>
      <c r="II139">
        <v>0</v>
      </c>
      <c r="IJ139">
        <v>259.16700000000003</v>
      </c>
      <c r="IK139">
        <v>0.252</v>
      </c>
      <c r="IL139">
        <v>0</v>
      </c>
      <c r="IM139">
        <v>0</v>
      </c>
      <c r="IN139">
        <v>0</v>
      </c>
      <c r="IO139">
        <v>0</v>
      </c>
      <c r="IP139">
        <v>0.252</v>
      </c>
      <c r="IQ139">
        <v>259.16700000000003</v>
      </c>
      <c r="IR139">
        <v>159647</v>
      </c>
      <c r="IS139">
        <v>69</v>
      </c>
      <c r="IT139">
        <v>0</v>
      </c>
      <c r="IU139">
        <v>0</v>
      </c>
      <c r="IV139">
        <v>0</v>
      </c>
      <c r="IW139">
        <v>6160</v>
      </c>
      <c r="IX139">
        <v>0</v>
      </c>
      <c r="IY139">
        <v>0</v>
      </c>
      <c r="IZ139">
        <v>69</v>
      </c>
      <c r="JA139">
        <v>0</v>
      </c>
      <c r="JB139">
        <v>0</v>
      </c>
      <c r="JC139">
        <v>0</v>
      </c>
      <c r="JD139">
        <v>0</v>
      </c>
      <c r="JE139">
        <v>0</v>
      </c>
      <c r="JF139">
        <v>0</v>
      </c>
      <c r="JG139">
        <v>0</v>
      </c>
      <c r="JH139">
        <v>0</v>
      </c>
      <c r="JJ139">
        <v>0</v>
      </c>
      <c r="JK139">
        <v>0</v>
      </c>
      <c r="JL139">
        <v>0</v>
      </c>
      <c r="JM139">
        <v>0</v>
      </c>
      <c r="JO139">
        <v>0</v>
      </c>
      <c r="JP139">
        <v>0</v>
      </c>
      <c r="JQ139">
        <v>0</v>
      </c>
      <c r="JR139">
        <v>0</v>
      </c>
      <c r="JS139">
        <v>0</v>
      </c>
      <c r="JT139">
        <v>0</v>
      </c>
      <c r="JU139">
        <v>10349</v>
      </c>
      <c r="JW139">
        <v>0</v>
      </c>
      <c r="JX139">
        <v>0</v>
      </c>
      <c r="JY139">
        <v>0</v>
      </c>
      <c r="JZ139">
        <v>0</v>
      </c>
      <c r="KD139">
        <v>10349</v>
      </c>
      <c r="KE139">
        <v>7261</v>
      </c>
      <c r="KG139">
        <v>0</v>
      </c>
      <c r="KH139">
        <v>0</v>
      </c>
      <c r="KI139">
        <v>0</v>
      </c>
      <c r="KJ139">
        <v>5</v>
      </c>
      <c r="KK139">
        <v>5</v>
      </c>
      <c r="KL139">
        <v>3080</v>
      </c>
      <c r="KM139">
        <v>3080</v>
      </c>
      <c r="KN139">
        <v>0</v>
      </c>
      <c r="KO139">
        <v>0</v>
      </c>
      <c r="KP139">
        <v>0</v>
      </c>
      <c r="KQ139">
        <v>0</v>
      </c>
      <c r="KS139">
        <v>0</v>
      </c>
      <c r="KT139">
        <v>0</v>
      </c>
      <c r="KU139">
        <v>0</v>
      </c>
      <c r="KW139">
        <v>0</v>
      </c>
      <c r="KX139">
        <v>0</v>
      </c>
      <c r="KY139">
        <v>0</v>
      </c>
      <c r="KZ139">
        <v>0</v>
      </c>
      <c r="LA139">
        <v>0</v>
      </c>
      <c r="LB139">
        <v>0</v>
      </c>
      <c r="LD139">
        <v>0</v>
      </c>
      <c r="LE139">
        <v>0</v>
      </c>
      <c r="LF139">
        <v>0</v>
      </c>
      <c r="LG139">
        <v>0</v>
      </c>
      <c r="LH139">
        <v>0</v>
      </c>
      <c r="LI139">
        <v>0</v>
      </c>
      <c r="LJ139">
        <v>489.26800000000003</v>
      </c>
      <c r="LK139">
        <v>1</v>
      </c>
      <c r="LL139">
        <v>15000</v>
      </c>
      <c r="LM139">
        <v>4893</v>
      </c>
      <c r="LN139">
        <v>0</v>
      </c>
      <c r="LO139">
        <v>0</v>
      </c>
      <c r="LP139">
        <v>0</v>
      </c>
      <c r="LQ139">
        <v>0</v>
      </c>
      <c r="LR139">
        <v>0</v>
      </c>
      <c r="LS139">
        <v>0</v>
      </c>
      <c r="LT139">
        <v>0</v>
      </c>
      <c r="LU139">
        <v>0</v>
      </c>
      <c r="LV139">
        <v>0</v>
      </c>
      <c r="LW139">
        <v>0</v>
      </c>
      <c r="LX139">
        <v>0</v>
      </c>
      <c r="LY139">
        <v>0</v>
      </c>
      <c r="LZ139">
        <v>0</v>
      </c>
      <c r="MA139">
        <v>0</v>
      </c>
      <c r="MB139">
        <v>0</v>
      </c>
      <c r="MC139">
        <v>0</v>
      </c>
      <c r="MD139">
        <v>0</v>
      </c>
      <c r="ME139">
        <v>0</v>
      </c>
      <c r="MF139">
        <v>0</v>
      </c>
      <c r="MG139">
        <v>5507480</v>
      </c>
      <c r="MH139">
        <v>0</v>
      </c>
      <c r="MI139">
        <v>0</v>
      </c>
      <c r="MJ139">
        <v>0</v>
      </c>
      <c r="MK139">
        <v>0</v>
      </c>
    </row>
    <row r="140" spans="1:349" x14ac:dyDescent="0.25">
      <c r="A140">
        <v>43696</v>
      </c>
      <c r="B140">
        <v>123807</v>
      </c>
      <c r="C140">
        <v>9</v>
      </c>
      <c r="D140">
        <v>2025</v>
      </c>
      <c r="E140">
        <v>6160</v>
      </c>
      <c r="F140">
        <v>0</v>
      </c>
      <c r="G140">
        <v>2200.288</v>
      </c>
      <c r="H140">
        <v>1962.7670000000001</v>
      </c>
      <c r="I140">
        <v>1962.7670000000001</v>
      </c>
      <c r="J140">
        <v>2200.288</v>
      </c>
      <c r="K140">
        <v>0</v>
      </c>
      <c r="L140">
        <v>6160</v>
      </c>
      <c r="M140">
        <v>0</v>
      </c>
      <c r="N140">
        <v>0</v>
      </c>
      <c r="P140">
        <v>2205.4230000000002</v>
      </c>
      <c r="Q140">
        <v>0</v>
      </c>
      <c r="R140">
        <v>1372205</v>
      </c>
      <c r="S140">
        <v>622.19600000000003</v>
      </c>
      <c r="U140">
        <v>0</v>
      </c>
      <c r="V140">
        <v>993.32500000000005</v>
      </c>
      <c r="W140">
        <v>611888</v>
      </c>
      <c r="X140">
        <v>611888</v>
      </c>
      <c r="Z140">
        <v>0</v>
      </c>
      <c r="AC140">
        <v>0</v>
      </c>
      <c r="AD140" t="s">
        <v>305</v>
      </c>
      <c r="AE140">
        <v>0</v>
      </c>
      <c r="AH140">
        <v>0</v>
      </c>
      <c r="AI140">
        <v>0</v>
      </c>
      <c r="AJ140">
        <v>6160</v>
      </c>
      <c r="AK140" t="s">
        <v>529</v>
      </c>
      <c r="AL140" t="s">
        <v>343</v>
      </c>
      <c r="AM140">
        <v>0</v>
      </c>
      <c r="AN140">
        <v>0</v>
      </c>
      <c r="AO140">
        <v>0</v>
      </c>
      <c r="AP140">
        <v>0</v>
      </c>
      <c r="AQ140">
        <v>0</v>
      </c>
      <c r="AS140">
        <v>0</v>
      </c>
      <c r="AT140">
        <v>0</v>
      </c>
      <c r="AU140">
        <v>0</v>
      </c>
      <c r="AV140">
        <v>0</v>
      </c>
      <c r="AW140">
        <v>24744336</v>
      </c>
      <c r="AX140">
        <v>24394354</v>
      </c>
      <c r="AY140">
        <v>0</v>
      </c>
      <c r="AZ140">
        <v>1372205</v>
      </c>
      <c r="BA140">
        <v>0</v>
      </c>
      <c r="BB140">
        <v>0</v>
      </c>
      <c r="BC140">
        <v>0</v>
      </c>
      <c r="BD140">
        <v>0</v>
      </c>
      <c r="BE140">
        <v>0</v>
      </c>
      <c r="BF140">
        <v>21928720</v>
      </c>
      <c r="BG140">
        <v>0</v>
      </c>
      <c r="BJ140">
        <v>12</v>
      </c>
      <c r="BK140">
        <v>0</v>
      </c>
      <c r="BL140">
        <v>0</v>
      </c>
      <c r="BM140">
        <v>0</v>
      </c>
      <c r="BN140">
        <v>0</v>
      </c>
      <c r="BO140">
        <v>0</v>
      </c>
      <c r="BP140">
        <v>0</v>
      </c>
      <c r="BQ140">
        <v>468</v>
      </c>
      <c r="BS140">
        <v>0</v>
      </c>
      <c r="BT140">
        <v>0</v>
      </c>
      <c r="BU140">
        <v>0</v>
      </c>
      <c r="BV140">
        <v>0</v>
      </c>
      <c r="BW140">
        <v>0</v>
      </c>
      <c r="BY140">
        <v>0</v>
      </c>
      <c r="CA140">
        <v>0</v>
      </c>
      <c r="CB140">
        <v>0</v>
      </c>
      <c r="CC140">
        <v>0</v>
      </c>
      <c r="CD140">
        <v>0</v>
      </c>
      <c r="CE140">
        <v>0</v>
      </c>
      <c r="CF140">
        <v>0</v>
      </c>
      <c r="CG140">
        <v>0</v>
      </c>
      <c r="CH140">
        <v>353245</v>
      </c>
      <c r="CI140">
        <v>0</v>
      </c>
      <c r="CJ140">
        <v>4</v>
      </c>
      <c r="CK140">
        <v>0</v>
      </c>
      <c r="CL140">
        <v>0</v>
      </c>
      <c r="CN140">
        <v>0</v>
      </c>
      <c r="CO140">
        <v>1</v>
      </c>
      <c r="CP140">
        <v>0</v>
      </c>
      <c r="CQ140">
        <v>0</v>
      </c>
      <c r="CR140">
        <v>2200.288</v>
      </c>
      <c r="CS140">
        <v>0</v>
      </c>
      <c r="CT140">
        <v>0</v>
      </c>
      <c r="CU140">
        <v>0</v>
      </c>
      <c r="CV140">
        <v>0</v>
      </c>
      <c r="CW140">
        <v>0</v>
      </c>
      <c r="CX140">
        <v>0</v>
      </c>
      <c r="CY140">
        <v>0</v>
      </c>
      <c r="CZ140">
        <v>0</v>
      </c>
      <c r="DB140">
        <v>12090645</v>
      </c>
      <c r="DC140">
        <v>0</v>
      </c>
      <c r="DD140">
        <v>0</v>
      </c>
      <c r="DE140">
        <v>3528833</v>
      </c>
      <c r="DF140">
        <v>3528833</v>
      </c>
      <c r="DG140">
        <v>572.86300000000006</v>
      </c>
      <c r="DH140">
        <v>0</v>
      </c>
      <c r="DI140">
        <v>0</v>
      </c>
      <c r="DK140">
        <v>0</v>
      </c>
      <c r="DL140">
        <v>0</v>
      </c>
      <c r="DM140">
        <v>982297</v>
      </c>
      <c r="DN140">
        <v>3263</v>
      </c>
      <c r="DO140">
        <v>0</v>
      </c>
      <c r="DP140">
        <v>0</v>
      </c>
      <c r="DQ140">
        <v>0</v>
      </c>
      <c r="DR140">
        <v>0</v>
      </c>
      <c r="DS140">
        <v>0</v>
      </c>
      <c r="DT140">
        <v>0</v>
      </c>
      <c r="DU140">
        <v>0</v>
      </c>
      <c r="DV140">
        <v>0</v>
      </c>
      <c r="DW140">
        <v>0</v>
      </c>
      <c r="DX140">
        <v>0</v>
      </c>
      <c r="DY140">
        <v>0</v>
      </c>
      <c r="DZ140">
        <v>0</v>
      </c>
      <c r="EA140">
        <v>0</v>
      </c>
      <c r="EB140">
        <v>0</v>
      </c>
      <c r="EC140">
        <v>8.6029999999999998</v>
      </c>
      <c r="ED140">
        <v>60944</v>
      </c>
      <c r="EE140">
        <v>0</v>
      </c>
      <c r="EF140">
        <v>0</v>
      </c>
      <c r="EG140">
        <v>0</v>
      </c>
      <c r="EH140">
        <v>924616</v>
      </c>
      <c r="EI140">
        <v>0</v>
      </c>
      <c r="EJ140">
        <v>0</v>
      </c>
      <c r="EK140">
        <v>37.541000000000004</v>
      </c>
      <c r="EL140">
        <v>0.31</v>
      </c>
      <c r="EM140">
        <v>7.4140000000000006</v>
      </c>
      <c r="EN140">
        <v>3.0470000000000002</v>
      </c>
      <c r="EO140">
        <v>0</v>
      </c>
      <c r="EP140">
        <v>0</v>
      </c>
      <c r="EQ140">
        <v>48.002000000000002</v>
      </c>
      <c r="ER140">
        <v>0</v>
      </c>
      <c r="ES140">
        <v>150.1</v>
      </c>
      <c r="ET140">
        <v>0</v>
      </c>
      <c r="EV140">
        <v>0</v>
      </c>
      <c r="EW140">
        <v>0</v>
      </c>
      <c r="EX140">
        <v>0</v>
      </c>
      <c r="EZ140">
        <v>20623246</v>
      </c>
      <c r="FA140">
        <v>0</v>
      </c>
      <c r="FB140">
        <v>21992188</v>
      </c>
      <c r="FC140">
        <v>0</v>
      </c>
      <c r="FD140">
        <v>0</v>
      </c>
      <c r="FE140">
        <v>3237837</v>
      </c>
      <c r="FF140">
        <v>533271</v>
      </c>
      <c r="FG140">
        <v>7.0223999999999995E-2</v>
      </c>
      <c r="FH140">
        <v>3.0397999999999998E-2</v>
      </c>
      <c r="FI140">
        <v>0</v>
      </c>
      <c r="FJ140">
        <v>0</v>
      </c>
      <c r="FK140">
        <v>3559.857</v>
      </c>
      <c r="FL140">
        <v>26116541</v>
      </c>
      <c r="FM140">
        <v>0</v>
      </c>
      <c r="FN140">
        <v>0</v>
      </c>
      <c r="FO140">
        <v>34272</v>
      </c>
      <c r="FP140">
        <v>15044</v>
      </c>
      <c r="FQ140">
        <v>56736</v>
      </c>
      <c r="FR140">
        <v>34272</v>
      </c>
      <c r="FS140">
        <v>7420</v>
      </c>
      <c r="FT140">
        <v>0</v>
      </c>
      <c r="FU140">
        <v>0</v>
      </c>
      <c r="FV140">
        <v>0</v>
      </c>
      <c r="FW140">
        <v>0</v>
      </c>
      <c r="FX140">
        <v>0</v>
      </c>
      <c r="FY140">
        <v>0</v>
      </c>
      <c r="GB140">
        <v>1788759</v>
      </c>
      <c r="GC140">
        <v>1788759</v>
      </c>
      <c r="GD140">
        <v>189.51900000000001</v>
      </c>
      <c r="GF140">
        <v>0</v>
      </c>
      <c r="GG140">
        <v>0</v>
      </c>
      <c r="GH140">
        <v>0</v>
      </c>
      <c r="GI140">
        <v>0</v>
      </c>
      <c r="GK140">
        <v>0</v>
      </c>
      <c r="GL140">
        <v>0</v>
      </c>
      <c r="GM140">
        <v>0</v>
      </c>
      <c r="GN140">
        <v>0</v>
      </c>
      <c r="GO140">
        <v>0</v>
      </c>
      <c r="GQ140">
        <v>0</v>
      </c>
      <c r="GR140">
        <v>0</v>
      </c>
      <c r="GS140">
        <v>0</v>
      </c>
      <c r="GT140">
        <v>0</v>
      </c>
      <c r="HB140">
        <v>360336637</v>
      </c>
      <c r="HC140">
        <v>4.0135999999999998E-2</v>
      </c>
      <c r="HD140">
        <v>353245</v>
      </c>
      <c r="HE140">
        <v>0</v>
      </c>
      <c r="HF140">
        <v>2161006</v>
      </c>
      <c r="HG140">
        <v>14784</v>
      </c>
      <c r="HH140">
        <v>622201</v>
      </c>
      <c r="HI140">
        <v>0</v>
      </c>
      <c r="HJ140">
        <v>80044</v>
      </c>
      <c r="HK140">
        <v>5837</v>
      </c>
      <c r="HL140">
        <v>4158</v>
      </c>
      <c r="HM140">
        <v>45000</v>
      </c>
      <c r="HN140">
        <v>0</v>
      </c>
      <c r="HO140">
        <v>0</v>
      </c>
      <c r="HP140">
        <v>0</v>
      </c>
      <c r="HQ140">
        <v>0</v>
      </c>
      <c r="HR140">
        <v>0</v>
      </c>
      <c r="HS140">
        <v>20619983</v>
      </c>
      <c r="HT140">
        <v>533271</v>
      </c>
      <c r="HW140">
        <v>0</v>
      </c>
      <c r="HX140">
        <v>136</v>
      </c>
      <c r="HY140">
        <v>305</v>
      </c>
      <c r="HZ140">
        <v>611</v>
      </c>
      <c r="IA140">
        <v>902</v>
      </c>
      <c r="IB140">
        <v>292</v>
      </c>
      <c r="IC140">
        <v>2246</v>
      </c>
      <c r="ID140">
        <v>0</v>
      </c>
      <c r="IE140">
        <v>0</v>
      </c>
      <c r="IF140">
        <v>0</v>
      </c>
      <c r="IG140">
        <v>24</v>
      </c>
      <c r="IH140">
        <v>1010.067</v>
      </c>
      <c r="II140">
        <v>0</v>
      </c>
      <c r="IJ140">
        <v>993.32500000000005</v>
      </c>
      <c r="IK140">
        <v>0</v>
      </c>
      <c r="IL140">
        <v>9</v>
      </c>
      <c r="IM140">
        <v>0</v>
      </c>
      <c r="IN140">
        <v>0</v>
      </c>
      <c r="IO140">
        <v>9</v>
      </c>
      <c r="IP140">
        <v>0</v>
      </c>
      <c r="IQ140">
        <v>993.32500000000005</v>
      </c>
      <c r="IR140">
        <v>611888</v>
      </c>
      <c r="IS140">
        <v>0</v>
      </c>
      <c r="IT140">
        <v>45000</v>
      </c>
      <c r="IU140">
        <v>0</v>
      </c>
      <c r="IV140">
        <v>0</v>
      </c>
      <c r="IW140">
        <v>6160</v>
      </c>
      <c r="IX140">
        <v>0</v>
      </c>
      <c r="IY140">
        <v>0</v>
      </c>
      <c r="IZ140">
        <v>0</v>
      </c>
      <c r="JA140">
        <v>0</v>
      </c>
      <c r="JB140">
        <v>0</v>
      </c>
      <c r="JC140">
        <v>0</v>
      </c>
      <c r="JD140">
        <v>0</v>
      </c>
      <c r="JE140">
        <v>0</v>
      </c>
      <c r="JF140">
        <v>0</v>
      </c>
      <c r="JG140">
        <v>0</v>
      </c>
      <c r="JH140">
        <v>0</v>
      </c>
      <c r="JJ140">
        <v>0</v>
      </c>
      <c r="JK140">
        <v>0</v>
      </c>
      <c r="JL140">
        <v>0</v>
      </c>
      <c r="JM140">
        <v>0</v>
      </c>
      <c r="JO140">
        <v>15.187000000000001</v>
      </c>
      <c r="JP140">
        <v>140.11700000000002</v>
      </c>
      <c r="JQ140">
        <v>34.215000000000003</v>
      </c>
      <c r="JR140">
        <v>121300</v>
      </c>
      <c r="JS140">
        <v>1302259</v>
      </c>
      <c r="JT140">
        <v>365200</v>
      </c>
      <c r="JU140">
        <v>0</v>
      </c>
      <c r="JW140">
        <v>0</v>
      </c>
      <c r="JX140">
        <v>0</v>
      </c>
      <c r="JY140">
        <v>0</v>
      </c>
      <c r="JZ140">
        <v>0</v>
      </c>
      <c r="KD140">
        <v>0</v>
      </c>
      <c r="KE140">
        <v>7261</v>
      </c>
      <c r="KG140">
        <v>0</v>
      </c>
      <c r="KH140">
        <v>0</v>
      </c>
      <c r="KI140">
        <v>0</v>
      </c>
      <c r="KJ140">
        <v>8</v>
      </c>
      <c r="KK140">
        <v>16</v>
      </c>
      <c r="KL140">
        <v>4928</v>
      </c>
      <c r="KM140">
        <v>9856</v>
      </c>
      <c r="KN140">
        <v>0</v>
      </c>
      <c r="KO140">
        <v>0</v>
      </c>
      <c r="KP140">
        <v>0</v>
      </c>
      <c r="KQ140">
        <v>0</v>
      </c>
      <c r="KS140">
        <v>0</v>
      </c>
      <c r="KT140">
        <v>0</v>
      </c>
      <c r="KU140">
        <v>0</v>
      </c>
      <c r="KW140">
        <v>0</v>
      </c>
      <c r="KX140">
        <v>0</v>
      </c>
      <c r="KY140">
        <v>0</v>
      </c>
      <c r="KZ140">
        <v>0</v>
      </c>
      <c r="LA140">
        <v>0</v>
      </c>
      <c r="LB140">
        <v>0</v>
      </c>
      <c r="LD140">
        <v>0</v>
      </c>
      <c r="LE140">
        <v>0</v>
      </c>
      <c r="LF140">
        <v>0</v>
      </c>
      <c r="LG140">
        <v>0</v>
      </c>
      <c r="LH140">
        <v>0</v>
      </c>
      <c r="LI140">
        <v>0</v>
      </c>
      <c r="LJ140">
        <v>2004.3530000000001</v>
      </c>
      <c r="LK140">
        <v>4</v>
      </c>
      <c r="LL140">
        <v>60000</v>
      </c>
      <c r="LM140">
        <v>20044</v>
      </c>
      <c r="LN140">
        <v>0</v>
      </c>
      <c r="LO140">
        <v>0</v>
      </c>
      <c r="LP140">
        <v>0</v>
      </c>
      <c r="LQ140">
        <v>0</v>
      </c>
      <c r="LR140">
        <v>0</v>
      </c>
      <c r="LS140">
        <v>0</v>
      </c>
      <c r="LT140">
        <v>0</v>
      </c>
      <c r="LU140">
        <v>0</v>
      </c>
      <c r="LV140">
        <v>0</v>
      </c>
      <c r="LW140">
        <v>0</v>
      </c>
      <c r="LX140">
        <v>0</v>
      </c>
      <c r="LY140">
        <v>0</v>
      </c>
      <c r="LZ140">
        <v>0</v>
      </c>
      <c r="MA140">
        <v>0</v>
      </c>
      <c r="MB140">
        <v>0</v>
      </c>
      <c r="MC140">
        <v>0</v>
      </c>
      <c r="MD140">
        <v>0</v>
      </c>
      <c r="ME140">
        <v>0</v>
      </c>
      <c r="MF140">
        <v>0</v>
      </c>
      <c r="MG140">
        <v>24744336</v>
      </c>
      <c r="MH140">
        <v>0</v>
      </c>
      <c r="MI140">
        <v>0</v>
      </c>
      <c r="MJ140">
        <v>0</v>
      </c>
      <c r="MK140">
        <v>0</v>
      </c>
    </row>
    <row r="141" spans="1:349" x14ac:dyDescent="0.25">
      <c r="A141">
        <v>43696</v>
      </c>
      <c r="B141">
        <v>130801</v>
      </c>
      <c r="C141">
        <v>9</v>
      </c>
      <c r="D141">
        <v>2025</v>
      </c>
      <c r="E141">
        <v>6160</v>
      </c>
      <c r="F141">
        <v>0</v>
      </c>
      <c r="G141">
        <v>46.745000000000005</v>
      </c>
      <c r="H141">
        <v>25.635000000000002</v>
      </c>
      <c r="I141">
        <v>25.635000000000002</v>
      </c>
      <c r="J141">
        <v>46.745000000000005</v>
      </c>
      <c r="K141">
        <v>0</v>
      </c>
      <c r="L141">
        <v>6160</v>
      </c>
      <c r="M141">
        <v>0</v>
      </c>
      <c r="N141">
        <v>0</v>
      </c>
      <c r="P141">
        <v>46.745000000000005</v>
      </c>
      <c r="Q141">
        <v>0</v>
      </c>
      <c r="R141">
        <v>29085</v>
      </c>
      <c r="S141">
        <v>622.19600000000003</v>
      </c>
      <c r="U141">
        <v>0</v>
      </c>
      <c r="V141">
        <v>0.24</v>
      </c>
      <c r="W141">
        <v>148</v>
      </c>
      <c r="X141">
        <v>148</v>
      </c>
      <c r="Z141">
        <v>0</v>
      </c>
      <c r="AC141">
        <v>0</v>
      </c>
      <c r="AD141" t="s">
        <v>305</v>
      </c>
      <c r="AE141">
        <v>0</v>
      </c>
      <c r="AH141">
        <v>0</v>
      </c>
      <c r="AI141">
        <v>0</v>
      </c>
      <c r="AJ141">
        <v>6160</v>
      </c>
      <c r="AK141" t="s">
        <v>529</v>
      </c>
      <c r="AL141" t="s">
        <v>426</v>
      </c>
      <c r="AM141">
        <v>0</v>
      </c>
      <c r="AN141">
        <v>0</v>
      </c>
      <c r="AO141">
        <v>0</v>
      </c>
      <c r="AP141">
        <v>0</v>
      </c>
      <c r="AQ141">
        <v>0</v>
      </c>
      <c r="AS141">
        <v>0</v>
      </c>
      <c r="AT141">
        <v>0</v>
      </c>
      <c r="AU141">
        <v>0</v>
      </c>
      <c r="AV141">
        <v>0</v>
      </c>
      <c r="AW141">
        <v>935120</v>
      </c>
      <c r="AX141">
        <v>929316</v>
      </c>
      <c r="AY141">
        <v>0</v>
      </c>
      <c r="AZ141">
        <v>29085</v>
      </c>
      <c r="BA141">
        <v>0</v>
      </c>
      <c r="BB141">
        <v>0</v>
      </c>
      <c r="BC141">
        <v>0</v>
      </c>
      <c r="BD141">
        <v>0</v>
      </c>
      <c r="BE141">
        <v>0</v>
      </c>
      <c r="BF141">
        <v>812623</v>
      </c>
      <c r="BG141">
        <v>0</v>
      </c>
      <c r="BJ141">
        <v>12</v>
      </c>
      <c r="BK141">
        <v>0</v>
      </c>
      <c r="BL141">
        <v>0</v>
      </c>
      <c r="BM141">
        <v>0</v>
      </c>
      <c r="BN141">
        <v>0</v>
      </c>
      <c r="BO141">
        <v>0</v>
      </c>
      <c r="BP141">
        <v>0</v>
      </c>
      <c r="BQ141">
        <v>766</v>
      </c>
      <c r="BS141">
        <v>0</v>
      </c>
      <c r="BT141">
        <v>0</v>
      </c>
      <c r="BU141">
        <v>0</v>
      </c>
      <c r="BV141">
        <v>0</v>
      </c>
      <c r="BW141">
        <v>0</v>
      </c>
      <c r="BY141">
        <v>0</v>
      </c>
      <c r="CA141">
        <v>0</v>
      </c>
      <c r="CB141">
        <v>0</v>
      </c>
      <c r="CC141">
        <v>0</v>
      </c>
      <c r="CD141">
        <v>0</v>
      </c>
      <c r="CE141">
        <v>0</v>
      </c>
      <c r="CF141">
        <v>0</v>
      </c>
      <c r="CG141">
        <v>0</v>
      </c>
      <c r="CH141">
        <v>7505</v>
      </c>
      <c r="CI141">
        <v>0</v>
      </c>
      <c r="CJ141">
        <v>4</v>
      </c>
      <c r="CK141">
        <v>0</v>
      </c>
      <c r="CL141">
        <v>0</v>
      </c>
      <c r="CN141">
        <v>0</v>
      </c>
      <c r="CO141">
        <v>1</v>
      </c>
      <c r="CP141">
        <v>0</v>
      </c>
      <c r="CQ141">
        <v>0</v>
      </c>
      <c r="CR141">
        <v>46.745000000000005</v>
      </c>
      <c r="CS141">
        <v>0</v>
      </c>
      <c r="CT141">
        <v>0</v>
      </c>
      <c r="CU141">
        <v>0</v>
      </c>
      <c r="CV141">
        <v>0</v>
      </c>
      <c r="CW141">
        <v>0</v>
      </c>
      <c r="CX141">
        <v>0</v>
      </c>
      <c r="CY141">
        <v>0</v>
      </c>
      <c r="CZ141">
        <v>0</v>
      </c>
      <c r="DB141">
        <v>157912</v>
      </c>
      <c r="DC141">
        <v>0</v>
      </c>
      <c r="DD141">
        <v>0</v>
      </c>
      <c r="DE141">
        <v>66913</v>
      </c>
      <c r="DF141">
        <v>69377</v>
      </c>
      <c r="DG141">
        <v>10.863000000000001</v>
      </c>
      <c r="DH141">
        <v>0</v>
      </c>
      <c r="DI141">
        <v>0</v>
      </c>
      <c r="DK141">
        <v>3879</v>
      </c>
      <c r="DL141">
        <v>0</v>
      </c>
      <c r="DM141">
        <v>512121</v>
      </c>
      <c r="DN141">
        <v>1701</v>
      </c>
      <c r="DO141">
        <v>0</v>
      </c>
      <c r="DP141">
        <v>0</v>
      </c>
      <c r="DQ141">
        <v>0</v>
      </c>
      <c r="DR141">
        <v>0</v>
      </c>
      <c r="DS141">
        <v>0</v>
      </c>
      <c r="DT141">
        <v>0</v>
      </c>
      <c r="DU141">
        <v>0</v>
      </c>
      <c r="DV141">
        <v>0</v>
      </c>
      <c r="DW141">
        <v>0</v>
      </c>
      <c r="DX141">
        <v>0</v>
      </c>
      <c r="DY141">
        <v>0</v>
      </c>
      <c r="DZ141">
        <v>0</v>
      </c>
      <c r="EA141">
        <v>0</v>
      </c>
      <c r="EB141">
        <v>0</v>
      </c>
      <c r="EC141">
        <v>2.238</v>
      </c>
      <c r="ED141">
        <v>15854</v>
      </c>
      <c r="EE141">
        <v>0</v>
      </c>
      <c r="EF141">
        <v>0</v>
      </c>
      <c r="EG141">
        <v>0</v>
      </c>
      <c r="EH141">
        <v>29833</v>
      </c>
      <c r="EI141">
        <v>468135</v>
      </c>
      <c r="EJ141">
        <v>18.999000000000002</v>
      </c>
      <c r="EK141">
        <v>0.9890000000000001</v>
      </c>
      <c r="EL141">
        <v>0</v>
      </c>
      <c r="EM141">
        <v>0.16700000000000001</v>
      </c>
      <c r="EN141">
        <v>0.27500000000000002</v>
      </c>
      <c r="EO141">
        <v>0</v>
      </c>
      <c r="EP141">
        <v>0</v>
      </c>
      <c r="EQ141">
        <v>20.43</v>
      </c>
      <c r="ER141">
        <v>0</v>
      </c>
      <c r="ES141">
        <v>4.843</v>
      </c>
      <c r="ET141">
        <v>0</v>
      </c>
      <c r="EV141">
        <v>0</v>
      </c>
      <c r="EW141">
        <v>0</v>
      </c>
      <c r="EX141">
        <v>0</v>
      </c>
      <c r="EZ141">
        <v>789568</v>
      </c>
      <c r="FA141">
        <v>0</v>
      </c>
      <c r="FB141">
        <v>816952</v>
      </c>
      <c r="FC141">
        <v>0</v>
      </c>
      <c r="FD141">
        <v>0</v>
      </c>
      <c r="FE141">
        <v>119986</v>
      </c>
      <c r="FF141">
        <v>19762</v>
      </c>
      <c r="FG141">
        <v>7.0223999999999995E-2</v>
      </c>
      <c r="FH141">
        <v>3.0397999999999998E-2</v>
      </c>
      <c r="FI141">
        <v>0</v>
      </c>
      <c r="FJ141">
        <v>0</v>
      </c>
      <c r="FK141">
        <v>131.91900000000001</v>
      </c>
      <c r="FL141">
        <v>964205</v>
      </c>
      <c r="FM141">
        <v>0</v>
      </c>
      <c r="FN141">
        <v>0</v>
      </c>
      <c r="FO141">
        <v>0</v>
      </c>
      <c r="FP141">
        <v>0</v>
      </c>
      <c r="FQ141">
        <v>0</v>
      </c>
      <c r="FR141">
        <v>0</v>
      </c>
      <c r="FS141">
        <v>0</v>
      </c>
      <c r="FT141">
        <v>0</v>
      </c>
      <c r="FU141">
        <v>0</v>
      </c>
      <c r="FV141">
        <v>0</v>
      </c>
      <c r="FW141">
        <v>0</v>
      </c>
      <c r="FX141">
        <v>0</v>
      </c>
      <c r="FY141">
        <v>0</v>
      </c>
      <c r="GB141">
        <v>6468</v>
      </c>
      <c r="GC141">
        <v>6468</v>
      </c>
      <c r="GD141">
        <v>0.68</v>
      </c>
      <c r="GF141">
        <v>0</v>
      </c>
      <c r="GG141">
        <v>0</v>
      </c>
      <c r="GH141">
        <v>0</v>
      </c>
      <c r="GI141">
        <v>0</v>
      </c>
      <c r="GK141">
        <v>0</v>
      </c>
      <c r="GL141">
        <v>0</v>
      </c>
      <c r="GM141">
        <v>0</v>
      </c>
      <c r="GN141">
        <v>0</v>
      </c>
      <c r="GO141">
        <v>0</v>
      </c>
      <c r="GQ141">
        <v>0</v>
      </c>
      <c r="GR141">
        <v>0</v>
      </c>
      <c r="GS141">
        <v>0</v>
      </c>
      <c r="GT141">
        <v>0</v>
      </c>
      <c r="HB141">
        <v>360336637</v>
      </c>
      <c r="HC141">
        <v>4.0135999999999998E-2</v>
      </c>
      <c r="HD141">
        <v>7505</v>
      </c>
      <c r="HE141">
        <v>0</v>
      </c>
      <c r="HF141">
        <v>28224</v>
      </c>
      <c r="HG141">
        <v>0</v>
      </c>
      <c r="HH141">
        <v>3084</v>
      </c>
      <c r="HI141">
        <v>0</v>
      </c>
      <c r="HJ141">
        <v>30588</v>
      </c>
      <c r="HK141">
        <v>481</v>
      </c>
      <c r="HL141">
        <v>313</v>
      </c>
      <c r="HM141">
        <v>3000</v>
      </c>
      <c r="HN141">
        <v>0</v>
      </c>
      <c r="HO141">
        <v>0</v>
      </c>
      <c r="HP141">
        <v>0</v>
      </c>
      <c r="HQ141">
        <v>0</v>
      </c>
      <c r="HR141">
        <v>0</v>
      </c>
      <c r="HS141">
        <v>787867</v>
      </c>
      <c r="HT141">
        <v>19762</v>
      </c>
      <c r="HW141">
        <v>0</v>
      </c>
      <c r="HX141">
        <v>1</v>
      </c>
      <c r="HY141">
        <v>2</v>
      </c>
      <c r="HZ141">
        <v>0</v>
      </c>
      <c r="IA141">
        <v>1</v>
      </c>
      <c r="IB141">
        <v>36</v>
      </c>
      <c r="IC141">
        <v>40</v>
      </c>
      <c r="ID141">
        <v>2</v>
      </c>
      <c r="IE141">
        <v>0</v>
      </c>
      <c r="IF141">
        <v>0</v>
      </c>
      <c r="IG141">
        <v>0</v>
      </c>
      <c r="IH141">
        <v>5.0070000000000006</v>
      </c>
      <c r="II141">
        <v>0</v>
      </c>
      <c r="IJ141">
        <v>0.24</v>
      </c>
      <c r="IK141">
        <v>19.04</v>
      </c>
      <c r="IL141">
        <v>0</v>
      </c>
      <c r="IM141">
        <v>1</v>
      </c>
      <c r="IN141">
        <v>0</v>
      </c>
      <c r="IO141">
        <v>1</v>
      </c>
      <c r="IP141">
        <v>19.04</v>
      </c>
      <c r="IQ141">
        <v>0.24</v>
      </c>
      <c r="IR141">
        <v>148</v>
      </c>
      <c r="IS141">
        <v>5236</v>
      </c>
      <c r="IT141">
        <v>0</v>
      </c>
      <c r="IU141">
        <v>3000</v>
      </c>
      <c r="IV141">
        <v>0</v>
      </c>
      <c r="IW141">
        <v>6160</v>
      </c>
      <c r="IX141">
        <v>0</v>
      </c>
      <c r="IY141">
        <v>0</v>
      </c>
      <c r="IZ141">
        <v>5236</v>
      </c>
      <c r="JA141">
        <v>2464</v>
      </c>
      <c r="JB141">
        <v>0</v>
      </c>
      <c r="JC141">
        <v>0</v>
      </c>
      <c r="JD141">
        <v>0</v>
      </c>
      <c r="JE141">
        <v>0</v>
      </c>
      <c r="JF141">
        <v>0</v>
      </c>
      <c r="JG141">
        <v>0</v>
      </c>
      <c r="JH141">
        <v>0</v>
      </c>
      <c r="JJ141">
        <v>0</v>
      </c>
      <c r="JK141">
        <v>0</v>
      </c>
      <c r="JL141">
        <v>0</v>
      </c>
      <c r="JM141">
        <v>0</v>
      </c>
      <c r="JO141">
        <v>0</v>
      </c>
      <c r="JP141">
        <v>0.57300000000000006</v>
      </c>
      <c r="JQ141">
        <v>0.10700000000000001</v>
      </c>
      <c r="JR141">
        <v>0</v>
      </c>
      <c r="JS141">
        <v>5326</v>
      </c>
      <c r="JT141">
        <v>1142</v>
      </c>
      <c r="JU141">
        <v>0</v>
      </c>
      <c r="JW141">
        <v>0</v>
      </c>
      <c r="JX141">
        <v>0</v>
      </c>
      <c r="JY141">
        <v>0</v>
      </c>
      <c r="JZ141">
        <v>0</v>
      </c>
      <c r="KD141">
        <v>0</v>
      </c>
      <c r="KE141">
        <v>7261</v>
      </c>
      <c r="KG141">
        <v>0</v>
      </c>
      <c r="KH141">
        <v>0</v>
      </c>
      <c r="KI141">
        <v>0</v>
      </c>
      <c r="KJ141">
        <v>0</v>
      </c>
      <c r="KK141">
        <v>0</v>
      </c>
      <c r="KL141">
        <v>0</v>
      </c>
      <c r="KM141">
        <v>0</v>
      </c>
      <c r="KN141">
        <v>0</v>
      </c>
      <c r="KO141">
        <v>0</v>
      </c>
      <c r="KP141">
        <v>0</v>
      </c>
      <c r="KQ141">
        <v>0</v>
      </c>
      <c r="KS141">
        <v>0</v>
      </c>
      <c r="KT141">
        <v>0</v>
      </c>
      <c r="KU141">
        <v>0</v>
      </c>
      <c r="KW141">
        <v>0</v>
      </c>
      <c r="KX141">
        <v>0</v>
      </c>
      <c r="KY141">
        <v>0</v>
      </c>
      <c r="KZ141">
        <v>0</v>
      </c>
      <c r="LA141">
        <v>0</v>
      </c>
      <c r="LB141">
        <v>0</v>
      </c>
      <c r="LD141">
        <v>0</v>
      </c>
      <c r="LE141">
        <v>0</v>
      </c>
      <c r="LF141">
        <v>0</v>
      </c>
      <c r="LG141">
        <v>0</v>
      </c>
      <c r="LH141">
        <v>0</v>
      </c>
      <c r="LI141">
        <v>0</v>
      </c>
      <c r="LJ141">
        <v>58.786000000000001</v>
      </c>
      <c r="LK141">
        <v>2</v>
      </c>
      <c r="LL141">
        <v>30000</v>
      </c>
      <c r="LM141">
        <v>588</v>
      </c>
      <c r="LN141">
        <v>0</v>
      </c>
      <c r="LO141">
        <v>0</v>
      </c>
      <c r="LP141">
        <v>0</v>
      </c>
      <c r="LQ141">
        <v>0</v>
      </c>
      <c r="LR141">
        <v>0</v>
      </c>
      <c r="LS141">
        <v>0</v>
      </c>
      <c r="LT141">
        <v>0</v>
      </c>
      <c r="LU141">
        <v>0</v>
      </c>
      <c r="LV141">
        <v>0</v>
      </c>
      <c r="LW141">
        <v>0</v>
      </c>
      <c r="LX141">
        <v>0</v>
      </c>
      <c r="LY141">
        <v>0</v>
      </c>
      <c r="LZ141">
        <v>0</v>
      </c>
      <c r="MA141">
        <v>0</v>
      </c>
      <c r="MB141">
        <v>0</v>
      </c>
      <c r="MC141">
        <v>0</v>
      </c>
      <c r="MD141">
        <v>0</v>
      </c>
      <c r="ME141">
        <v>0</v>
      </c>
      <c r="MF141">
        <v>0</v>
      </c>
      <c r="MG141">
        <v>935120</v>
      </c>
      <c r="MH141">
        <v>0</v>
      </c>
      <c r="MI141">
        <v>0</v>
      </c>
      <c r="MJ141">
        <v>0</v>
      </c>
      <c r="MK141">
        <v>0</v>
      </c>
    </row>
    <row r="142" spans="1:349" x14ac:dyDescent="0.25">
      <c r="A142">
        <v>43696</v>
      </c>
      <c r="B142">
        <v>152802</v>
      </c>
      <c r="C142">
        <v>9</v>
      </c>
      <c r="D142">
        <v>2025</v>
      </c>
      <c r="E142">
        <v>6160</v>
      </c>
      <c r="F142">
        <v>0</v>
      </c>
      <c r="G142">
        <v>238.428</v>
      </c>
      <c r="H142">
        <v>233.905</v>
      </c>
      <c r="I142">
        <v>233.905</v>
      </c>
      <c r="J142">
        <v>238.428</v>
      </c>
      <c r="K142">
        <v>0</v>
      </c>
      <c r="L142">
        <v>6160</v>
      </c>
      <c r="M142">
        <v>0</v>
      </c>
      <c r="N142">
        <v>0</v>
      </c>
      <c r="P142">
        <v>238.428</v>
      </c>
      <c r="Q142">
        <v>0</v>
      </c>
      <c r="R142">
        <v>148349</v>
      </c>
      <c r="S142">
        <v>622.19600000000003</v>
      </c>
      <c r="U142">
        <v>0</v>
      </c>
      <c r="V142">
        <v>1.2730000000000001</v>
      </c>
      <c r="W142">
        <v>784</v>
      </c>
      <c r="X142">
        <v>784</v>
      </c>
      <c r="Z142">
        <v>0</v>
      </c>
      <c r="AC142">
        <v>0</v>
      </c>
      <c r="AD142" t="s">
        <v>305</v>
      </c>
      <c r="AE142">
        <v>0</v>
      </c>
      <c r="AH142">
        <v>0</v>
      </c>
      <c r="AI142">
        <v>0</v>
      </c>
      <c r="AJ142">
        <v>6160</v>
      </c>
      <c r="AK142" t="s">
        <v>529</v>
      </c>
      <c r="AL142" t="s">
        <v>81</v>
      </c>
      <c r="AM142">
        <v>0</v>
      </c>
      <c r="AN142">
        <v>0</v>
      </c>
      <c r="AO142">
        <v>0</v>
      </c>
      <c r="AP142">
        <v>0</v>
      </c>
      <c r="AQ142">
        <v>0</v>
      </c>
      <c r="AS142">
        <v>0</v>
      </c>
      <c r="AT142">
        <v>0</v>
      </c>
      <c r="AU142">
        <v>0</v>
      </c>
      <c r="AV142">
        <v>0</v>
      </c>
      <c r="AW142">
        <v>2590769</v>
      </c>
      <c r="AX142">
        <v>2552855</v>
      </c>
      <c r="AY142">
        <v>0</v>
      </c>
      <c r="AZ142">
        <v>148349</v>
      </c>
      <c r="BA142">
        <v>11.25</v>
      </c>
      <c r="BB142">
        <v>0</v>
      </c>
      <c r="BC142">
        <v>0</v>
      </c>
      <c r="BD142">
        <v>0</v>
      </c>
      <c r="BE142">
        <v>0</v>
      </c>
      <c r="BF142">
        <v>2304838</v>
      </c>
      <c r="BG142">
        <v>0</v>
      </c>
      <c r="BJ142">
        <v>12</v>
      </c>
      <c r="BK142">
        <v>0</v>
      </c>
      <c r="BL142">
        <v>0</v>
      </c>
      <c r="BM142">
        <v>0</v>
      </c>
      <c r="BN142">
        <v>0</v>
      </c>
      <c r="BO142">
        <v>0</v>
      </c>
      <c r="BP142">
        <v>0</v>
      </c>
      <c r="BQ142">
        <v>734</v>
      </c>
      <c r="BS142">
        <v>0</v>
      </c>
      <c r="BT142">
        <v>0</v>
      </c>
      <c r="BU142">
        <v>0</v>
      </c>
      <c r="BV142">
        <v>0</v>
      </c>
      <c r="BW142">
        <v>0</v>
      </c>
      <c r="BY142">
        <v>0</v>
      </c>
      <c r="CA142">
        <v>0</v>
      </c>
      <c r="CB142">
        <v>0</v>
      </c>
      <c r="CC142">
        <v>0</v>
      </c>
      <c r="CD142">
        <v>0</v>
      </c>
      <c r="CE142">
        <v>0</v>
      </c>
      <c r="CF142">
        <v>0</v>
      </c>
      <c r="CG142">
        <v>0</v>
      </c>
      <c r="CH142">
        <v>38278</v>
      </c>
      <c r="CI142">
        <v>0</v>
      </c>
      <c r="CJ142">
        <v>4</v>
      </c>
      <c r="CK142">
        <v>0</v>
      </c>
      <c r="CL142">
        <v>0</v>
      </c>
      <c r="CN142">
        <v>0</v>
      </c>
      <c r="CO142">
        <v>1</v>
      </c>
      <c r="CP142">
        <v>0</v>
      </c>
      <c r="CQ142">
        <v>0.5</v>
      </c>
      <c r="CR142">
        <v>238.428</v>
      </c>
      <c r="CS142">
        <v>0</v>
      </c>
      <c r="CT142">
        <v>0</v>
      </c>
      <c r="CU142">
        <v>0</v>
      </c>
      <c r="CV142">
        <v>0</v>
      </c>
      <c r="CW142">
        <v>0</v>
      </c>
      <c r="CX142">
        <v>0</v>
      </c>
      <c r="CY142">
        <v>0</v>
      </c>
      <c r="CZ142">
        <v>0</v>
      </c>
      <c r="DB142">
        <v>1440855</v>
      </c>
      <c r="DC142">
        <v>0</v>
      </c>
      <c r="DD142">
        <v>0</v>
      </c>
      <c r="DE142">
        <v>412643</v>
      </c>
      <c r="DF142">
        <v>412643</v>
      </c>
      <c r="DG142">
        <v>66.988</v>
      </c>
      <c r="DH142">
        <v>0</v>
      </c>
      <c r="DI142">
        <v>0</v>
      </c>
      <c r="DK142">
        <v>3366</v>
      </c>
      <c r="DL142">
        <v>0</v>
      </c>
      <c r="DM142">
        <v>109443</v>
      </c>
      <c r="DN142">
        <v>364</v>
      </c>
      <c r="DO142">
        <v>0</v>
      </c>
      <c r="DP142">
        <v>0</v>
      </c>
      <c r="DQ142">
        <v>0</v>
      </c>
      <c r="DR142">
        <v>0</v>
      </c>
      <c r="DS142">
        <v>0</v>
      </c>
      <c r="DT142">
        <v>0</v>
      </c>
      <c r="DU142">
        <v>0</v>
      </c>
      <c r="DV142">
        <v>0</v>
      </c>
      <c r="DW142">
        <v>0</v>
      </c>
      <c r="DX142">
        <v>0</v>
      </c>
      <c r="DY142">
        <v>0</v>
      </c>
      <c r="DZ142">
        <v>0</v>
      </c>
      <c r="EA142">
        <v>0</v>
      </c>
      <c r="EB142">
        <v>0</v>
      </c>
      <c r="EC142">
        <v>1.9520000000000002</v>
      </c>
      <c r="ED142">
        <v>13828</v>
      </c>
      <c r="EE142">
        <v>0</v>
      </c>
      <c r="EF142">
        <v>0</v>
      </c>
      <c r="EG142">
        <v>0</v>
      </c>
      <c r="EH142">
        <v>95979</v>
      </c>
      <c r="EI142">
        <v>0</v>
      </c>
      <c r="EJ142">
        <v>0</v>
      </c>
      <c r="EK142">
        <v>3.5170000000000003</v>
      </c>
      <c r="EL142">
        <v>0</v>
      </c>
      <c r="EM142">
        <v>0</v>
      </c>
      <c r="EN142">
        <v>1.006</v>
      </c>
      <c r="EO142">
        <v>0</v>
      </c>
      <c r="EP142">
        <v>0</v>
      </c>
      <c r="EQ142">
        <v>4.5230000000000006</v>
      </c>
      <c r="ER142">
        <v>0</v>
      </c>
      <c r="ES142">
        <v>15.581000000000001</v>
      </c>
      <c r="ET142">
        <v>0</v>
      </c>
      <c r="EV142">
        <v>0</v>
      </c>
      <c r="EW142">
        <v>0</v>
      </c>
      <c r="EX142">
        <v>0</v>
      </c>
      <c r="EZ142">
        <v>2156489</v>
      </c>
      <c r="FA142">
        <v>0</v>
      </c>
      <c r="FB142">
        <v>2304474</v>
      </c>
      <c r="FC142">
        <v>0</v>
      </c>
      <c r="FD142">
        <v>0</v>
      </c>
      <c r="FE142">
        <v>340316</v>
      </c>
      <c r="FF142">
        <v>56050</v>
      </c>
      <c r="FG142">
        <v>7.0223999999999995E-2</v>
      </c>
      <c r="FH142">
        <v>3.0397999999999998E-2</v>
      </c>
      <c r="FI142">
        <v>0</v>
      </c>
      <c r="FJ142">
        <v>0</v>
      </c>
      <c r="FK142">
        <v>374.16200000000003</v>
      </c>
      <c r="FL142">
        <v>2739118</v>
      </c>
      <c r="FM142">
        <v>0</v>
      </c>
      <c r="FN142">
        <v>0</v>
      </c>
      <c r="FO142">
        <v>0</v>
      </c>
      <c r="FP142">
        <v>0</v>
      </c>
      <c r="FQ142">
        <v>0</v>
      </c>
      <c r="FR142">
        <v>0</v>
      </c>
      <c r="FS142">
        <v>0</v>
      </c>
      <c r="FT142">
        <v>0</v>
      </c>
      <c r="FU142">
        <v>0</v>
      </c>
      <c r="FV142">
        <v>0</v>
      </c>
      <c r="FW142">
        <v>0</v>
      </c>
      <c r="FX142">
        <v>0</v>
      </c>
      <c r="FY142">
        <v>0</v>
      </c>
      <c r="GB142">
        <v>0</v>
      </c>
      <c r="GC142">
        <v>0</v>
      </c>
      <c r="GD142">
        <v>0</v>
      </c>
      <c r="GF142">
        <v>0</v>
      </c>
      <c r="GG142">
        <v>0</v>
      </c>
      <c r="GH142">
        <v>0</v>
      </c>
      <c r="GI142">
        <v>0</v>
      </c>
      <c r="GK142">
        <v>0</v>
      </c>
      <c r="GL142">
        <v>0</v>
      </c>
      <c r="GM142">
        <v>0</v>
      </c>
      <c r="GN142">
        <v>0</v>
      </c>
      <c r="GO142">
        <v>0</v>
      </c>
      <c r="GQ142">
        <v>0</v>
      </c>
      <c r="GR142">
        <v>0</v>
      </c>
      <c r="GS142">
        <v>0</v>
      </c>
      <c r="GT142">
        <v>0</v>
      </c>
      <c r="HB142">
        <v>360336637</v>
      </c>
      <c r="HC142">
        <v>4.0135999999999998E-2</v>
      </c>
      <c r="HD142">
        <v>38278</v>
      </c>
      <c r="HE142">
        <v>0</v>
      </c>
      <c r="HF142">
        <v>257529</v>
      </c>
      <c r="HG142">
        <v>616</v>
      </c>
      <c r="HH142">
        <v>65196</v>
      </c>
      <c r="HI142">
        <v>0</v>
      </c>
      <c r="HJ142">
        <v>17408</v>
      </c>
      <c r="HK142">
        <v>0</v>
      </c>
      <c r="HL142">
        <v>0</v>
      </c>
      <c r="HM142">
        <v>0</v>
      </c>
      <c r="HN142">
        <v>0</v>
      </c>
      <c r="HO142">
        <v>0</v>
      </c>
      <c r="HP142">
        <v>0</v>
      </c>
      <c r="HQ142">
        <v>0</v>
      </c>
      <c r="HR142">
        <v>0</v>
      </c>
      <c r="HS142">
        <v>2156125</v>
      </c>
      <c r="HT142">
        <v>56050</v>
      </c>
      <c r="HW142">
        <v>0</v>
      </c>
      <c r="HX142">
        <v>32</v>
      </c>
      <c r="HY142">
        <v>23</v>
      </c>
      <c r="HZ142">
        <v>56</v>
      </c>
      <c r="IA142">
        <v>52</v>
      </c>
      <c r="IB142">
        <v>97</v>
      </c>
      <c r="IC142">
        <v>260</v>
      </c>
      <c r="ID142">
        <v>0</v>
      </c>
      <c r="IE142">
        <v>0</v>
      </c>
      <c r="IF142">
        <v>0</v>
      </c>
      <c r="IG142">
        <v>1</v>
      </c>
      <c r="IH142">
        <v>105.837</v>
      </c>
      <c r="II142">
        <v>0</v>
      </c>
      <c r="IJ142">
        <v>1.2730000000000001</v>
      </c>
      <c r="IK142">
        <v>0</v>
      </c>
      <c r="IL142">
        <v>0</v>
      </c>
      <c r="IM142">
        <v>0</v>
      </c>
      <c r="IN142">
        <v>0</v>
      </c>
      <c r="IO142">
        <v>0</v>
      </c>
      <c r="IP142">
        <v>0</v>
      </c>
      <c r="IQ142">
        <v>1.2730000000000001</v>
      </c>
      <c r="IR142">
        <v>784</v>
      </c>
      <c r="IS142">
        <v>0</v>
      </c>
      <c r="IT142">
        <v>0</v>
      </c>
      <c r="IU142">
        <v>0</v>
      </c>
      <c r="IV142">
        <v>0</v>
      </c>
      <c r="IW142">
        <v>6160</v>
      </c>
      <c r="IX142">
        <v>0</v>
      </c>
      <c r="IY142">
        <v>0</v>
      </c>
      <c r="IZ142">
        <v>0</v>
      </c>
      <c r="JA142">
        <v>0</v>
      </c>
      <c r="JB142">
        <v>0</v>
      </c>
      <c r="JC142">
        <v>0</v>
      </c>
      <c r="JD142">
        <v>0</v>
      </c>
      <c r="JE142">
        <v>0</v>
      </c>
      <c r="JF142">
        <v>0</v>
      </c>
      <c r="JG142">
        <v>0</v>
      </c>
      <c r="JH142">
        <v>0</v>
      </c>
      <c r="JJ142">
        <v>0</v>
      </c>
      <c r="JK142">
        <v>0</v>
      </c>
      <c r="JL142">
        <v>0</v>
      </c>
      <c r="JM142">
        <v>0</v>
      </c>
      <c r="JO142">
        <v>0</v>
      </c>
      <c r="JP142">
        <v>0</v>
      </c>
      <c r="JQ142">
        <v>0</v>
      </c>
      <c r="JR142">
        <v>0</v>
      </c>
      <c r="JS142">
        <v>0</v>
      </c>
      <c r="JT142">
        <v>0</v>
      </c>
      <c r="JU142">
        <v>0</v>
      </c>
      <c r="JW142">
        <v>0</v>
      </c>
      <c r="JX142">
        <v>0</v>
      </c>
      <c r="JY142">
        <v>0</v>
      </c>
      <c r="JZ142">
        <v>0</v>
      </c>
      <c r="KD142">
        <v>0</v>
      </c>
      <c r="KE142">
        <v>7261</v>
      </c>
      <c r="KG142">
        <v>0</v>
      </c>
      <c r="KH142">
        <v>0</v>
      </c>
      <c r="KI142">
        <v>0</v>
      </c>
      <c r="KJ142">
        <v>1</v>
      </c>
      <c r="KK142">
        <v>0</v>
      </c>
      <c r="KL142">
        <v>616</v>
      </c>
      <c r="KM142">
        <v>0</v>
      </c>
      <c r="KN142">
        <v>0</v>
      </c>
      <c r="KO142">
        <v>0</v>
      </c>
      <c r="KP142">
        <v>0</v>
      </c>
      <c r="KQ142">
        <v>0</v>
      </c>
      <c r="KS142">
        <v>0</v>
      </c>
      <c r="KT142">
        <v>0</v>
      </c>
      <c r="KU142">
        <v>0</v>
      </c>
      <c r="KW142">
        <v>0</v>
      </c>
      <c r="KX142">
        <v>0</v>
      </c>
      <c r="KY142">
        <v>0</v>
      </c>
      <c r="KZ142">
        <v>0</v>
      </c>
      <c r="LA142">
        <v>0</v>
      </c>
      <c r="LB142">
        <v>0</v>
      </c>
      <c r="LD142">
        <v>0</v>
      </c>
      <c r="LE142">
        <v>0</v>
      </c>
      <c r="LF142">
        <v>0</v>
      </c>
      <c r="LG142">
        <v>0</v>
      </c>
      <c r="LH142">
        <v>0</v>
      </c>
      <c r="LI142">
        <v>0</v>
      </c>
      <c r="LJ142">
        <v>240.75300000000001</v>
      </c>
      <c r="LK142">
        <v>1</v>
      </c>
      <c r="LL142">
        <v>15000</v>
      </c>
      <c r="LM142">
        <v>2408</v>
      </c>
      <c r="LN142">
        <v>0</v>
      </c>
      <c r="LO142">
        <v>0</v>
      </c>
      <c r="LP142">
        <v>0</v>
      </c>
      <c r="LQ142">
        <v>0</v>
      </c>
      <c r="LR142">
        <v>0</v>
      </c>
      <c r="LS142">
        <v>0</v>
      </c>
      <c r="LT142">
        <v>0</v>
      </c>
      <c r="LU142">
        <v>0</v>
      </c>
      <c r="LV142">
        <v>0</v>
      </c>
      <c r="LW142">
        <v>0</v>
      </c>
      <c r="LX142">
        <v>0</v>
      </c>
      <c r="LY142">
        <v>0</v>
      </c>
      <c r="LZ142">
        <v>0</v>
      </c>
      <c r="MA142">
        <v>0</v>
      </c>
      <c r="MB142">
        <v>0</v>
      </c>
      <c r="MC142">
        <v>0</v>
      </c>
      <c r="MD142">
        <v>0</v>
      </c>
      <c r="ME142">
        <v>0</v>
      </c>
      <c r="MF142">
        <v>0</v>
      </c>
      <c r="MG142">
        <v>2590769</v>
      </c>
      <c r="MH142">
        <v>0</v>
      </c>
      <c r="MI142">
        <v>0</v>
      </c>
      <c r="MJ142">
        <v>0</v>
      </c>
      <c r="MK142">
        <v>0</v>
      </c>
    </row>
    <row r="143" spans="1:349" x14ac:dyDescent="0.25">
      <c r="A143">
        <v>43696</v>
      </c>
      <c r="B143">
        <v>152803</v>
      </c>
      <c r="C143">
        <v>9</v>
      </c>
      <c r="D143">
        <v>2025</v>
      </c>
      <c r="E143">
        <v>6160</v>
      </c>
      <c r="F143">
        <v>0</v>
      </c>
      <c r="G143">
        <v>120.28200000000001</v>
      </c>
      <c r="H143">
        <v>114.349</v>
      </c>
      <c r="I143">
        <v>114.349</v>
      </c>
      <c r="J143">
        <v>120.28200000000001</v>
      </c>
      <c r="K143">
        <v>0</v>
      </c>
      <c r="L143">
        <v>6160</v>
      </c>
      <c r="M143">
        <v>0</v>
      </c>
      <c r="N143">
        <v>0</v>
      </c>
      <c r="P143">
        <v>120.28200000000001</v>
      </c>
      <c r="Q143">
        <v>0</v>
      </c>
      <c r="R143">
        <v>74839</v>
      </c>
      <c r="S143">
        <v>622.19600000000003</v>
      </c>
      <c r="U143">
        <v>0</v>
      </c>
      <c r="V143">
        <v>5.1430000000000007</v>
      </c>
      <c r="W143">
        <v>3168</v>
      </c>
      <c r="X143">
        <v>3168</v>
      </c>
      <c r="Z143">
        <v>0</v>
      </c>
      <c r="AC143">
        <v>0</v>
      </c>
      <c r="AD143" t="s">
        <v>305</v>
      </c>
      <c r="AE143">
        <v>0</v>
      </c>
      <c r="AH143">
        <v>0</v>
      </c>
      <c r="AI143">
        <v>0</v>
      </c>
      <c r="AJ143">
        <v>6160</v>
      </c>
      <c r="AK143" t="s">
        <v>529</v>
      </c>
      <c r="AL143" t="s">
        <v>446</v>
      </c>
      <c r="AM143">
        <v>0</v>
      </c>
      <c r="AN143">
        <v>0</v>
      </c>
      <c r="AO143">
        <v>0</v>
      </c>
      <c r="AP143">
        <v>0</v>
      </c>
      <c r="AQ143">
        <v>0</v>
      </c>
      <c r="AS143">
        <v>0</v>
      </c>
      <c r="AT143">
        <v>0</v>
      </c>
      <c r="AU143">
        <v>0</v>
      </c>
      <c r="AV143">
        <v>0</v>
      </c>
      <c r="AW143">
        <v>1414299</v>
      </c>
      <c r="AX143">
        <v>1395339</v>
      </c>
      <c r="AY143">
        <v>0</v>
      </c>
      <c r="AZ143">
        <v>74839</v>
      </c>
      <c r="BA143">
        <v>4</v>
      </c>
      <c r="BB143">
        <v>0</v>
      </c>
      <c r="BC143">
        <v>0</v>
      </c>
      <c r="BD143">
        <v>0</v>
      </c>
      <c r="BE143">
        <v>0</v>
      </c>
      <c r="BF143">
        <v>1250960</v>
      </c>
      <c r="BG143">
        <v>0</v>
      </c>
      <c r="BJ143">
        <v>12</v>
      </c>
      <c r="BK143">
        <v>0</v>
      </c>
      <c r="BL143">
        <v>0</v>
      </c>
      <c r="BM143">
        <v>0</v>
      </c>
      <c r="BN143">
        <v>0</v>
      </c>
      <c r="BO143">
        <v>0</v>
      </c>
      <c r="BP143">
        <v>0</v>
      </c>
      <c r="BQ143">
        <v>752</v>
      </c>
      <c r="BS143">
        <v>0</v>
      </c>
      <c r="BT143">
        <v>0</v>
      </c>
      <c r="BU143">
        <v>0</v>
      </c>
      <c r="BV143">
        <v>0</v>
      </c>
      <c r="BW143">
        <v>0</v>
      </c>
      <c r="BY143">
        <v>0</v>
      </c>
      <c r="CA143">
        <v>0</v>
      </c>
      <c r="CB143">
        <v>0</v>
      </c>
      <c r="CC143">
        <v>0</v>
      </c>
      <c r="CD143">
        <v>0</v>
      </c>
      <c r="CE143">
        <v>0</v>
      </c>
      <c r="CF143">
        <v>0</v>
      </c>
      <c r="CG143">
        <v>0</v>
      </c>
      <c r="CH143">
        <v>19311</v>
      </c>
      <c r="CI143">
        <v>0</v>
      </c>
      <c r="CJ143">
        <v>4</v>
      </c>
      <c r="CK143">
        <v>0</v>
      </c>
      <c r="CL143">
        <v>0</v>
      </c>
      <c r="CN143">
        <v>0</v>
      </c>
      <c r="CO143">
        <v>1</v>
      </c>
      <c r="CP143">
        <v>0.77</v>
      </c>
      <c r="CQ143">
        <v>12</v>
      </c>
      <c r="CR143">
        <v>120.28200000000001</v>
      </c>
      <c r="CS143">
        <v>0</v>
      </c>
      <c r="CT143">
        <v>0</v>
      </c>
      <c r="CU143">
        <v>0</v>
      </c>
      <c r="CV143">
        <v>0</v>
      </c>
      <c r="CW143">
        <v>0</v>
      </c>
      <c r="CX143">
        <v>0</v>
      </c>
      <c r="CY143">
        <v>0</v>
      </c>
      <c r="CZ143">
        <v>0</v>
      </c>
      <c r="DB143">
        <v>704390</v>
      </c>
      <c r="DC143">
        <v>0</v>
      </c>
      <c r="DD143">
        <v>0</v>
      </c>
      <c r="DE143">
        <v>229999</v>
      </c>
      <c r="DF143">
        <v>241430</v>
      </c>
      <c r="DG143">
        <v>37.338000000000001</v>
      </c>
      <c r="DH143">
        <v>0</v>
      </c>
      <c r="DI143">
        <v>11431</v>
      </c>
      <c r="DK143">
        <v>3661</v>
      </c>
      <c r="DL143">
        <v>0</v>
      </c>
      <c r="DM143">
        <v>105543</v>
      </c>
      <c r="DN143">
        <v>351</v>
      </c>
      <c r="DO143">
        <v>0</v>
      </c>
      <c r="DP143">
        <v>0</v>
      </c>
      <c r="DQ143">
        <v>0</v>
      </c>
      <c r="DR143">
        <v>0</v>
      </c>
      <c r="DS143">
        <v>0</v>
      </c>
      <c r="DT143">
        <v>0</v>
      </c>
      <c r="DU143">
        <v>0</v>
      </c>
      <c r="DV143">
        <v>0</v>
      </c>
      <c r="DW143">
        <v>0</v>
      </c>
      <c r="DX143">
        <v>0</v>
      </c>
      <c r="DY143">
        <v>0</v>
      </c>
      <c r="DZ143">
        <v>0</v>
      </c>
      <c r="EA143">
        <v>0</v>
      </c>
      <c r="EB143">
        <v>0</v>
      </c>
      <c r="EC143">
        <v>12.157</v>
      </c>
      <c r="ED143">
        <v>86120</v>
      </c>
      <c r="EE143">
        <v>0</v>
      </c>
      <c r="EF143">
        <v>0</v>
      </c>
      <c r="EG143">
        <v>0</v>
      </c>
      <c r="EH143">
        <v>19774</v>
      </c>
      <c r="EI143">
        <v>0</v>
      </c>
      <c r="EJ143">
        <v>0</v>
      </c>
      <c r="EK143">
        <v>1.07</v>
      </c>
      <c r="EL143">
        <v>0</v>
      </c>
      <c r="EM143">
        <v>0</v>
      </c>
      <c r="EN143">
        <v>0</v>
      </c>
      <c r="EO143">
        <v>0</v>
      </c>
      <c r="EP143">
        <v>0</v>
      </c>
      <c r="EQ143">
        <v>1.07</v>
      </c>
      <c r="ER143">
        <v>0</v>
      </c>
      <c r="ES143">
        <v>3.21</v>
      </c>
      <c r="ET143">
        <v>0</v>
      </c>
      <c r="EV143">
        <v>0</v>
      </c>
      <c r="EW143">
        <v>0</v>
      </c>
      <c r="EX143">
        <v>0</v>
      </c>
      <c r="EZ143">
        <v>1180210</v>
      </c>
      <c r="FA143">
        <v>0</v>
      </c>
      <c r="FB143">
        <v>1254698</v>
      </c>
      <c r="FC143">
        <v>0</v>
      </c>
      <c r="FD143">
        <v>0</v>
      </c>
      <c r="FE143">
        <v>184708</v>
      </c>
      <c r="FF143">
        <v>30421</v>
      </c>
      <c r="FG143">
        <v>7.0223999999999995E-2</v>
      </c>
      <c r="FH143">
        <v>3.0397999999999998E-2</v>
      </c>
      <c r="FI143">
        <v>0</v>
      </c>
      <c r="FJ143">
        <v>0</v>
      </c>
      <c r="FK143">
        <v>203.078</v>
      </c>
      <c r="FL143">
        <v>1489138</v>
      </c>
      <c r="FM143">
        <v>0</v>
      </c>
      <c r="FN143">
        <v>0</v>
      </c>
      <c r="FO143">
        <v>0</v>
      </c>
      <c r="FP143">
        <v>0</v>
      </c>
      <c r="FQ143">
        <v>0</v>
      </c>
      <c r="FR143">
        <v>0</v>
      </c>
      <c r="FS143">
        <v>0</v>
      </c>
      <c r="FT143">
        <v>0</v>
      </c>
      <c r="FU143">
        <v>0</v>
      </c>
      <c r="FV143">
        <v>0</v>
      </c>
      <c r="FW143">
        <v>0</v>
      </c>
      <c r="FX143">
        <v>0</v>
      </c>
      <c r="FY143">
        <v>0</v>
      </c>
      <c r="GB143">
        <v>48834</v>
      </c>
      <c r="GC143">
        <v>48834</v>
      </c>
      <c r="GD143">
        <v>4.8630000000000004</v>
      </c>
      <c r="GF143">
        <v>0</v>
      </c>
      <c r="GG143">
        <v>0</v>
      </c>
      <c r="GH143">
        <v>0</v>
      </c>
      <c r="GI143">
        <v>0</v>
      </c>
      <c r="GK143">
        <v>0</v>
      </c>
      <c r="GL143">
        <v>0</v>
      </c>
      <c r="GM143">
        <v>0</v>
      </c>
      <c r="GN143">
        <v>0</v>
      </c>
      <c r="GO143">
        <v>0</v>
      </c>
      <c r="GQ143">
        <v>0</v>
      </c>
      <c r="GR143">
        <v>0</v>
      </c>
      <c r="GS143">
        <v>0</v>
      </c>
      <c r="GT143">
        <v>0</v>
      </c>
      <c r="HB143">
        <v>360336637</v>
      </c>
      <c r="HC143">
        <v>4.0135999999999998E-2</v>
      </c>
      <c r="HD143">
        <v>19311</v>
      </c>
      <c r="HE143">
        <v>0</v>
      </c>
      <c r="HF143">
        <v>125898</v>
      </c>
      <c r="HG143">
        <v>4928</v>
      </c>
      <c r="HH143">
        <v>0</v>
      </c>
      <c r="HI143">
        <v>0</v>
      </c>
      <c r="HJ143">
        <v>16418</v>
      </c>
      <c r="HK143">
        <v>2470</v>
      </c>
      <c r="HL143">
        <v>1619</v>
      </c>
      <c r="HM143">
        <v>0</v>
      </c>
      <c r="HN143">
        <v>0</v>
      </c>
      <c r="HO143">
        <v>0</v>
      </c>
      <c r="HP143">
        <v>0</v>
      </c>
      <c r="HQ143">
        <v>0</v>
      </c>
      <c r="HR143">
        <v>0</v>
      </c>
      <c r="HS143">
        <v>1179859</v>
      </c>
      <c r="HT143">
        <v>30421</v>
      </c>
      <c r="HW143">
        <v>0</v>
      </c>
      <c r="HX143">
        <v>7</v>
      </c>
      <c r="HY143">
        <v>15</v>
      </c>
      <c r="HZ143">
        <v>28</v>
      </c>
      <c r="IA143">
        <v>30</v>
      </c>
      <c r="IB143">
        <v>63</v>
      </c>
      <c r="IC143">
        <v>143</v>
      </c>
      <c r="ID143">
        <v>0</v>
      </c>
      <c r="IE143">
        <v>0</v>
      </c>
      <c r="IF143">
        <v>0</v>
      </c>
      <c r="IG143">
        <v>8</v>
      </c>
      <c r="IH143">
        <v>0</v>
      </c>
      <c r="II143">
        <v>0</v>
      </c>
      <c r="IJ143">
        <v>5.1430000000000007</v>
      </c>
      <c r="IK143">
        <v>0</v>
      </c>
      <c r="IL143">
        <v>0</v>
      </c>
      <c r="IM143">
        <v>0</v>
      </c>
      <c r="IN143">
        <v>0</v>
      </c>
      <c r="IO143">
        <v>0</v>
      </c>
      <c r="IP143">
        <v>0</v>
      </c>
      <c r="IQ143">
        <v>5.1430000000000007</v>
      </c>
      <c r="IR143">
        <v>3168</v>
      </c>
      <c r="IS143">
        <v>0</v>
      </c>
      <c r="IT143">
        <v>0</v>
      </c>
      <c r="IU143">
        <v>0</v>
      </c>
      <c r="IV143">
        <v>0</v>
      </c>
      <c r="IW143">
        <v>6160</v>
      </c>
      <c r="IX143">
        <v>0</v>
      </c>
      <c r="IY143">
        <v>0</v>
      </c>
      <c r="IZ143">
        <v>0</v>
      </c>
      <c r="JA143">
        <v>0</v>
      </c>
      <c r="JB143">
        <v>0</v>
      </c>
      <c r="JC143">
        <v>0</v>
      </c>
      <c r="JD143">
        <v>0</v>
      </c>
      <c r="JE143">
        <v>0</v>
      </c>
      <c r="JF143">
        <v>0</v>
      </c>
      <c r="JG143">
        <v>0</v>
      </c>
      <c r="JH143">
        <v>0</v>
      </c>
      <c r="JJ143">
        <v>0</v>
      </c>
      <c r="JK143">
        <v>0</v>
      </c>
      <c r="JL143">
        <v>0</v>
      </c>
      <c r="JM143">
        <v>0</v>
      </c>
      <c r="JO143">
        <v>0</v>
      </c>
      <c r="JP143">
        <v>2.2270000000000003</v>
      </c>
      <c r="JQ143">
        <v>2.6360000000000001</v>
      </c>
      <c r="JR143">
        <v>0</v>
      </c>
      <c r="JS143">
        <v>20698</v>
      </c>
      <c r="JT143">
        <v>28136</v>
      </c>
      <c r="JU143">
        <v>0</v>
      </c>
      <c r="JW143">
        <v>0</v>
      </c>
      <c r="JX143">
        <v>0</v>
      </c>
      <c r="JY143">
        <v>0</v>
      </c>
      <c r="JZ143">
        <v>0</v>
      </c>
      <c r="KD143">
        <v>0</v>
      </c>
      <c r="KE143">
        <v>7261</v>
      </c>
      <c r="KG143">
        <v>0</v>
      </c>
      <c r="KH143">
        <v>0</v>
      </c>
      <c r="KI143">
        <v>0</v>
      </c>
      <c r="KJ143">
        <v>4</v>
      </c>
      <c r="KK143">
        <v>4</v>
      </c>
      <c r="KL143">
        <v>2464</v>
      </c>
      <c r="KM143">
        <v>2464</v>
      </c>
      <c r="KN143">
        <v>0</v>
      </c>
      <c r="KO143">
        <v>0</v>
      </c>
      <c r="KP143">
        <v>0</v>
      </c>
      <c r="KQ143">
        <v>0</v>
      </c>
      <c r="KS143">
        <v>0</v>
      </c>
      <c r="KT143">
        <v>0</v>
      </c>
      <c r="KU143">
        <v>0</v>
      </c>
      <c r="KW143">
        <v>0</v>
      </c>
      <c r="KX143">
        <v>0</v>
      </c>
      <c r="KY143">
        <v>0</v>
      </c>
      <c r="KZ143">
        <v>0</v>
      </c>
      <c r="LA143">
        <v>0</v>
      </c>
      <c r="LB143">
        <v>0</v>
      </c>
      <c r="LD143">
        <v>0</v>
      </c>
      <c r="LE143">
        <v>0</v>
      </c>
      <c r="LF143">
        <v>0</v>
      </c>
      <c r="LG143">
        <v>0</v>
      </c>
      <c r="LH143">
        <v>0</v>
      </c>
      <c r="LI143">
        <v>0</v>
      </c>
      <c r="LJ143">
        <v>141.81300000000002</v>
      </c>
      <c r="LK143">
        <v>1</v>
      </c>
      <c r="LL143">
        <v>15000</v>
      </c>
      <c r="LM143">
        <v>1418</v>
      </c>
      <c r="LN143">
        <v>0</v>
      </c>
      <c r="LO143">
        <v>0</v>
      </c>
      <c r="LP143">
        <v>0</v>
      </c>
      <c r="LQ143">
        <v>0</v>
      </c>
      <c r="LR143">
        <v>0</v>
      </c>
      <c r="LS143">
        <v>0</v>
      </c>
      <c r="LT143">
        <v>0</v>
      </c>
      <c r="LU143">
        <v>0</v>
      </c>
      <c r="LV143">
        <v>0</v>
      </c>
      <c r="LW143">
        <v>0</v>
      </c>
      <c r="LX143">
        <v>0</v>
      </c>
      <c r="LY143">
        <v>0</v>
      </c>
      <c r="LZ143">
        <v>0</v>
      </c>
      <c r="MA143">
        <v>0</v>
      </c>
      <c r="MB143">
        <v>0</v>
      </c>
      <c r="MC143">
        <v>0</v>
      </c>
      <c r="MD143">
        <v>0</v>
      </c>
      <c r="ME143">
        <v>0</v>
      </c>
      <c r="MF143">
        <v>0</v>
      </c>
      <c r="MG143">
        <v>1414299</v>
      </c>
      <c r="MH143">
        <v>0</v>
      </c>
      <c r="MI143">
        <v>0</v>
      </c>
      <c r="MJ143">
        <v>0</v>
      </c>
      <c r="MK143">
        <v>0</v>
      </c>
    </row>
    <row r="144" spans="1:349" x14ac:dyDescent="0.25">
      <c r="A144">
        <v>43696</v>
      </c>
      <c r="B144">
        <v>152806</v>
      </c>
      <c r="C144">
        <v>9</v>
      </c>
      <c r="D144">
        <v>2025</v>
      </c>
      <c r="E144">
        <v>6160</v>
      </c>
      <c r="F144">
        <v>0</v>
      </c>
      <c r="G144">
        <v>163.94300000000001</v>
      </c>
      <c r="H144">
        <v>128.41300000000001</v>
      </c>
      <c r="I144">
        <v>128.41300000000001</v>
      </c>
      <c r="J144">
        <v>163.94300000000001</v>
      </c>
      <c r="K144">
        <v>0</v>
      </c>
      <c r="L144">
        <v>6160</v>
      </c>
      <c r="M144">
        <v>0</v>
      </c>
      <c r="N144">
        <v>0</v>
      </c>
      <c r="P144">
        <v>163.17000000000002</v>
      </c>
      <c r="Q144">
        <v>0</v>
      </c>
      <c r="R144">
        <v>101524</v>
      </c>
      <c r="S144">
        <v>622.19600000000003</v>
      </c>
      <c r="U144">
        <v>0</v>
      </c>
      <c r="V144">
        <v>0</v>
      </c>
      <c r="W144">
        <v>0</v>
      </c>
      <c r="X144">
        <v>0</v>
      </c>
      <c r="Z144">
        <v>0</v>
      </c>
      <c r="AC144">
        <v>0</v>
      </c>
      <c r="AD144" t="s">
        <v>305</v>
      </c>
      <c r="AE144">
        <v>0</v>
      </c>
      <c r="AH144">
        <v>0</v>
      </c>
      <c r="AI144">
        <v>0</v>
      </c>
      <c r="AJ144">
        <v>6160</v>
      </c>
      <c r="AK144" t="s">
        <v>529</v>
      </c>
      <c r="AL144" t="s">
        <v>499</v>
      </c>
      <c r="AM144">
        <v>0</v>
      </c>
      <c r="AN144">
        <v>0</v>
      </c>
      <c r="AO144">
        <v>0</v>
      </c>
      <c r="AP144">
        <v>0</v>
      </c>
      <c r="AQ144">
        <v>0</v>
      </c>
      <c r="AS144">
        <v>0</v>
      </c>
      <c r="AT144">
        <v>0</v>
      </c>
      <c r="AU144">
        <v>0</v>
      </c>
      <c r="AV144">
        <v>0</v>
      </c>
      <c r="AW144">
        <v>2188031</v>
      </c>
      <c r="AX144">
        <v>2190434</v>
      </c>
      <c r="AY144">
        <v>0</v>
      </c>
      <c r="AZ144">
        <v>101524</v>
      </c>
      <c r="BA144">
        <v>0</v>
      </c>
      <c r="BB144">
        <v>0</v>
      </c>
      <c r="BC144">
        <v>0</v>
      </c>
      <c r="BD144">
        <v>0</v>
      </c>
      <c r="BE144">
        <v>0</v>
      </c>
      <c r="BF144">
        <v>1955643</v>
      </c>
      <c r="BG144">
        <v>0</v>
      </c>
      <c r="BJ144">
        <v>12</v>
      </c>
      <c r="BK144">
        <v>0</v>
      </c>
      <c r="BL144">
        <v>0</v>
      </c>
      <c r="BM144">
        <v>0</v>
      </c>
      <c r="BN144">
        <v>0</v>
      </c>
      <c r="BO144">
        <v>0</v>
      </c>
      <c r="BP144">
        <v>0</v>
      </c>
      <c r="BQ144">
        <v>750</v>
      </c>
      <c r="BS144">
        <v>0</v>
      </c>
      <c r="BT144">
        <v>0</v>
      </c>
      <c r="BU144">
        <v>0</v>
      </c>
      <c r="BV144">
        <v>0</v>
      </c>
      <c r="BW144">
        <v>0</v>
      </c>
      <c r="BY144">
        <v>0</v>
      </c>
      <c r="CA144">
        <v>0</v>
      </c>
      <c r="CB144">
        <v>0</v>
      </c>
      <c r="CC144">
        <v>0</v>
      </c>
      <c r="CD144">
        <v>0</v>
      </c>
      <c r="CE144">
        <v>0</v>
      </c>
      <c r="CF144">
        <v>0</v>
      </c>
      <c r="CG144">
        <v>0</v>
      </c>
      <c r="CH144">
        <v>0</v>
      </c>
      <c r="CI144">
        <v>0</v>
      </c>
      <c r="CJ144">
        <v>4</v>
      </c>
      <c r="CK144">
        <v>0</v>
      </c>
      <c r="CL144">
        <v>0</v>
      </c>
      <c r="CN144">
        <v>0</v>
      </c>
      <c r="CO144">
        <v>1</v>
      </c>
      <c r="CP144">
        <v>0</v>
      </c>
      <c r="CQ144">
        <v>0</v>
      </c>
      <c r="CR144">
        <v>163.94300000000001</v>
      </c>
      <c r="CS144">
        <v>0</v>
      </c>
      <c r="CT144">
        <v>0</v>
      </c>
      <c r="CU144">
        <v>0</v>
      </c>
      <c r="CV144">
        <v>0</v>
      </c>
      <c r="CW144">
        <v>0</v>
      </c>
      <c r="CX144">
        <v>0</v>
      </c>
      <c r="CY144">
        <v>0</v>
      </c>
      <c r="CZ144">
        <v>0</v>
      </c>
      <c r="DB144">
        <v>791024</v>
      </c>
      <c r="DC144">
        <v>0</v>
      </c>
      <c r="DD144">
        <v>0</v>
      </c>
      <c r="DE144">
        <v>209671</v>
      </c>
      <c r="DF144">
        <v>209671</v>
      </c>
      <c r="DG144">
        <v>34.038000000000004</v>
      </c>
      <c r="DH144">
        <v>0</v>
      </c>
      <c r="DI144">
        <v>0</v>
      </c>
      <c r="DK144">
        <v>3626</v>
      </c>
      <c r="DL144">
        <v>0</v>
      </c>
      <c r="DM144">
        <v>723327</v>
      </c>
      <c r="DN144">
        <v>2403</v>
      </c>
      <c r="DO144">
        <v>0</v>
      </c>
      <c r="DP144">
        <v>0</v>
      </c>
      <c r="DQ144">
        <v>0</v>
      </c>
      <c r="DR144">
        <v>0</v>
      </c>
      <c r="DS144">
        <v>0</v>
      </c>
      <c r="DT144">
        <v>0</v>
      </c>
      <c r="DU144">
        <v>0</v>
      </c>
      <c r="DV144">
        <v>0</v>
      </c>
      <c r="DW144">
        <v>0</v>
      </c>
      <c r="DX144">
        <v>0</v>
      </c>
      <c r="DY144">
        <v>0</v>
      </c>
      <c r="DZ144">
        <v>0</v>
      </c>
      <c r="EA144">
        <v>0</v>
      </c>
      <c r="EB144">
        <v>0</v>
      </c>
      <c r="EC144">
        <v>7.5420000000000007</v>
      </c>
      <c r="ED144">
        <v>53428</v>
      </c>
      <c r="EE144">
        <v>0</v>
      </c>
      <c r="EF144">
        <v>0</v>
      </c>
      <c r="EG144">
        <v>0</v>
      </c>
      <c r="EH144">
        <v>672302</v>
      </c>
      <c r="EI144">
        <v>0</v>
      </c>
      <c r="EJ144">
        <v>0</v>
      </c>
      <c r="EK144">
        <v>33.64</v>
      </c>
      <c r="EL144">
        <v>0</v>
      </c>
      <c r="EM144">
        <v>0.61499999999999999</v>
      </c>
      <c r="EN144">
        <v>1.2750000000000001</v>
      </c>
      <c r="EO144">
        <v>0</v>
      </c>
      <c r="EP144">
        <v>0</v>
      </c>
      <c r="EQ144">
        <v>35.53</v>
      </c>
      <c r="ER144">
        <v>0</v>
      </c>
      <c r="ES144">
        <v>109.14</v>
      </c>
      <c r="ET144">
        <v>0</v>
      </c>
      <c r="EV144">
        <v>0</v>
      </c>
      <c r="EW144">
        <v>0</v>
      </c>
      <c r="EX144">
        <v>0</v>
      </c>
      <c r="EZ144">
        <v>1854119</v>
      </c>
      <c r="FA144">
        <v>0</v>
      </c>
      <c r="FB144">
        <v>1953240</v>
      </c>
      <c r="FC144">
        <v>0</v>
      </c>
      <c r="FD144">
        <v>0</v>
      </c>
      <c r="FE144">
        <v>288757</v>
      </c>
      <c r="FF144">
        <v>47558</v>
      </c>
      <c r="FG144">
        <v>7.0223999999999995E-2</v>
      </c>
      <c r="FH144">
        <v>3.0397999999999998E-2</v>
      </c>
      <c r="FI144">
        <v>0</v>
      </c>
      <c r="FJ144">
        <v>0</v>
      </c>
      <c r="FK144">
        <v>317.47500000000002</v>
      </c>
      <c r="FL144">
        <v>2289555</v>
      </c>
      <c r="FM144">
        <v>0</v>
      </c>
      <c r="FN144">
        <v>0</v>
      </c>
      <c r="FO144">
        <v>0</v>
      </c>
      <c r="FP144">
        <v>0</v>
      </c>
      <c r="FQ144">
        <v>0</v>
      </c>
      <c r="FR144">
        <v>0</v>
      </c>
      <c r="FS144">
        <v>0</v>
      </c>
      <c r="FT144">
        <v>0</v>
      </c>
      <c r="FU144">
        <v>0</v>
      </c>
      <c r="FV144">
        <v>0</v>
      </c>
      <c r="FW144">
        <v>0</v>
      </c>
      <c r="FX144">
        <v>0</v>
      </c>
      <c r="FY144">
        <v>0</v>
      </c>
      <c r="GB144">
        <v>0</v>
      </c>
      <c r="GC144">
        <v>0</v>
      </c>
      <c r="GD144">
        <v>0</v>
      </c>
      <c r="GF144">
        <v>0</v>
      </c>
      <c r="GG144">
        <v>0</v>
      </c>
      <c r="GH144">
        <v>0</v>
      </c>
      <c r="GI144">
        <v>0</v>
      </c>
      <c r="GK144">
        <v>0</v>
      </c>
      <c r="GL144">
        <v>0</v>
      </c>
      <c r="GM144">
        <v>0</v>
      </c>
      <c r="GN144">
        <v>0</v>
      </c>
      <c r="GO144">
        <v>0</v>
      </c>
      <c r="GQ144">
        <v>0</v>
      </c>
      <c r="GR144">
        <v>0</v>
      </c>
      <c r="GS144">
        <v>0</v>
      </c>
      <c r="GT144">
        <v>0</v>
      </c>
      <c r="HB144">
        <v>0</v>
      </c>
      <c r="HC144">
        <v>4.0135999999999998E-2</v>
      </c>
      <c r="HD144">
        <v>0</v>
      </c>
      <c r="HE144">
        <v>0</v>
      </c>
      <c r="HF144">
        <v>141383</v>
      </c>
      <c r="HG144">
        <v>15400</v>
      </c>
      <c r="HH144">
        <v>55777</v>
      </c>
      <c r="HI144">
        <v>0</v>
      </c>
      <c r="HJ144">
        <v>16658</v>
      </c>
      <c r="HK144">
        <v>0</v>
      </c>
      <c r="HL144">
        <v>0</v>
      </c>
      <c r="HM144">
        <v>0</v>
      </c>
      <c r="HN144">
        <v>0</v>
      </c>
      <c r="HO144">
        <v>0</v>
      </c>
      <c r="HP144">
        <v>0</v>
      </c>
      <c r="HQ144">
        <v>0</v>
      </c>
      <c r="HR144">
        <v>0</v>
      </c>
      <c r="HS144">
        <v>1851716</v>
      </c>
      <c r="HT144">
        <v>47558</v>
      </c>
      <c r="HW144">
        <v>0</v>
      </c>
      <c r="HX144">
        <v>17</v>
      </c>
      <c r="HY144">
        <v>22</v>
      </c>
      <c r="HZ144">
        <v>28</v>
      </c>
      <c r="IA144">
        <v>35</v>
      </c>
      <c r="IB144">
        <v>32</v>
      </c>
      <c r="IC144">
        <v>134</v>
      </c>
      <c r="ID144">
        <v>0</v>
      </c>
      <c r="IE144">
        <v>0</v>
      </c>
      <c r="IF144">
        <v>0</v>
      </c>
      <c r="IG144">
        <v>25</v>
      </c>
      <c r="IH144">
        <v>90.547000000000011</v>
      </c>
      <c r="II144">
        <v>0</v>
      </c>
      <c r="IJ144">
        <v>0</v>
      </c>
      <c r="IK144">
        <v>0</v>
      </c>
      <c r="IL144">
        <v>0</v>
      </c>
      <c r="IM144">
        <v>0</v>
      </c>
      <c r="IN144">
        <v>0</v>
      </c>
      <c r="IO144">
        <v>0</v>
      </c>
      <c r="IP144">
        <v>0</v>
      </c>
      <c r="IQ144">
        <v>0</v>
      </c>
      <c r="IR144">
        <v>0</v>
      </c>
      <c r="IS144">
        <v>0</v>
      </c>
      <c r="IT144">
        <v>0</v>
      </c>
      <c r="IU144">
        <v>0</v>
      </c>
      <c r="IV144">
        <v>0</v>
      </c>
      <c r="IW144">
        <v>6160</v>
      </c>
      <c r="IX144">
        <v>0</v>
      </c>
      <c r="IY144">
        <v>0</v>
      </c>
      <c r="IZ144">
        <v>0</v>
      </c>
      <c r="JA144">
        <v>0</v>
      </c>
      <c r="JB144">
        <v>0</v>
      </c>
      <c r="JC144">
        <v>0</v>
      </c>
      <c r="JD144">
        <v>0</v>
      </c>
      <c r="JE144">
        <v>0</v>
      </c>
      <c r="JF144">
        <v>0</v>
      </c>
      <c r="JG144">
        <v>0</v>
      </c>
      <c r="JH144">
        <v>0</v>
      </c>
      <c r="JJ144">
        <v>0</v>
      </c>
      <c r="JK144">
        <v>0</v>
      </c>
      <c r="JL144">
        <v>0</v>
      </c>
      <c r="JM144">
        <v>0</v>
      </c>
      <c r="JO144">
        <v>0</v>
      </c>
      <c r="JP144">
        <v>0</v>
      </c>
      <c r="JQ144">
        <v>0</v>
      </c>
      <c r="JR144">
        <v>0</v>
      </c>
      <c r="JS144">
        <v>0</v>
      </c>
      <c r="JT144">
        <v>0</v>
      </c>
      <c r="JU144">
        <v>0</v>
      </c>
      <c r="JW144">
        <v>0</v>
      </c>
      <c r="JX144">
        <v>0</v>
      </c>
      <c r="JY144">
        <v>0</v>
      </c>
      <c r="JZ144">
        <v>0</v>
      </c>
      <c r="KD144">
        <v>0</v>
      </c>
      <c r="KE144">
        <v>7261</v>
      </c>
      <c r="KG144">
        <v>0</v>
      </c>
      <c r="KH144">
        <v>0</v>
      </c>
      <c r="KI144">
        <v>0</v>
      </c>
      <c r="KJ144">
        <v>13</v>
      </c>
      <c r="KK144">
        <v>12</v>
      </c>
      <c r="KL144">
        <v>8008</v>
      </c>
      <c r="KM144">
        <v>7392</v>
      </c>
      <c r="KN144">
        <v>0</v>
      </c>
      <c r="KO144">
        <v>0</v>
      </c>
      <c r="KP144">
        <v>0</v>
      </c>
      <c r="KQ144">
        <v>0</v>
      </c>
      <c r="KS144">
        <v>0</v>
      </c>
      <c r="KT144">
        <v>0</v>
      </c>
      <c r="KU144">
        <v>0</v>
      </c>
      <c r="KW144">
        <v>0</v>
      </c>
      <c r="KX144">
        <v>0</v>
      </c>
      <c r="KY144">
        <v>0</v>
      </c>
      <c r="KZ144">
        <v>0</v>
      </c>
      <c r="LA144">
        <v>0</v>
      </c>
      <c r="LB144">
        <v>0</v>
      </c>
      <c r="LD144">
        <v>0</v>
      </c>
      <c r="LE144">
        <v>0</v>
      </c>
      <c r="LF144">
        <v>0</v>
      </c>
      <c r="LG144">
        <v>0</v>
      </c>
      <c r="LH144">
        <v>0</v>
      </c>
      <c r="LI144">
        <v>0</v>
      </c>
      <c r="LJ144">
        <v>165.791</v>
      </c>
      <c r="LK144">
        <v>1</v>
      </c>
      <c r="LL144">
        <v>15000</v>
      </c>
      <c r="LM144">
        <v>1658</v>
      </c>
      <c r="LN144">
        <v>0</v>
      </c>
      <c r="LO144">
        <v>0</v>
      </c>
      <c r="LP144">
        <v>0</v>
      </c>
      <c r="LQ144">
        <v>0</v>
      </c>
      <c r="LR144">
        <v>0</v>
      </c>
      <c r="LS144">
        <v>0</v>
      </c>
      <c r="LT144">
        <v>0</v>
      </c>
      <c r="LU144">
        <v>0</v>
      </c>
      <c r="LV144">
        <v>0</v>
      </c>
      <c r="LW144">
        <v>0</v>
      </c>
      <c r="LX144">
        <v>0</v>
      </c>
      <c r="LY144">
        <v>0</v>
      </c>
      <c r="LZ144">
        <v>0</v>
      </c>
      <c r="MA144">
        <v>0</v>
      </c>
      <c r="MB144">
        <v>0</v>
      </c>
      <c r="MC144">
        <v>0</v>
      </c>
      <c r="MD144">
        <v>0</v>
      </c>
      <c r="ME144">
        <v>0</v>
      </c>
      <c r="MF144">
        <v>0</v>
      </c>
      <c r="MG144">
        <v>2188031</v>
      </c>
      <c r="MH144">
        <v>0</v>
      </c>
      <c r="MI144">
        <v>0</v>
      </c>
      <c r="MJ144">
        <v>0</v>
      </c>
      <c r="MK144">
        <v>0</v>
      </c>
    </row>
    <row r="145" spans="1:349" x14ac:dyDescent="0.25">
      <c r="A145">
        <v>43696</v>
      </c>
      <c r="B145">
        <v>161802</v>
      </c>
      <c r="C145">
        <v>9</v>
      </c>
      <c r="D145">
        <v>2025</v>
      </c>
      <c r="E145">
        <v>6160</v>
      </c>
      <c r="F145">
        <v>0</v>
      </c>
      <c r="G145">
        <v>795.25200000000007</v>
      </c>
      <c r="H145">
        <v>705.34100000000001</v>
      </c>
      <c r="I145">
        <v>705.34100000000001</v>
      </c>
      <c r="J145">
        <v>795.25200000000007</v>
      </c>
      <c r="K145">
        <v>0</v>
      </c>
      <c r="L145">
        <v>6160</v>
      </c>
      <c r="M145">
        <v>0</v>
      </c>
      <c r="N145">
        <v>0</v>
      </c>
      <c r="P145">
        <v>801.88200000000006</v>
      </c>
      <c r="Q145">
        <v>0</v>
      </c>
      <c r="R145">
        <v>498928</v>
      </c>
      <c r="S145">
        <v>622.19600000000003</v>
      </c>
      <c r="U145">
        <v>0</v>
      </c>
      <c r="V145">
        <v>69.89500000000001</v>
      </c>
      <c r="W145">
        <v>43055</v>
      </c>
      <c r="X145">
        <v>43055</v>
      </c>
      <c r="Z145">
        <v>0</v>
      </c>
      <c r="AC145">
        <v>0</v>
      </c>
      <c r="AD145" t="s">
        <v>305</v>
      </c>
      <c r="AE145">
        <v>0</v>
      </c>
      <c r="AH145">
        <v>0</v>
      </c>
      <c r="AI145">
        <v>0</v>
      </c>
      <c r="AJ145">
        <v>6160</v>
      </c>
      <c r="AK145" t="s">
        <v>529</v>
      </c>
      <c r="AL145" t="s">
        <v>345</v>
      </c>
      <c r="AM145">
        <v>0</v>
      </c>
      <c r="AN145">
        <v>0</v>
      </c>
      <c r="AO145">
        <v>0</v>
      </c>
      <c r="AP145">
        <v>0</v>
      </c>
      <c r="AQ145">
        <v>0</v>
      </c>
      <c r="AS145">
        <v>0</v>
      </c>
      <c r="AT145">
        <v>0</v>
      </c>
      <c r="AU145">
        <v>0</v>
      </c>
      <c r="AV145">
        <v>0</v>
      </c>
      <c r="AW145">
        <v>9175259</v>
      </c>
      <c r="AX145">
        <v>9051293</v>
      </c>
      <c r="AY145">
        <v>0</v>
      </c>
      <c r="AZ145">
        <v>498928</v>
      </c>
      <c r="BA145">
        <v>0</v>
      </c>
      <c r="BB145">
        <v>0</v>
      </c>
      <c r="BC145">
        <v>0</v>
      </c>
      <c r="BD145">
        <v>0</v>
      </c>
      <c r="BE145">
        <v>0</v>
      </c>
      <c r="BF145">
        <v>8145444</v>
      </c>
      <c r="BG145">
        <v>0</v>
      </c>
      <c r="BJ145">
        <v>12</v>
      </c>
      <c r="BK145">
        <v>0</v>
      </c>
      <c r="BL145">
        <v>0</v>
      </c>
      <c r="BM145">
        <v>0</v>
      </c>
      <c r="BN145">
        <v>0</v>
      </c>
      <c r="BO145">
        <v>0</v>
      </c>
      <c r="BP145">
        <v>0</v>
      </c>
      <c r="BQ145">
        <v>661</v>
      </c>
      <c r="BS145">
        <v>0</v>
      </c>
      <c r="BT145">
        <v>0</v>
      </c>
      <c r="BU145">
        <v>0</v>
      </c>
      <c r="BV145">
        <v>0</v>
      </c>
      <c r="BW145">
        <v>0</v>
      </c>
      <c r="BY145">
        <v>0</v>
      </c>
      <c r="CA145">
        <v>0</v>
      </c>
      <c r="CB145">
        <v>0</v>
      </c>
      <c r="CC145">
        <v>0</v>
      </c>
      <c r="CD145">
        <v>0</v>
      </c>
      <c r="CE145">
        <v>0</v>
      </c>
      <c r="CF145">
        <v>0</v>
      </c>
      <c r="CG145">
        <v>0</v>
      </c>
      <c r="CH145">
        <v>127674</v>
      </c>
      <c r="CI145">
        <v>0</v>
      </c>
      <c r="CJ145">
        <v>4</v>
      </c>
      <c r="CK145">
        <v>0</v>
      </c>
      <c r="CL145">
        <v>0</v>
      </c>
      <c r="CN145">
        <v>0</v>
      </c>
      <c r="CO145">
        <v>1</v>
      </c>
      <c r="CP145">
        <v>0</v>
      </c>
      <c r="CQ145">
        <v>0</v>
      </c>
      <c r="CR145">
        <v>795.25200000000007</v>
      </c>
      <c r="CS145">
        <v>0</v>
      </c>
      <c r="CT145">
        <v>0</v>
      </c>
      <c r="CU145">
        <v>0</v>
      </c>
      <c r="CV145">
        <v>0</v>
      </c>
      <c r="CW145">
        <v>0</v>
      </c>
      <c r="CX145">
        <v>0</v>
      </c>
      <c r="CY145">
        <v>0</v>
      </c>
      <c r="CZ145">
        <v>0</v>
      </c>
      <c r="DB145">
        <v>4344901</v>
      </c>
      <c r="DC145">
        <v>0</v>
      </c>
      <c r="DD145">
        <v>0</v>
      </c>
      <c r="DE145">
        <v>1074381</v>
      </c>
      <c r="DF145">
        <v>1074381</v>
      </c>
      <c r="DG145">
        <v>174.41300000000001</v>
      </c>
      <c r="DH145">
        <v>0</v>
      </c>
      <c r="DI145">
        <v>0</v>
      </c>
      <c r="DK145">
        <v>2204</v>
      </c>
      <c r="DL145">
        <v>0</v>
      </c>
      <c r="DM145">
        <v>1116305</v>
      </c>
      <c r="DN145">
        <v>3708</v>
      </c>
      <c r="DO145">
        <v>0</v>
      </c>
      <c r="DP145">
        <v>0</v>
      </c>
      <c r="DQ145">
        <v>0</v>
      </c>
      <c r="DR145">
        <v>0</v>
      </c>
      <c r="DS145">
        <v>0</v>
      </c>
      <c r="DT145">
        <v>0</v>
      </c>
      <c r="DU145">
        <v>0</v>
      </c>
      <c r="DV145">
        <v>0</v>
      </c>
      <c r="DW145">
        <v>0</v>
      </c>
      <c r="DX145">
        <v>0</v>
      </c>
      <c r="DY145">
        <v>0</v>
      </c>
      <c r="DZ145">
        <v>0</v>
      </c>
      <c r="EA145">
        <v>2.1000000000000001E-2</v>
      </c>
      <c r="EB145">
        <v>0</v>
      </c>
      <c r="EC145">
        <v>63.948</v>
      </c>
      <c r="ED145">
        <v>453008</v>
      </c>
      <c r="EE145">
        <v>0</v>
      </c>
      <c r="EF145">
        <v>0</v>
      </c>
      <c r="EG145">
        <v>0</v>
      </c>
      <c r="EH145">
        <v>667005</v>
      </c>
      <c r="EI145">
        <v>0</v>
      </c>
      <c r="EJ145">
        <v>0</v>
      </c>
      <c r="EK145">
        <v>29.72</v>
      </c>
      <c r="EL145">
        <v>0</v>
      </c>
      <c r="EM145">
        <v>1.95</v>
      </c>
      <c r="EN145">
        <v>2.633</v>
      </c>
      <c r="EO145">
        <v>0</v>
      </c>
      <c r="EP145">
        <v>0</v>
      </c>
      <c r="EQ145">
        <v>34.324000000000005</v>
      </c>
      <c r="ER145">
        <v>0</v>
      </c>
      <c r="ES145">
        <v>108.28</v>
      </c>
      <c r="ET145">
        <v>0</v>
      </c>
      <c r="EV145">
        <v>0</v>
      </c>
      <c r="EW145">
        <v>0</v>
      </c>
      <c r="EX145">
        <v>0</v>
      </c>
      <c r="EZ145">
        <v>7650512</v>
      </c>
      <c r="FA145">
        <v>0</v>
      </c>
      <c r="FB145">
        <v>8145732</v>
      </c>
      <c r="FC145">
        <v>0</v>
      </c>
      <c r="FD145">
        <v>0</v>
      </c>
      <c r="FE145">
        <v>1202697</v>
      </c>
      <c r="FF145">
        <v>198084</v>
      </c>
      <c r="FG145">
        <v>7.0223999999999995E-2</v>
      </c>
      <c r="FH145">
        <v>3.0397999999999998E-2</v>
      </c>
      <c r="FI145">
        <v>0</v>
      </c>
      <c r="FJ145">
        <v>0</v>
      </c>
      <c r="FK145">
        <v>1322.3120000000001</v>
      </c>
      <c r="FL145">
        <v>9674187</v>
      </c>
      <c r="FM145">
        <v>0</v>
      </c>
      <c r="FN145">
        <v>0</v>
      </c>
      <c r="FO145">
        <v>0</v>
      </c>
      <c r="FP145">
        <v>0</v>
      </c>
      <c r="FQ145">
        <v>0</v>
      </c>
      <c r="FR145">
        <v>0</v>
      </c>
      <c r="FS145">
        <v>0</v>
      </c>
      <c r="FT145">
        <v>0</v>
      </c>
      <c r="FU145">
        <v>0</v>
      </c>
      <c r="FV145">
        <v>0</v>
      </c>
      <c r="FW145">
        <v>0</v>
      </c>
      <c r="FX145">
        <v>0</v>
      </c>
      <c r="FY145">
        <v>0</v>
      </c>
      <c r="GB145">
        <v>545189</v>
      </c>
      <c r="GC145">
        <v>545189</v>
      </c>
      <c r="GD145">
        <v>55.587000000000003</v>
      </c>
      <c r="GF145">
        <v>0</v>
      </c>
      <c r="GG145">
        <v>0</v>
      </c>
      <c r="GH145">
        <v>0</v>
      </c>
      <c r="GI145">
        <v>0</v>
      </c>
      <c r="GK145">
        <v>0</v>
      </c>
      <c r="GL145">
        <v>0</v>
      </c>
      <c r="GM145">
        <v>0</v>
      </c>
      <c r="GN145">
        <v>0</v>
      </c>
      <c r="GO145">
        <v>0</v>
      </c>
      <c r="GQ145">
        <v>0</v>
      </c>
      <c r="GR145">
        <v>0</v>
      </c>
      <c r="GS145">
        <v>0</v>
      </c>
      <c r="GT145">
        <v>0</v>
      </c>
      <c r="HB145">
        <v>360336637</v>
      </c>
      <c r="HC145">
        <v>4.0135999999999998E-2</v>
      </c>
      <c r="HD145">
        <v>127674</v>
      </c>
      <c r="HE145">
        <v>0</v>
      </c>
      <c r="HF145">
        <v>776580</v>
      </c>
      <c r="HG145">
        <v>37576</v>
      </c>
      <c r="HH145">
        <v>136121</v>
      </c>
      <c r="HI145">
        <v>0</v>
      </c>
      <c r="HJ145">
        <v>52628</v>
      </c>
      <c r="HK145">
        <v>2239</v>
      </c>
      <c r="HL145">
        <v>1757</v>
      </c>
      <c r="HM145">
        <v>15000</v>
      </c>
      <c r="HN145">
        <v>0</v>
      </c>
      <c r="HO145">
        <v>0</v>
      </c>
      <c r="HP145">
        <v>0</v>
      </c>
      <c r="HQ145">
        <v>0</v>
      </c>
      <c r="HR145">
        <v>0</v>
      </c>
      <c r="HS145">
        <v>7646804</v>
      </c>
      <c r="HT145">
        <v>198084</v>
      </c>
      <c r="HW145">
        <v>0</v>
      </c>
      <c r="HX145">
        <v>37</v>
      </c>
      <c r="HY145">
        <v>34</v>
      </c>
      <c r="HZ145">
        <v>96</v>
      </c>
      <c r="IA145">
        <v>169</v>
      </c>
      <c r="IB145">
        <v>326</v>
      </c>
      <c r="IC145">
        <v>662</v>
      </c>
      <c r="ID145">
        <v>0</v>
      </c>
      <c r="IE145">
        <v>0</v>
      </c>
      <c r="IF145">
        <v>0</v>
      </c>
      <c r="IG145">
        <v>61</v>
      </c>
      <c r="IH145">
        <v>220.97500000000002</v>
      </c>
      <c r="II145">
        <v>0</v>
      </c>
      <c r="IJ145">
        <v>69.89500000000001</v>
      </c>
      <c r="IK145">
        <v>0</v>
      </c>
      <c r="IL145">
        <v>0</v>
      </c>
      <c r="IM145">
        <v>5</v>
      </c>
      <c r="IN145">
        <v>0</v>
      </c>
      <c r="IO145">
        <v>5</v>
      </c>
      <c r="IP145">
        <v>0</v>
      </c>
      <c r="IQ145">
        <v>69.89500000000001</v>
      </c>
      <c r="IR145">
        <v>43055</v>
      </c>
      <c r="IS145">
        <v>0</v>
      </c>
      <c r="IT145">
        <v>0</v>
      </c>
      <c r="IU145">
        <v>15000</v>
      </c>
      <c r="IV145">
        <v>0</v>
      </c>
      <c r="IW145">
        <v>6160</v>
      </c>
      <c r="IX145">
        <v>0</v>
      </c>
      <c r="IY145">
        <v>0</v>
      </c>
      <c r="IZ145">
        <v>0</v>
      </c>
      <c r="JA145">
        <v>0</v>
      </c>
      <c r="JB145">
        <v>0</v>
      </c>
      <c r="JC145">
        <v>0</v>
      </c>
      <c r="JD145">
        <v>0</v>
      </c>
      <c r="JE145">
        <v>0</v>
      </c>
      <c r="JF145">
        <v>0</v>
      </c>
      <c r="JG145">
        <v>0</v>
      </c>
      <c r="JH145">
        <v>0</v>
      </c>
      <c r="JJ145">
        <v>0</v>
      </c>
      <c r="JK145">
        <v>0</v>
      </c>
      <c r="JL145">
        <v>0</v>
      </c>
      <c r="JM145">
        <v>0</v>
      </c>
      <c r="JO145">
        <v>0.66600000000000004</v>
      </c>
      <c r="JP145">
        <v>33.588999999999999</v>
      </c>
      <c r="JQ145">
        <v>21.332000000000001</v>
      </c>
      <c r="JR145">
        <v>5319</v>
      </c>
      <c r="JS145">
        <v>312179</v>
      </c>
      <c r="JT145">
        <v>227691</v>
      </c>
      <c r="JU145">
        <v>0</v>
      </c>
      <c r="JW145">
        <v>0</v>
      </c>
      <c r="JX145">
        <v>0</v>
      </c>
      <c r="JY145">
        <v>0</v>
      </c>
      <c r="JZ145">
        <v>0</v>
      </c>
      <c r="KD145">
        <v>0</v>
      </c>
      <c r="KE145">
        <v>7261</v>
      </c>
      <c r="KG145">
        <v>0</v>
      </c>
      <c r="KH145">
        <v>0</v>
      </c>
      <c r="KI145">
        <v>0</v>
      </c>
      <c r="KJ145">
        <v>44</v>
      </c>
      <c r="KK145">
        <v>17</v>
      </c>
      <c r="KL145">
        <v>27104</v>
      </c>
      <c r="KM145">
        <v>10472</v>
      </c>
      <c r="KN145">
        <v>0</v>
      </c>
      <c r="KO145">
        <v>0</v>
      </c>
      <c r="KP145">
        <v>0</v>
      </c>
      <c r="KQ145">
        <v>0</v>
      </c>
      <c r="KS145">
        <v>0</v>
      </c>
      <c r="KT145">
        <v>0</v>
      </c>
      <c r="KU145">
        <v>0</v>
      </c>
      <c r="KW145">
        <v>0</v>
      </c>
      <c r="KX145">
        <v>0</v>
      </c>
      <c r="KY145">
        <v>0</v>
      </c>
      <c r="KZ145">
        <v>0</v>
      </c>
      <c r="LA145">
        <v>0</v>
      </c>
      <c r="LB145">
        <v>0</v>
      </c>
      <c r="LD145">
        <v>0</v>
      </c>
      <c r="LE145">
        <v>0</v>
      </c>
      <c r="LF145">
        <v>0</v>
      </c>
      <c r="LG145">
        <v>0</v>
      </c>
      <c r="LH145">
        <v>0</v>
      </c>
      <c r="LI145">
        <v>0</v>
      </c>
      <c r="LJ145">
        <v>762.84</v>
      </c>
      <c r="LK145">
        <v>3</v>
      </c>
      <c r="LL145">
        <v>45000</v>
      </c>
      <c r="LM145">
        <v>7628</v>
      </c>
      <c r="LN145">
        <v>0</v>
      </c>
      <c r="LO145">
        <v>0</v>
      </c>
      <c r="LP145">
        <v>0</v>
      </c>
      <c r="LQ145">
        <v>0</v>
      </c>
      <c r="LR145">
        <v>0</v>
      </c>
      <c r="LS145">
        <v>0</v>
      </c>
      <c r="LT145">
        <v>0</v>
      </c>
      <c r="LU145">
        <v>0</v>
      </c>
      <c r="LV145">
        <v>0</v>
      </c>
      <c r="LW145">
        <v>0</v>
      </c>
      <c r="LX145">
        <v>0</v>
      </c>
      <c r="LY145">
        <v>0</v>
      </c>
      <c r="LZ145">
        <v>0</v>
      </c>
      <c r="MA145">
        <v>0</v>
      </c>
      <c r="MB145">
        <v>0</v>
      </c>
      <c r="MC145">
        <v>0</v>
      </c>
      <c r="MD145">
        <v>0</v>
      </c>
      <c r="ME145">
        <v>0</v>
      </c>
      <c r="MF145">
        <v>0</v>
      </c>
      <c r="MG145">
        <v>9175259</v>
      </c>
      <c r="MH145">
        <v>0</v>
      </c>
      <c r="MI145">
        <v>0</v>
      </c>
      <c r="MJ145">
        <v>0</v>
      </c>
      <c r="MK145">
        <v>0</v>
      </c>
    </row>
    <row r="146" spans="1:349" x14ac:dyDescent="0.25">
      <c r="A146">
        <v>43696</v>
      </c>
      <c r="B146">
        <v>161807</v>
      </c>
      <c r="C146">
        <v>9</v>
      </c>
      <c r="D146">
        <v>2025</v>
      </c>
      <c r="E146">
        <v>6160</v>
      </c>
      <c r="F146">
        <v>0</v>
      </c>
      <c r="G146">
        <v>9465.4600000000009</v>
      </c>
      <c r="H146">
        <v>8537.7139999999999</v>
      </c>
      <c r="I146">
        <v>8537.7139999999999</v>
      </c>
      <c r="J146">
        <v>9465.4600000000009</v>
      </c>
      <c r="K146">
        <v>0</v>
      </c>
      <c r="L146">
        <v>6160</v>
      </c>
      <c r="M146">
        <v>0</v>
      </c>
      <c r="N146">
        <v>0</v>
      </c>
      <c r="P146">
        <v>9472.1769999999997</v>
      </c>
      <c r="Q146">
        <v>0</v>
      </c>
      <c r="R146">
        <v>5893551</v>
      </c>
      <c r="S146">
        <v>622.19600000000003</v>
      </c>
      <c r="U146">
        <v>0</v>
      </c>
      <c r="V146">
        <v>3055.0610000000001</v>
      </c>
      <c r="W146">
        <v>1881918</v>
      </c>
      <c r="X146">
        <v>1881918</v>
      </c>
      <c r="Z146">
        <v>0</v>
      </c>
      <c r="AC146">
        <v>0</v>
      </c>
      <c r="AD146" t="s">
        <v>305</v>
      </c>
      <c r="AE146">
        <v>0</v>
      </c>
      <c r="AH146">
        <v>0</v>
      </c>
      <c r="AI146">
        <v>0</v>
      </c>
      <c r="AJ146">
        <v>6160</v>
      </c>
      <c r="AK146" t="s">
        <v>529</v>
      </c>
      <c r="AL146" t="s">
        <v>585</v>
      </c>
      <c r="AM146">
        <v>0</v>
      </c>
      <c r="AN146">
        <v>0</v>
      </c>
      <c r="AO146">
        <v>0</v>
      </c>
      <c r="AP146">
        <v>0</v>
      </c>
      <c r="AQ146">
        <v>0</v>
      </c>
      <c r="AS146">
        <v>0</v>
      </c>
      <c r="AT146">
        <v>0</v>
      </c>
      <c r="AU146">
        <v>0</v>
      </c>
      <c r="AV146">
        <v>0</v>
      </c>
      <c r="AW146">
        <v>106110501</v>
      </c>
      <c r="AX146">
        <v>104622133</v>
      </c>
      <c r="AY146">
        <v>0</v>
      </c>
      <c r="AZ146">
        <v>5893551</v>
      </c>
      <c r="BA146">
        <v>159.667</v>
      </c>
      <c r="BB146">
        <v>201155</v>
      </c>
      <c r="BC146">
        <v>199873</v>
      </c>
      <c r="BD146">
        <v>473</v>
      </c>
      <c r="BE146">
        <v>1282</v>
      </c>
      <c r="BF146">
        <v>94254086</v>
      </c>
      <c r="BG146">
        <v>0</v>
      </c>
      <c r="BJ146">
        <v>12</v>
      </c>
      <c r="BK146">
        <v>0</v>
      </c>
      <c r="BL146">
        <v>0</v>
      </c>
      <c r="BM146">
        <v>0</v>
      </c>
      <c r="BN146">
        <v>0</v>
      </c>
      <c r="BO146">
        <v>0</v>
      </c>
      <c r="BP146">
        <v>0</v>
      </c>
      <c r="BQ146">
        <v>0</v>
      </c>
      <c r="BS146">
        <v>0</v>
      </c>
      <c r="BT146">
        <v>0</v>
      </c>
      <c r="BU146">
        <v>0</v>
      </c>
      <c r="BV146">
        <v>0</v>
      </c>
      <c r="BW146">
        <v>0</v>
      </c>
      <c r="BY146">
        <v>0</v>
      </c>
      <c r="CA146">
        <v>0</v>
      </c>
      <c r="CB146">
        <v>0</v>
      </c>
      <c r="CC146">
        <v>0</v>
      </c>
      <c r="CD146">
        <v>0</v>
      </c>
      <c r="CE146">
        <v>0</v>
      </c>
      <c r="CF146">
        <v>0</v>
      </c>
      <c r="CG146">
        <v>0</v>
      </c>
      <c r="CH146">
        <v>1519631</v>
      </c>
      <c r="CI146">
        <v>0</v>
      </c>
      <c r="CJ146">
        <v>4</v>
      </c>
      <c r="CK146">
        <v>0</v>
      </c>
      <c r="CL146">
        <v>0</v>
      </c>
      <c r="CN146">
        <v>0</v>
      </c>
      <c r="CO146">
        <v>1</v>
      </c>
      <c r="CP146">
        <v>0</v>
      </c>
      <c r="CQ146">
        <v>0</v>
      </c>
      <c r="CR146">
        <v>9465.4600000000009</v>
      </c>
      <c r="CS146">
        <v>0</v>
      </c>
      <c r="CT146">
        <v>0</v>
      </c>
      <c r="CU146">
        <v>0</v>
      </c>
      <c r="CV146">
        <v>0</v>
      </c>
      <c r="CW146">
        <v>0</v>
      </c>
      <c r="CX146">
        <v>0</v>
      </c>
      <c r="CY146">
        <v>0</v>
      </c>
      <c r="CZ146">
        <v>0</v>
      </c>
      <c r="DB146">
        <v>52592318</v>
      </c>
      <c r="DC146">
        <v>0</v>
      </c>
      <c r="DD146">
        <v>0</v>
      </c>
      <c r="DE146">
        <v>10708852</v>
      </c>
      <c r="DF146">
        <v>10708852</v>
      </c>
      <c r="DG146">
        <v>1738.45</v>
      </c>
      <c r="DH146">
        <v>0</v>
      </c>
      <c r="DI146">
        <v>0</v>
      </c>
      <c r="DK146">
        <v>0</v>
      </c>
      <c r="DL146">
        <v>0</v>
      </c>
      <c r="DM146">
        <v>9026055</v>
      </c>
      <c r="DN146">
        <v>29980</v>
      </c>
      <c r="DO146">
        <v>0</v>
      </c>
      <c r="DP146">
        <v>0</v>
      </c>
      <c r="DQ146">
        <v>0</v>
      </c>
      <c r="DR146">
        <v>0</v>
      </c>
      <c r="DS146">
        <v>0</v>
      </c>
      <c r="DT146">
        <v>0</v>
      </c>
      <c r="DU146">
        <v>0</v>
      </c>
      <c r="DV146">
        <v>0</v>
      </c>
      <c r="DW146">
        <v>0</v>
      </c>
      <c r="DX146">
        <v>0</v>
      </c>
      <c r="DY146">
        <v>0</v>
      </c>
      <c r="DZ146">
        <v>0</v>
      </c>
      <c r="EA146">
        <v>8.2000000000000003E-2</v>
      </c>
      <c r="EB146">
        <v>0</v>
      </c>
      <c r="EC146">
        <v>194.315</v>
      </c>
      <c r="ED146">
        <v>1376527</v>
      </c>
      <c r="EE146">
        <v>0</v>
      </c>
      <c r="EF146">
        <v>0</v>
      </c>
      <c r="EG146">
        <v>0</v>
      </c>
      <c r="EH146">
        <v>7679508</v>
      </c>
      <c r="EI146">
        <v>0</v>
      </c>
      <c r="EJ146">
        <v>0</v>
      </c>
      <c r="EK146">
        <v>332.34500000000003</v>
      </c>
      <c r="EL146">
        <v>0</v>
      </c>
      <c r="EM146">
        <v>46.082000000000001</v>
      </c>
      <c r="EN146">
        <v>21.874000000000002</v>
      </c>
      <c r="EO146">
        <v>0</v>
      </c>
      <c r="EP146">
        <v>0</v>
      </c>
      <c r="EQ146">
        <v>401.084</v>
      </c>
      <c r="ER146">
        <v>0.70100000000000007</v>
      </c>
      <c r="ES146">
        <v>1246.673</v>
      </c>
      <c r="ET146">
        <v>0</v>
      </c>
      <c r="EV146">
        <v>0</v>
      </c>
      <c r="EW146">
        <v>0</v>
      </c>
      <c r="EX146">
        <v>0</v>
      </c>
      <c r="EZ146">
        <v>88413144</v>
      </c>
      <c r="FA146">
        <v>0</v>
      </c>
      <c r="FB146">
        <v>94275432</v>
      </c>
      <c r="FC146">
        <v>0</v>
      </c>
      <c r="FD146">
        <v>0</v>
      </c>
      <c r="FE146">
        <v>13916880</v>
      </c>
      <c r="FF146">
        <v>2292109</v>
      </c>
      <c r="FG146">
        <v>7.0223999999999995E-2</v>
      </c>
      <c r="FH146">
        <v>3.0397999999999998E-2</v>
      </c>
      <c r="FI146">
        <v>0</v>
      </c>
      <c r="FJ146">
        <v>0</v>
      </c>
      <c r="FK146">
        <v>15300.988000000001</v>
      </c>
      <c r="FL146">
        <v>112004052</v>
      </c>
      <c r="FM146">
        <v>0</v>
      </c>
      <c r="FN146">
        <v>0</v>
      </c>
      <c r="FO146">
        <v>0</v>
      </c>
      <c r="FP146">
        <v>0</v>
      </c>
      <c r="FQ146">
        <v>0</v>
      </c>
      <c r="FR146">
        <v>0</v>
      </c>
      <c r="FS146">
        <v>0</v>
      </c>
      <c r="FT146">
        <v>0</v>
      </c>
      <c r="FU146">
        <v>0</v>
      </c>
      <c r="FV146">
        <v>0</v>
      </c>
      <c r="FW146">
        <v>0</v>
      </c>
      <c r="FX146">
        <v>0</v>
      </c>
      <c r="FY146">
        <v>0</v>
      </c>
      <c r="GB146">
        <v>5218929</v>
      </c>
      <c r="GC146">
        <v>5218929</v>
      </c>
      <c r="GD146">
        <v>526.66200000000003</v>
      </c>
      <c r="GF146">
        <v>0</v>
      </c>
      <c r="GG146">
        <v>0</v>
      </c>
      <c r="GH146">
        <v>0</v>
      </c>
      <c r="GI146">
        <v>0</v>
      </c>
      <c r="GK146">
        <v>0</v>
      </c>
      <c r="GL146">
        <v>0</v>
      </c>
      <c r="GM146">
        <v>0</v>
      </c>
      <c r="GN146">
        <v>0</v>
      </c>
      <c r="GO146">
        <v>0</v>
      </c>
      <c r="GQ146">
        <v>0</v>
      </c>
      <c r="GR146">
        <v>0</v>
      </c>
      <c r="GS146">
        <v>0</v>
      </c>
      <c r="GT146">
        <v>0</v>
      </c>
      <c r="HB146">
        <v>360336637</v>
      </c>
      <c r="HC146">
        <v>4.0135999999999998E-2</v>
      </c>
      <c r="HD146">
        <v>1519631</v>
      </c>
      <c r="HE146">
        <v>0</v>
      </c>
      <c r="HF146">
        <v>9400023</v>
      </c>
      <c r="HG146">
        <v>163240</v>
      </c>
      <c r="HH146">
        <v>1769670</v>
      </c>
      <c r="HI146">
        <v>0</v>
      </c>
      <c r="HJ146">
        <v>333813</v>
      </c>
      <c r="HK146">
        <v>29572</v>
      </c>
      <c r="HL146">
        <v>23037</v>
      </c>
      <c r="HM146">
        <v>762000</v>
      </c>
      <c r="HN146">
        <v>2166133</v>
      </c>
      <c r="HO146">
        <v>0</v>
      </c>
      <c r="HP146">
        <v>0</v>
      </c>
      <c r="HQ146">
        <v>0</v>
      </c>
      <c r="HR146">
        <v>0</v>
      </c>
      <c r="HS146">
        <v>88381881</v>
      </c>
      <c r="HT146">
        <v>2292109</v>
      </c>
      <c r="HW146">
        <v>0</v>
      </c>
      <c r="HX146">
        <v>1420</v>
      </c>
      <c r="HY146">
        <v>1426</v>
      </c>
      <c r="HZ146">
        <v>1302</v>
      </c>
      <c r="IA146">
        <v>1504</v>
      </c>
      <c r="IB146">
        <v>1309</v>
      </c>
      <c r="IC146">
        <v>6961</v>
      </c>
      <c r="ID146">
        <v>0</v>
      </c>
      <c r="IE146">
        <v>0</v>
      </c>
      <c r="IF146">
        <v>0</v>
      </c>
      <c r="IG146">
        <v>265</v>
      </c>
      <c r="IH146">
        <v>2872.8410000000003</v>
      </c>
      <c r="II146">
        <v>0</v>
      </c>
      <c r="IJ146">
        <v>3055.0610000000001</v>
      </c>
      <c r="IK146">
        <v>0</v>
      </c>
      <c r="IL146">
        <v>93</v>
      </c>
      <c r="IM146">
        <v>97</v>
      </c>
      <c r="IN146">
        <v>3</v>
      </c>
      <c r="IO146">
        <v>193</v>
      </c>
      <c r="IP146">
        <v>0</v>
      </c>
      <c r="IQ146">
        <v>3055.0610000000001</v>
      </c>
      <c r="IR146">
        <v>1881918</v>
      </c>
      <c r="IS146">
        <v>0</v>
      </c>
      <c r="IT146">
        <v>465000</v>
      </c>
      <c r="IU146">
        <v>291000</v>
      </c>
      <c r="IV146">
        <v>6000</v>
      </c>
      <c r="IW146">
        <v>6160</v>
      </c>
      <c r="IX146">
        <v>0</v>
      </c>
      <c r="IY146">
        <v>0</v>
      </c>
      <c r="IZ146">
        <v>0</v>
      </c>
      <c r="JA146">
        <v>0</v>
      </c>
      <c r="JB146">
        <v>43</v>
      </c>
      <c r="JC146">
        <v>814304</v>
      </c>
      <c r="JD146">
        <v>92</v>
      </c>
      <c r="JE146">
        <v>899619</v>
      </c>
      <c r="JF146">
        <v>78</v>
      </c>
      <c r="JG146">
        <v>397210</v>
      </c>
      <c r="JH146">
        <v>55000</v>
      </c>
      <c r="JJ146">
        <v>0</v>
      </c>
      <c r="JK146">
        <v>0</v>
      </c>
      <c r="JL146">
        <v>0</v>
      </c>
      <c r="JM146">
        <v>0</v>
      </c>
      <c r="JO146">
        <v>0</v>
      </c>
      <c r="JP146">
        <v>291.74400000000003</v>
      </c>
      <c r="JQ146">
        <v>234.91800000000001</v>
      </c>
      <c r="JR146">
        <v>0</v>
      </c>
      <c r="JS146">
        <v>2711492</v>
      </c>
      <c r="JT146">
        <v>2507437</v>
      </c>
      <c r="JU146">
        <v>203958</v>
      </c>
      <c r="JW146">
        <v>0</v>
      </c>
      <c r="JX146">
        <v>0</v>
      </c>
      <c r="JY146">
        <v>0</v>
      </c>
      <c r="JZ146">
        <v>0</v>
      </c>
      <c r="KD146">
        <v>203958</v>
      </c>
      <c r="KE146">
        <v>7261</v>
      </c>
      <c r="KG146">
        <v>0</v>
      </c>
      <c r="KH146">
        <v>0</v>
      </c>
      <c r="KI146">
        <v>0</v>
      </c>
      <c r="KJ146">
        <v>175</v>
      </c>
      <c r="KK146">
        <v>90</v>
      </c>
      <c r="KL146">
        <v>107800</v>
      </c>
      <c r="KM146">
        <v>55440</v>
      </c>
      <c r="KN146">
        <v>0</v>
      </c>
      <c r="KO146">
        <v>0</v>
      </c>
      <c r="KP146">
        <v>0</v>
      </c>
      <c r="KQ146">
        <v>0</v>
      </c>
      <c r="KS146">
        <v>0</v>
      </c>
      <c r="KT146">
        <v>0</v>
      </c>
      <c r="KU146">
        <v>0</v>
      </c>
      <c r="KW146">
        <v>0</v>
      </c>
      <c r="KX146">
        <v>0</v>
      </c>
      <c r="KY146">
        <v>0</v>
      </c>
      <c r="KZ146">
        <v>0</v>
      </c>
      <c r="LA146">
        <v>0</v>
      </c>
      <c r="LB146">
        <v>0</v>
      </c>
      <c r="LD146">
        <v>0</v>
      </c>
      <c r="LE146">
        <v>0</v>
      </c>
      <c r="LF146">
        <v>0</v>
      </c>
      <c r="LG146">
        <v>0</v>
      </c>
      <c r="LH146">
        <v>0</v>
      </c>
      <c r="LI146">
        <v>0</v>
      </c>
      <c r="LJ146">
        <v>9381.3190000000013</v>
      </c>
      <c r="LK146">
        <v>16</v>
      </c>
      <c r="LL146">
        <v>240000</v>
      </c>
      <c r="LM146">
        <v>93813</v>
      </c>
      <c r="LN146">
        <v>0</v>
      </c>
      <c r="LO146">
        <v>0</v>
      </c>
      <c r="LP146">
        <v>0</v>
      </c>
      <c r="LQ146">
        <v>0</v>
      </c>
      <c r="LR146">
        <v>0</v>
      </c>
      <c r="LS146">
        <v>0</v>
      </c>
      <c r="LT146">
        <v>0</v>
      </c>
      <c r="LU146">
        <v>0</v>
      </c>
      <c r="LV146">
        <v>0</v>
      </c>
      <c r="LW146">
        <v>0</v>
      </c>
      <c r="LX146">
        <v>0</v>
      </c>
      <c r="LY146">
        <v>0</v>
      </c>
      <c r="LZ146">
        <v>0</v>
      </c>
      <c r="MA146">
        <v>0</v>
      </c>
      <c r="MB146">
        <v>0</v>
      </c>
      <c r="MC146">
        <v>0</v>
      </c>
      <c r="MD146">
        <v>0</v>
      </c>
      <c r="ME146">
        <v>0</v>
      </c>
      <c r="MF146">
        <v>0</v>
      </c>
      <c r="MG146">
        <v>106110501</v>
      </c>
      <c r="MH146">
        <v>0</v>
      </c>
      <c r="MI146">
        <v>0</v>
      </c>
      <c r="MJ146">
        <v>0</v>
      </c>
      <c r="MK146">
        <v>0</v>
      </c>
    </row>
    <row r="147" spans="1:349" x14ac:dyDescent="0.25">
      <c r="A147">
        <v>43696</v>
      </c>
      <c r="B147">
        <v>165802</v>
      </c>
      <c r="C147">
        <v>9</v>
      </c>
      <c r="D147">
        <v>2025</v>
      </c>
      <c r="E147">
        <v>6160</v>
      </c>
      <c r="F147">
        <v>0</v>
      </c>
      <c r="G147">
        <v>392.17500000000001</v>
      </c>
      <c r="H147">
        <v>382.15899999999999</v>
      </c>
      <c r="I147">
        <v>382.15899999999999</v>
      </c>
      <c r="J147">
        <v>392.17500000000001</v>
      </c>
      <c r="K147">
        <v>0</v>
      </c>
      <c r="L147">
        <v>6160</v>
      </c>
      <c r="M147">
        <v>0</v>
      </c>
      <c r="N147">
        <v>0</v>
      </c>
      <c r="P147">
        <v>391.70500000000004</v>
      </c>
      <c r="Q147">
        <v>0</v>
      </c>
      <c r="R147">
        <v>243717</v>
      </c>
      <c r="S147">
        <v>622.19600000000003</v>
      </c>
      <c r="U147">
        <v>0</v>
      </c>
      <c r="V147">
        <v>16.898</v>
      </c>
      <c r="W147">
        <v>10409</v>
      </c>
      <c r="X147">
        <v>10409</v>
      </c>
      <c r="Z147">
        <v>0</v>
      </c>
      <c r="AC147">
        <v>0</v>
      </c>
      <c r="AD147" t="s">
        <v>305</v>
      </c>
      <c r="AE147">
        <v>0</v>
      </c>
      <c r="AH147">
        <v>0</v>
      </c>
      <c r="AI147">
        <v>0</v>
      </c>
      <c r="AJ147">
        <v>6160</v>
      </c>
      <c r="AK147" t="s">
        <v>529</v>
      </c>
      <c r="AL147" t="s">
        <v>82</v>
      </c>
      <c r="AM147">
        <v>0</v>
      </c>
      <c r="AN147">
        <v>0</v>
      </c>
      <c r="AO147">
        <v>0</v>
      </c>
      <c r="AP147">
        <v>0</v>
      </c>
      <c r="AQ147">
        <v>0</v>
      </c>
      <c r="AS147">
        <v>0</v>
      </c>
      <c r="AT147">
        <v>0</v>
      </c>
      <c r="AU147">
        <v>0</v>
      </c>
      <c r="AV147">
        <v>0</v>
      </c>
      <c r="AW147">
        <v>3722346</v>
      </c>
      <c r="AX147">
        <v>3660070</v>
      </c>
      <c r="AY147">
        <v>0</v>
      </c>
      <c r="AZ147">
        <v>243717</v>
      </c>
      <c r="BA147">
        <v>13.417</v>
      </c>
      <c r="BB147">
        <v>8339</v>
      </c>
      <c r="BC147">
        <v>8286</v>
      </c>
      <c r="BD147">
        <v>19.609000000000002</v>
      </c>
      <c r="BE147">
        <v>53</v>
      </c>
      <c r="BF147">
        <v>3330958</v>
      </c>
      <c r="BG147">
        <v>0</v>
      </c>
      <c r="BJ147">
        <v>12</v>
      </c>
      <c r="BK147">
        <v>0</v>
      </c>
      <c r="BL147">
        <v>0</v>
      </c>
      <c r="BM147">
        <v>0</v>
      </c>
      <c r="BN147">
        <v>0</v>
      </c>
      <c r="BO147">
        <v>0</v>
      </c>
      <c r="BP147">
        <v>0</v>
      </c>
      <c r="BQ147">
        <v>711</v>
      </c>
      <c r="BS147">
        <v>0</v>
      </c>
      <c r="BT147">
        <v>0</v>
      </c>
      <c r="BU147">
        <v>0</v>
      </c>
      <c r="BV147">
        <v>0</v>
      </c>
      <c r="BW147">
        <v>0</v>
      </c>
      <c r="BY147">
        <v>0</v>
      </c>
      <c r="CA147">
        <v>0</v>
      </c>
      <c r="CB147">
        <v>0</v>
      </c>
      <c r="CC147">
        <v>0</v>
      </c>
      <c r="CD147">
        <v>0</v>
      </c>
      <c r="CE147">
        <v>0</v>
      </c>
      <c r="CF147">
        <v>0</v>
      </c>
      <c r="CG147">
        <v>0</v>
      </c>
      <c r="CH147">
        <v>62962</v>
      </c>
      <c r="CI147">
        <v>0</v>
      </c>
      <c r="CJ147">
        <v>4</v>
      </c>
      <c r="CK147">
        <v>0</v>
      </c>
      <c r="CL147">
        <v>0</v>
      </c>
      <c r="CN147">
        <v>0</v>
      </c>
      <c r="CO147">
        <v>1</v>
      </c>
      <c r="CP147">
        <v>0</v>
      </c>
      <c r="CQ147">
        <v>0</v>
      </c>
      <c r="CR147">
        <v>392.17500000000001</v>
      </c>
      <c r="CS147">
        <v>0</v>
      </c>
      <c r="CT147">
        <v>0</v>
      </c>
      <c r="CU147">
        <v>0</v>
      </c>
      <c r="CV147">
        <v>0</v>
      </c>
      <c r="CW147">
        <v>0</v>
      </c>
      <c r="CX147">
        <v>0</v>
      </c>
      <c r="CY147">
        <v>0</v>
      </c>
      <c r="CZ147">
        <v>0</v>
      </c>
      <c r="DB147">
        <v>2354099</v>
      </c>
      <c r="DC147">
        <v>0</v>
      </c>
      <c r="DD147">
        <v>0</v>
      </c>
      <c r="DE147">
        <v>271425</v>
      </c>
      <c r="DF147">
        <v>271425</v>
      </c>
      <c r="DG147">
        <v>44.063000000000002</v>
      </c>
      <c r="DH147">
        <v>0</v>
      </c>
      <c r="DI147">
        <v>0</v>
      </c>
      <c r="DK147">
        <v>3001</v>
      </c>
      <c r="DL147">
        <v>0</v>
      </c>
      <c r="DM147">
        <v>190402</v>
      </c>
      <c r="DN147">
        <v>632</v>
      </c>
      <c r="DO147">
        <v>0</v>
      </c>
      <c r="DP147">
        <v>0</v>
      </c>
      <c r="DQ147">
        <v>0</v>
      </c>
      <c r="DR147">
        <v>0</v>
      </c>
      <c r="DS147">
        <v>0</v>
      </c>
      <c r="DT147">
        <v>0</v>
      </c>
      <c r="DU147">
        <v>0</v>
      </c>
      <c r="DV147">
        <v>0</v>
      </c>
      <c r="DW147">
        <v>0</v>
      </c>
      <c r="DX147">
        <v>0</v>
      </c>
      <c r="DY147">
        <v>0</v>
      </c>
      <c r="DZ147">
        <v>0</v>
      </c>
      <c r="EA147">
        <v>0</v>
      </c>
      <c r="EB147">
        <v>0</v>
      </c>
      <c r="EC147">
        <v>0</v>
      </c>
      <c r="ED147">
        <v>0</v>
      </c>
      <c r="EE147">
        <v>0</v>
      </c>
      <c r="EF147">
        <v>0</v>
      </c>
      <c r="EG147">
        <v>0</v>
      </c>
      <c r="EH147">
        <v>191034</v>
      </c>
      <c r="EI147">
        <v>0</v>
      </c>
      <c r="EJ147">
        <v>0</v>
      </c>
      <c r="EK147">
        <v>9.5340000000000007</v>
      </c>
      <c r="EL147">
        <v>0</v>
      </c>
      <c r="EM147">
        <v>0</v>
      </c>
      <c r="EN147">
        <v>0.48200000000000004</v>
      </c>
      <c r="EO147">
        <v>0</v>
      </c>
      <c r="EP147">
        <v>0</v>
      </c>
      <c r="EQ147">
        <v>10.016</v>
      </c>
      <c r="ER147">
        <v>0</v>
      </c>
      <c r="ES147">
        <v>31.012</v>
      </c>
      <c r="ET147">
        <v>0</v>
      </c>
      <c r="EV147">
        <v>0</v>
      </c>
      <c r="EW147">
        <v>0</v>
      </c>
      <c r="EX147">
        <v>0</v>
      </c>
      <c r="EZ147">
        <v>3087241</v>
      </c>
      <c r="FA147">
        <v>0</v>
      </c>
      <c r="FB147">
        <v>3330272</v>
      </c>
      <c r="FC147">
        <v>0</v>
      </c>
      <c r="FD147">
        <v>0</v>
      </c>
      <c r="FE147">
        <v>491825</v>
      </c>
      <c r="FF147">
        <v>81004</v>
      </c>
      <c r="FG147">
        <v>7.0223999999999995E-2</v>
      </c>
      <c r="FH147">
        <v>3.0397999999999998E-2</v>
      </c>
      <c r="FI147">
        <v>0</v>
      </c>
      <c r="FJ147">
        <v>0</v>
      </c>
      <c r="FK147">
        <v>540.74</v>
      </c>
      <c r="FL147">
        <v>3966063</v>
      </c>
      <c r="FM147">
        <v>0</v>
      </c>
      <c r="FN147">
        <v>0</v>
      </c>
      <c r="FO147">
        <v>0</v>
      </c>
      <c r="FP147">
        <v>0</v>
      </c>
      <c r="FQ147">
        <v>0</v>
      </c>
      <c r="FR147">
        <v>0</v>
      </c>
      <c r="FS147">
        <v>0</v>
      </c>
      <c r="FT147">
        <v>0</v>
      </c>
      <c r="FU147">
        <v>0</v>
      </c>
      <c r="FV147">
        <v>0</v>
      </c>
      <c r="FW147">
        <v>0</v>
      </c>
      <c r="FX147">
        <v>0</v>
      </c>
      <c r="FY147">
        <v>0</v>
      </c>
      <c r="GB147">
        <v>0</v>
      </c>
      <c r="GC147">
        <v>0</v>
      </c>
      <c r="GD147">
        <v>0</v>
      </c>
      <c r="GF147">
        <v>0</v>
      </c>
      <c r="GG147">
        <v>0</v>
      </c>
      <c r="GH147">
        <v>0</v>
      </c>
      <c r="GI147">
        <v>0</v>
      </c>
      <c r="GK147">
        <v>0</v>
      </c>
      <c r="GL147">
        <v>0</v>
      </c>
      <c r="GM147">
        <v>0</v>
      </c>
      <c r="GN147">
        <v>0</v>
      </c>
      <c r="GO147">
        <v>0</v>
      </c>
      <c r="GQ147">
        <v>0</v>
      </c>
      <c r="GR147">
        <v>0</v>
      </c>
      <c r="GS147">
        <v>0</v>
      </c>
      <c r="GT147">
        <v>0</v>
      </c>
      <c r="HB147">
        <v>360336637</v>
      </c>
      <c r="HC147">
        <v>4.0135999999999998E-2</v>
      </c>
      <c r="HD147">
        <v>62962</v>
      </c>
      <c r="HE147">
        <v>0</v>
      </c>
      <c r="HF147">
        <v>420757</v>
      </c>
      <c r="HG147">
        <v>3696</v>
      </c>
      <c r="HH147">
        <v>53104</v>
      </c>
      <c r="HI147">
        <v>0</v>
      </c>
      <c r="HJ147">
        <v>18095</v>
      </c>
      <c r="HK147">
        <v>0</v>
      </c>
      <c r="HL147">
        <v>0</v>
      </c>
      <c r="HM147">
        <v>0</v>
      </c>
      <c r="HN147">
        <v>0</v>
      </c>
      <c r="HO147">
        <v>0</v>
      </c>
      <c r="HP147">
        <v>0</v>
      </c>
      <c r="HQ147">
        <v>0</v>
      </c>
      <c r="HR147">
        <v>0</v>
      </c>
      <c r="HS147">
        <v>3086555</v>
      </c>
      <c r="HT147">
        <v>81004</v>
      </c>
      <c r="HW147">
        <v>0</v>
      </c>
      <c r="HX147">
        <v>40</v>
      </c>
      <c r="HY147">
        <v>51</v>
      </c>
      <c r="HZ147">
        <v>47</v>
      </c>
      <c r="IA147">
        <v>28</v>
      </c>
      <c r="IB147">
        <v>14</v>
      </c>
      <c r="IC147">
        <v>180</v>
      </c>
      <c r="ID147">
        <v>0</v>
      </c>
      <c r="IE147">
        <v>0</v>
      </c>
      <c r="IF147">
        <v>0</v>
      </c>
      <c r="IG147">
        <v>6</v>
      </c>
      <c r="IH147">
        <v>86.207999999999998</v>
      </c>
      <c r="II147">
        <v>0</v>
      </c>
      <c r="IJ147">
        <v>16.898</v>
      </c>
      <c r="IK147">
        <v>0</v>
      </c>
      <c r="IL147">
        <v>0</v>
      </c>
      <c r="IM147">
        <v>0</v>
      </c>
      <c r="IN147">
        <v>0</v>
      </c>
      <c r="IO147">
        <v>0</v>
      </c>
      <c r="IP147">
        <v>0</v>
      </c>
      <c r="IQ147">
        <v>16.898</v>
      </c>
      <c r="IR147">
        <v>10409</v>
      </c>
      <c r="IS147">
        <v>0</v>
      </c>
      <c r="IT147">
        <v>0</v>
      </c>
      <c r="IU147">
        <v>0</v>
      </c>
      <c r="IV147">
        <v>0</v>
      </c>
      <c r="IW147">
        <v>6160</v>
      </c>
      <c r="IX147">
        <v>0</v>
      </c>
      <c r="IY147">
        <v>0</v>
      </c>
      <c r="IZ147">
        <v>0</v>
      </c>
      <c r="JA147">
        <v>0</v>
      </c>
      <c r="JB147">
        <v>0</v>
      </c>
      <c r="JC147">
        <v>0</v>
      </c>
      <c r="JD147">
        <v>0</v>
      </c>
      <c r="JE147">
        <v>0</v>
      </c>
      <c r="JF147">
        <v>0</v>
      </c>
      <c r="JG147">
        <v>0</v>
      </c>
      <c r="JH147">
        <v>0</v>
      </c>
      <c r="JJ147">
        <v>0</v>
      </c>
      <c r="JK147">
        <v>0</v>
      </c>
      <c r="JL147">
        <v>0</v>
      </c>
      <c r="JM147">
        <v>0</v>
      </c>
      <c r="JO147">
        <v>0</v>
      </c>
      <c r="JP147">
        <v>0</v>
      </c>
      <c r="JQ147">
        <v>0</v>
      </c>
      <c r="JR147">
        <v>0</v>
      </c>
      <c r="JS147">
        <v>0</v>
      </c>
      <c r="JT147">
        <v>0</v>
      </c>
      <c r="JU147">
        <v>8455</v>
      </c>
      <c r="JW147">
        <v>0</v>
      </c>
      <c r="JX147">
        <v>0</v>
      </c>
      <c r="JY147">
        <v>0</v>
      </c>
      <c r="JZ147">
        <v>0</v>
      </c>
      <c r="KD147">
        <v>8624</v>
      </c>
      <c r="KE147">
        <v>7261</v>
      </c>
      <c r="KG147">
        <v>0</v>
      </c>
      <c r="KH147">
        <v>0</v>
      </c>
      <c r="KI147">
        <v>0</v>
      </c>
      <c r="KJ147">
        <v>0</v>
      </c>
      <c r="KK147">
        <v>6</v>
      </c>
      <c r="KL147">
        <v>0</v>
      </c>
      <c r="KM147">
        <v>3696</v>
      </c>
      <c r="KN147">
        <v>0</v>
      </c>
      <c r="KO147">
        <v>0</v>
      </c>
      <c r="KP147">
        <v>0</v>
      </c>
      <c r="KQ147">
        <v>0</v>
      </c>
      <c r="KS147">
        <v>0</v>
      </c>
      <c r="KT147">
        <v>0</v>
      </c>
      <c r="KU147">
        <v>0</v>
      </c>
      <c r="KW147">
        <v>0</v>
      </c>
      <c r="KX147">
        <v>0</v>
      </c>
      <c r="KY147">
        <v>0</v>
      </c>
      <c r="KZ147">
        <v>0</v>
      </c>
      <c r="LA147">
        <v>0</v>
      </c>
      <c r="LB147">
        <v>0</v>
      </c>
      <c r="LD147">
        <v>0</v>
      </c>
      <c r="LE147">
        <v>0</v>
      </c>
      <c r="LF147">
        <v>0</v>
      </c>
      <c r="LG147">
        <v>0</v>
      </c>
      <c r="LH147">
        <v>0</v>
      </c>
      <c r="LI147">
        <v>0</v>
      </c>
      <c r="LJ147">
        <v>309.49900000000002</v>
      </c>
      <c r="LK147">
        <v>1</v>
      </c>
      <c r="LL147">
        <v>15000</v>
      </c>
      <c r="LM147">
        <v>3095</v>
      </c>
      <c r="LN147">
        <v>0</v>
      </c>
      <c r="LO147">
        <v>0</v>
      </c>
      <c r="LP147">
        <v>0</v>
      </c>
      <c r="LQ147">
        <v>0</v>
      </c>
      <c r="LR147">
        <v>0</v>
      </c>
      <c r="LS147">
        <v>0</v>
      </c>
      <c r="LT147">
        <v>0</v>
      </c>
      <c r="LU147">
        <v>0</v>
      </c>
      <c r="LV147">
        <v>0</v>
      </c>
      <c r="LW147">
        <v>0</v>
      </c>
      <c r="LX147">
        <v>0</v>
      </c>
      <c r="LY147">
        <v>0</v>
      </c>
      <c r="LZ147">
        <v>0</v>
      </c>
      <c r="MA147">
        <v>0</v>
      </c>
      <c r="MB147">
        <v>0</v>
      </c>
      <c r="MC147">
        <v>0</v>
      </c>
      <c r="MD147">
        <v>0</v>
      </c>
      <c r="ME147">
        <v>0</v>
      </c>
      <c r="MF147">
        <v>0</v>
      </c>
      <c r="MG147">
        <v>3722346</v>
      </c>
      <c r="MH147">
        <v>0</v>
      </c>
      <c r="MI147">
        <v>0</v>
      </c>
      <c r="MJ147">
        <v>0</v>
      </c>
      <c r="MK147">
        <v>0</v>
      </c>
    </row>
    <row r="148" spans="1:349" x14ac:dyDescent="0.25">
      <c r="A148">
        <v>43696</v>
      </c>
      <c r="B148">
        <v>170802</v>
      </c>
      <c r="C148">
        <v>9</v>
      </c>
      <c r="D148">
        <v>2025</v>
      </c>
      <c r="E148">
        <v>6160</v>
      </c>
      <c r="F148">
        <v>0</v>
      </c>
      <c r="G148">
        <v>105.95700000000001</v>
      </c>
      <c r="H148">
        <v>56.828000000000003</v>
      </c>
      <c r="I148">
        <v>56.828000000000003</v>
      </c>
      <c r="J148">
        <v>105.95700000000001</v>
      </c>
      <c r="K148">
        <v>0</v>
      </c>
      <c r="L148">
        <v>6160</v>
      </c>
      <c r="M148">
        <v>0</v>
      </c>
      <c r="N148">
        <v>0</v>
      </c>
      <c r="P148">
        <v>105.747</v>
      </c>
      <c r="Q148">
        <v>0</v>
      </c>
      <c r="R148">
        <v>65795</v>
      </c>
      <c r="S148">
        <v>622.19600000000003</v>
      </c>
      <c r="U148">
        <v>0</v>
      </c>
      <c r="V148">
        <v>3.77</v>
      </c>
      <c r="W148">
        <v>2322</v>
      </c>
      <c r="X148">
        <v>2322</v>
      </c>
      <c r="Z148">
        <v>0</v>
      </c>
      <c r="AC148">
        <v>0</v>
      </c>
      <c r="AD148" t="s">
        <v>305</v>
      </c>
      <c r="AE148">
        <v>0</v>
      </c>
      <c r="AH148">
        <v>0</v>
      </c>
      <c r="AI148">
        <v>0</v>
      </c>
      <c r="AJ148">
        <v>6160</v>
      </c>
      <c r="AK148" t="s">
        <v>529</v>
      </c>
      <c r="AL148" t="s">
        <v>601</v>
      </c>
      <c r="AM148">
        <v>0</v>
      </c>
      <c r="AN148">
        <v>0</v>
      </c>
      <c r="AO148">
        <v>0</v>
      </c>
      <c r="AP148">
        <v>0</v>
      </c>
      <c r="AQ148">
        <v>0</v>
      </c>
      <c r="AS148">
        <v>0</v>
      </c>
      <c r="AT148">
        <v>0</v>
      </c>
      <c r="AU148">
        <v>0</v>
      </c>
      <c r="AV148">
        <v>0</v>
      </c>
      <c r="AW148">
        <v>1615880</v>
      </c>
      <c r="AX148">
        <v>1619035</v>
      </c>
      <c r="AY148">
        <v>0</v>
      </c>
      <c r="AZ148">
        <v>65795</v>
      </c>
      <c r="BA148">
        <v>0</v>
      </c>
      <c r="BB148">
        <v>0</v>
      </c>
      <c r="BC148">
        <v>0</v>
      </c>
      <c r="BD148">
        <v>0</v>
      </c>
      <c r="BE148">
        <v>0</v>
      </c>
      <c r="BF148">
        <v>1424956</v>
      </c>
      <c r="BG148">
        <v>0</v>
      </c>
      <c r="BJ148">
        <v>12</v>
      </c>
      <c r="BK148">
        <v>0</v>
      </c>
      <c r="BL148">
        <v>0</v>
      </c>
      <c r="BM148">
        <v>0</v>
      </c>
      <c r="BN148">
        <v>0</v>
      </c>
      <c r="BO148">
        <v>0</v>
      </c>
      <c r="BP148">
        <v>0</v>
      </c>
      <c r="BQ148">
        <v>761</v>
      </c>
      <c r="BS148">
        <v>0</v>
      </c>
      <c r="BT148">
        <v>0</v>
      </c>
      <c r="BU148">
        <v>0</v>
      </c>
      <c r="BV148">
        <v>0</v>
      </c>
      <c r="BW148">
        <v>0</v>
      </c>
      <c r="BY148">
        <v>0</v>
      </c>
      <c r="CA148">
        <v>0</v>
      </c>
      <c r="CB148">
        <v>0</v>
      </c>
      <c r="CC148">
        <v>0</v>
      </c>
      <c r="CD148">
        <v>0</v>
      </c>
      <c r="CE148">
        <v>0</v>
      </c>
      <c r="CF148">
        <v>0</v>
      </c>
      <c r="CG148">
        <v>0</v>
      </c>
      <c r="CH148">
        <v>0</v>
      </c>
      <c r="CI148">
        <v>0</v>
      </c>
      <c r="CJ148">
        <v>5</v>
      </c>
      <c r="CK148">
        <v>0</v>
      </c>
      <c r="CL148">
        <v>0</v>
      </c>
      <c r="CN148">
        <v>0</v>
      </c>
      <c r="CO148">
        <v>0</v>
      </c>
      <c r="CP148">
        <v>0</v>
      </c>
      <c r="CQ148">
        <v>0</v>
      </c>
      <c r="CR148">
        <v>105.95700000000001</v>
      </c>
      <c r="CS148">
        <v>0</v>
      </c>
      <c r="CT148">
        <v>0</v>
      </c>
      <c r="CU148">
        <v>0</v>
      </c>
      <c r="CV148">
        <v>0</v>
      </c>
      <c r="CW148">
        <v>0</v>
      </c>
      <c r="CX148">
        <v>0</v>
      </c>
      <c r="CY148">
        <v>0</v>
      </c>
      <c r="CZ148">
        <v>0</v>
      </c>
      <c r="DB148">
        <v>350060</v>
      </c>
      <c r="DC148">
        <v>0</v>
      </c>
      <c r="DD148">
        <v>0</v>
      </c>
      <c r="DE148">
        <v>27027</v>
      </c>
      <c r="DF148">
        <v>27027</v>
      </c>
      <c r="DG148">
        <v>4.3879999999999999</v>
      </c>
      <c r="DH148">
        <v>0</v>
      </c>
      <c r="DI148">
        <v>0</v>
      </c>
      <c r="DK148">
        <v>3802</v>
      </c>
      <c r="DL148">
        <v>0</v>
      </c>
      <c r="DM148">
        <v>949951</v>
      </c>
      <c r="DN148">
        <v>3155</v>
      </c>
      <c r="DO148">
        <v>0</v>
      </c>
      <c r="DP148">
        <v>0</v>
      </c>
      <c r="DQ148">
        <v>0</v>
      </c>
      <c r="DR148">
        <v>0</v>
      </c>
      <c r="DS148">
        <v>0</v>
      </c>
      <c r="DT148">
        <v>0</v>
      </c>
      <c r="DU148">
        <v>0</v>
      </c>
      <c r="DV148">
        <v>0</v>
      </c>
      <c r="DW148">
        <v>0</v>
      </c>
      <c r="DX148">
        <v>0</v>
      </c>
      <c r="DY148">
        <v>0</v>
      </c>
      <c r="DZ148">
        <v>0</v>
      </c>
      <c r="EA148">
        <v>0</v>
      </c>
      <c r="EB148">
        <v>0</v>
      </c>
      <c r="EC148">
        <v>0</v>
      </c>
      <c r="ED148">
        <v>0</v>
      </c>
      <c r="EE148">
        <v>0</v>
      </c>
      <c r="EF148">
        <v>0</v>
      </c>
      <c r="EG148">
        <v>0</v>
      </c>
      <c r="EH148">
        <v>953106</v>
      </c>
      <c r="EI148">
        <v>0</v>
      </c>
      <c r="EJ148">
        <v>0</v>
      </c>
      <c r="EK148">
        <v>0</v>
      </c>
      <c r="EL148">
        <v>0</v>
      </c>
      <c r="EM148">
        <v>45.46</v>
      </c>
      <c r="EN148">
        <v>3.669</v>
      </c>
      <c r="EO148">
        <v>0</v>
      </c>
      <c r="EP148">
        <v>0</v>
      </c>
      <c r="EQ148">
        <v>49.129000000000005</v>
      </c>
      <c r="ER148">
        <v>0</v>
      </c>
      <c r="ES148">
        <v>154.72499999999999</v>
      </c>
      <c r="ET148">
        <v>0</v>
      </c>
      <c r="EV148">
        <v>0</v>
      </c>
      <c r="EW148">
        <v>0</v>
      </c>
      <c r="EX148">
        <v>0</v>
      </c>
      <c r="EZ148">
        <v>1373983</v>
      </c>
      <c r="FA148">
        <v>0</v>
      </c>
      <c r="FB148">
        <v>1436623</v>
      </c>
      <c r="FC148">
        <v>0</v>
      </c>
      <c r="FD148">
        <v>0</v>
      </c>
      <c r="FE148">
        <v>210399</v>
      </c>
      <c r="FF148">
        <v>34653</v>
      </c>
      <c r="FG148">
        <v>7.0223999999999995E-2</v>
      </c>
      <c r="FH148">
        <v>3.0397999999999998E-2</v>
      </c>
      <c r="FI148">
        <v>0</v>
      </c>
      <c r="FJ148">
        <v>0</v>
      </c>
      <c r="FK148">
        <v>231.32400000000001</v>
      </c>
      <c r="FL148">
        <v>1681675</v>
      </c>
      <c r="FM148">
        <v>0</v>
      </c>
      <c r="FN148">
        <v>0</v>
      </c>
      <c r="FO148">
        <v>0</v>
      </c>
      <c r="FP148">
        <v>14822</v>
      </c>
      <c r="FQ148">
        <v>14822</v>
      </c>
      <c r="FR148">
        <v>0</v>
      </c>
      <c r="FS148">
        <v>0</v>
      </c>
      <c r="FT148">
        <v>0</v>
      </c>
      <c r="FU148">
        <v>0</v>
      </c>
      <c r="FV148">
        <v>0</v>
      </c>
      <c r="FW148">
        <v>0</v>
      </c>
      <c r="FX148">
        <v>0</v>
      </c>
      <c r="FY148">
        <v>0</v>
      </c>
      <c r="GB148">
        <v>0</v>
      </c>
      <c r="GC148">
        <v>0</v>
      </c>
      <c r="GD148">
        <v>0</v>
      </c>
      <c r="GF148">
        <v>0</v>
      </c>
      <c r="GG148">
        <v>0</v>
      </c>
      <c r="GH148">
        <v>0</v>
      </c>
      <c r="GI148">
        <v>0</v>
      </c>
      <c r="GK148">
        <v>0</v>
      </c>
      <c r="GL148">
        <v>0</v>
      </c>
      <c r="GM148">
        <v>0</v>
      </c>
      <c r="GN148">
        <v>0</v>
      </c>
      <c r="GO148">
        <v>0</v>
      </c>
      <c r="GQ148">
        <v>0</v>
      </c>
      <c r="GR148">
        <v>0</v>
      </c>
      <c r="GS148">
        <v>0</v>
      </c>
      <c r="GT148">
        <v>0</v>
      </c>
      <c r="HB148">
        <v>0</v>
      </c>
      <c r="HC148">
        <v>4.0135999999999998E-2</v>
      </c>
      <c r="HD148">
        <v>0</v>
      </c>
      <c r="HE148">
        <v>0</v>
      </c>
      <c r="HF148">
        <v>62568</v>
      </c>
      <c r="HG148">
        <v>7392</v>
      </c>
      <c r="HH148">
        <v>7481</v>
      </c>
      <c r="HI148">
        <v>0</v>
      </c>
      <c r="HJ148">
        <v>15000</v>
      </c>
      <c r="HK148">
        <v>0</v>
      </c>
      <c r="HL148">
        <v>0</v>
      </c>
      <c r="HM148">
        <v>0</v>
      </c>
      <c r="HN148">
        <v>0</v>
      </c>
      <c r="HO148">
        <v>0</v>
      </c>
      <c r="HP148">
        <v>0</v>
      </c>
      <c r="HQ148">
        <v>0</v>
      </c>
      <c r="HR148">
        <v>0</v>
      </c>
      <c r="HS148">
        <v>1370828</v>
      </c>
      <c r="HT148">
        <v>34653</v>
      </c>
      <c r="HW148">
        <v>0</v>
      </c>
      <c r="HX148">
        <v>5</v>
      </c>
      <c r="HY148">
        <v>5</v>
      </c>
      <c r="HZ148">
        <v>4</v>
      </c>
      <c r="IA148">
        <v>2</v>
      </c>
      <c r="IB148">
        <v>2</v>
      </c>
      <c r="IC148">
        <v>18</v>
      </c>
      <c r="ID148">
        <v>0</v>
      </c>
      <c r="IE148">
        <v>0</v>
      </c>
      <c r="IF148">
        <v>0</v>
      </c>
      <c r="IG148">
        <v>12</v>
      </c>
      <c r="IH148">
        <v>12.145000000000001</v>
      </c>
      <c r="II148">
        <v>0</v>
      </c>
      <c r="IJ148">
        <v>3.77</v>
      </c>
      <c r="IK148">
        <v>0</v>
      </c>
      <c r="IL148">
        <v>0</v>
      </c>
      <c r="IM148">
        <v>0</v>
      </c>
      <c r="IN148">
        <v>0</v>
      </c>
      <c r="IO148">
        <v>0</v>
      </c>
      <c r="IP148">
        <v>0</v>
      </c>
      <c r="IQ148">
        <v>3.77</v>
      </c>
      <c r="IR148">
        <v>2322</v>
      </c>
      <c r="IS148">
        <v>0</v>
      </c>
      <c r="IT148">
        <v>0</v>
      </c>
      <c r="IU148">
        <v>0</v>
      </c>
      <c r="IV148">
        <v>0</v>
      </c>
      <c r="IW148">
        <v>6160</v>
      </c>
      <c r="IX148">
        <v>0</v>
      </c>
      <c r="IY148">
        <v>0</v>
      </c>
      <c r="IZ148">
        <v>0</v>
      </c>
      <c r="JA148">
        <v>0</v>
      </c>
      <c r="JB148">
        <v>0</v>
      </c>
      <c r="JC148">
        <v>0</v>
      </c>
      <c r="JD148">
        <v>0</v>
      </c>
      <c r="JE148">
        <v>0</v>
      </c>
      <c r="JF148">
        <v>0</v>
      </c>
      <c r="JG148">
        <v>0</v>
      </c>
      <c r="JH148">
        <v>0</v>
      </c>
      <c r="JJ148">
        <v>0</v>
      </c>
      <c r="JK148">
        <v>0</v>
      </c>
      <c r="JL148">
        <v>0</v>
      </c>
      <c r="JM148">
        <v>0</v>
      </c>
      <c r="JO148">
        <v>0</v>
      </c>
      <c r="JP148">
        <v>0</v>
      </c>
      <c r="JQ148">
        <v>0</v>
      </c>
      <c r="JR148">
        <v>0</v>
      </c>
      <c r="JS148">
        <v>0</v>
      </c>
      <c r="JT148">
        <v>0</v>
      </c>
      <c r="JU148">
        <v>0</v>
      </c>
      <c r="JW148">
        <v>0</v>
      </c>
      <c r="JX148">
        <v>0</v>
      </c>
      <c r="JY148">
        <v>0</v>
      </c>
      <c r="JZ148">
        <v>0</v>
      </c>
      <c r="KD148">
        <v>0</v>
      </c>
      <c r="KE148">
        <v>7261</v>
      </c>
      <c r="KG148">
        <v>0</v>
      </c>
      <c r="KH148">
        <v>0</v>
      </c>
      <c r="KI148">
        <v>0</v>
      </c>
      <c r="KJ148">
        <v>6</v>
      </c>
      <c r="KK148">
        <v>6</v>
      </c>
      <c r="KL148">
        <v>3696</v>
      </c>
      <c r="KM148">
        <v>3696</v>
      </c>
      <c r="KN148">
        <v>0</v>
      </c>
      <c r="KO148">
        <v>0</v>
      </c>
      <c r="KP148">
        <v>0</v>
      </c>
      <c r="KQ148">
        <v>0</v>
      </c>
      <c r="KS148">
        <v>0</v>
      </c>
      <c r="KT148">
        <v>0</v>
      </c>
      <c r="KU148">
        <v>0</v>
      </c>
      <c r="KW148">
        <v>0</v>
      </c>
      <c r="KX148">
        <v>0</v>
      </c>
      <c r="KY148">
        <v>0</v>
      </c>
      <c r="KZ148">
        <v>0</v>
      </c>
      <c r="LA148">
        <v>0</v>
      </c>
      <c r="LB148">
        <v>0</v>
      </c>
      <c r="LD148">
        <v>0</v>
      </c>
      <c r="LE148">
        <v>0</v>
      </c>
      <c r="LF148">
        <v>0</v>
      </c>
      <c r="LG148">
        <v>0</v>
      </c>
      <c r="LH148">
        <v>0</v>
      </c>
      <c r="LI148">
        <v>0</v>
      </c>
      <c r="LJ148">
        <v>0</v>
      </c>
      <c r="LK148">
        <v>1</v>
      </c>
      <c r="LL148">
        <v>15000</v>
      </c>
      <c r="LM148">
        <v>0</v>
      </c>
      <c r="LN148">
        <v>0</v>
      </c>
      <c r="LO148">
        <v>0</v>
      </c>
      <c r="LP148">
        <v>0</v>
      </c>
      <c r="LQ148">
        <v>0</v>
      </c>
      <c r="LR148">
        <v>0</v>
      </c>
      <c r="LS148">
        <v>0</v>
      </c>
      <c r="LT148">
        <v>0</v>
      </c>
      <c r="LU148">
        <v>0</v>
      </c>
      <c r="LV148">
        <v>0</v>
      </c>
      <c r="LW148">
        <v>0</v>
      </c>
      <c r="LX148">
        <v>0</v>
      </c>
      <c r="LY148">
        <v>0</v>
      </c>
      <c r="LZ148">
        <v>0</v>
      </c>
      <c r="MA148">
        <v>0</v>
      </c>
      <c r="MB148">
        <v>0</v>
      </c>
      <c r="MC148">
        <v>0</v>
      </c>
      <c r="MD148">
        <v>0</v>
      </c>
      <c r="ME148">
        <v>0</v>
      </c>
      <c r="MF148">
        <v>0</v>
      </c>
      <c r="MG148">
        <v>1615880</v>
      </c>
      <c r="MH148">
        <v>0</v>
      </c>
      <c r="MI148">
        <v>0</v>
      </c>
      <c r="MJ148">
        <v>0</v>
      </c>
      <c r="MK148">
        <v>0</v>
      </c>
    </row>
    <row r="149" spans="1:349" x14ac:dyDescent="0.25">
      <c r="A149">
        <v>43696</v>
      </c>
      <c r="B149">
        <v>174801</v>
      </c>
      <c r="C149">
        <v>9</v>
      </c>
      <c r="D149">
        <v>2025</v>
      </c>
      <c r="E149">
        <v>6160</v>
      </c>
      <c r="F149">
        <v>0</v>
      </c>
      <c r="G149">
        <v>247.55800000000002</v>
      </c>
      <c r="H149">
        <v>240.90600000000001</v>
      </c>
      <c r="I149">
        <v>240.90600000000001</v>
      </c>
      <c r="J149">
        <v>247.55800000000002</v>
      </c>
      <c r="K149">
        <v>0</v>
      </c>
      <c r="L149">
        <v>6160</v>
      </c>
      <c r="M149">
        <v>0</v>
      </c>
      <c r="N149">
        <v>0</v>
      </c>
      <c r="P149">
        <v>247.55800000000002</v>
      </c>
      <c r="Q149">
        <v>0</v>
      </c>
      <c r="R149">
        <v>154030</v>
      </c>
      <c r="S149">
        <v>622.19600000000003</v>
      </c>
      <c r="U149">
        <v>0</v>
      </c>
      <c r="V149">
        <v>8.6580000000000013</v>
      </c>
      <c r="W149">
        <v>5333</v>
      </c>
      <c r="X149">
        <v>5333</v>
      </c>
      <c r="Z149">
        <v>0</v>
      </c>
      <c r="AC149">
        <v>0</v>
      </c>
      <c r="AD149" t="s">
        <v>305</v>
      </c>
      <c r="AE149">
        <v>0</v>
      </c>
      <c r="AH149">
        <v>0</v>
      </c>
      <c r="AI149">
        <v>0</v>
      </c>
      <c r="AJ149">
        <v>6160</v>
      </c>
      <c r="AK149" t="s">
        <v>529</v>
      </c>
      <c r="AL149" t="s">
        <v>347</v>
      </c>
      <c r="AM149">
        <v>0</v>
      </c>
      <c r="AN149">
        <v>0</v>
      </c>
      <c r="AO149">
        <v>0</v>
      </c>
      <c r="AP149">
        <v>0</v>
      </c>
      <c r="AQ149">
        <v>0</v>
      </c>
      <c r="AS149">
        <v>0</v>
      </c>
      <c r="AT149">
        <v>0</v>
      </c>
      <c r="AU149">
        <v>0</v>
      </c>
      <c r="AV149">
        <v>0</v>
      </c>
      <c r="AW149">
        <v>2190747</v>
      </c>
      <c r="AX149">
        <v>2151474</v>
      </c>
      <c r="AY149">
        <v>0</v>
      </c>
      <c r="AZ149">
        <v>154030</v>
      </c>
      <c r="BA149">
        <v>0</v>
      </c>
      <c r="BB149">
        <v>0</v>
      </c>
      <c r="BC149">
        <v>0</v>
      </c>
      <c r="BD149">
        <v>0</v>
      </c>
      <c r="BE149">
        <v>0</v>
      </c>
      <c r="BF149">
        <v>1967202</v>
      </c>
      <c r="BG149">
        <v>0</v>
      </c>
      <c r="BJ149">
        <v>12</v>
      </c>
      <c r="BK149">
        <v>0</v>
      </c>
      <c r="BL149">
        <v>0</v>
      </c>
      <c r="BM149">
        <v>0</v>
      </c>
      <c r="BN149">
        <v>0</v>
      </c>
      <c r="BO149">
        <v>0</v>
      </c>
      <c r="BP149">
        <v>0</v>
      </c>
      <c r="BQ149">
        <v>733</v>
      </c>
      <c r="BS149">
        <v>0</v>
      </c>
      <c r="BT149">
        <v>0</v>
      </c>
      <c r="BU149">
        <v>0</v>
      </c>
      <c r="BV149">
        <v>0</v>
      </c>
      <c r="BW149">
        <v>0</v>
      </c>
      <c r="BY149">
        <v>0</v>
      </c>
      <c r="CA149">
        <v>0</v>
      </c>
      <c r="CB149">
        <v>0</v>
      </c>
      <c r="CC149">
        <v>0</v>
      </c>
      <c r="CD149">
        <v>0</v>
      </c>
      <c r="CE149">
        <v>0</v>
      </c>
      <c r="CF149">
        <v>0</v>
      </c>
      <c r="CG149">
        <v>0</v>
      </c>
      <c r="CH149">
        <v>39744</v>
      </c>
      <c r="CI149">
        <v>0</v>
      </c>
      <c r="CJ149">
        <v>4</v>
      </c>
      <c r="CK149">
        <v>0</v>
      </c>
      <c r="CL149">
        <v>0</v>
      </c>
      <c r="CN149">
        <v>0</v>
      </c>
      <c r="CO149">
        <v>1</v>
      </c>
      <c r="CP149">
        <v>0</v>
      </c>
      <c r="CQ149">
        <v>0</v>
      </c>
      <c r="CR149">
        <v>247.55800000000002</v>
      </c>
      <c r="CS149">
        <v>0</v>
      </c>
      <c r="CT149">
        <v>0</v>
      </c>
      <c r="CU149">
        <v>0</v>
      </c>
      <c r="CV149">
        <v>0</v>
      </c>
      <c r="CW149">
        <v>0</v>
      </c>
      <c r="CX149">
        <v>0</v>
      </c>
      <c r="CY149">
        <v>0</v>
      </c>
      <c r="CZ149">
        <v>0</v>
      </c>
      <c r="DB149">
        <v>1483981</v>
      </c>
      <c r="DC149">
        <v>0</v>
      </c>
      <c r="DD149">
        <v>0</v>
      </c>
      <c r="DE149">
        <v>37037</v>
      </c>
      <c r="DF149">
        <v>37037</v>
      </c>
      <c r="DG149">
        <v>6.0129999999999999</v>
      </c>
      <c r="DH149">
        <v>0</v>
      </c>
      <c r="DI149">
        <v>0</v>
      </c>
      <c r="DK149">
        <v>3349</v>
      </c>
      <c r="DL149">
        <v>0</v>
      </c>
      <c r="DM149">
        <v>141863</v>
      </c>
      <c r="DN149">
        <v>471</v>
      </c>
      <c r="DO149">
        <v>0</v>
      </c>
      <c r="DP149">
        <v>0</v>
      </c>
      <c r="DQ149">
        <v>0</v>
      </c>
      <c r="DR149">
        <v>0</v>
      </c>
      <c r="DS149">
        <v>0</v>
      </c>
      <c r="DT149">
        <v>0</v>
      </c>
      <c r="DU149">
        <v>0</v>
      </c>
      <c r="DV149">
        <v>0</v>
      </c>
      <c r="DW149">
        <v>0</v>
      </c>
      <c r="DX149">
        <v>0</v>
      </c>
      <c r="DY149">
        <v>0</v>
      </c>
      <c r="DZ149">
        <v>0</v>
      </c>
      <c r="EA149">
        <v>0</v>
      </c>
      <c r="EB149">
        <v>0</v>
      </c>
      <c r="EC149">
        <v>1.6280000000000001</v>
      </c>
      <c r="ED149">
        <v>11533</v>
      </c>
      <c r="EE149">
        <v>0</v>
      </c>
      <c r="EF149">
        <v>0</v>
      </c>
      <c r="EG149">
        <v>0</v>
      </c>
      <c r="EH149">
        <v>130801</v>
      </c>
      <c r="EI149">
        <v>0</v>
      </c>
      <c r="EJ149">
        <v>0</v>
      </c>
      <c r="EK149">
        <v>6.0129999999999999</v>
      </c>
      <c r="EL149">
        <v>0</v>
      </c>
      <c r="EM149">
        <v>0</v>
      </c>
      <c r="EN149">
        <v>0.63900000000000001</v>
      </c>
      <c r="EO149">
        <v>0</v>
      </c>
      <c r="EP149">
        <v>0</v>
      </c>
      <c r="EQ149">
        <v>6.6520000000000001</v>
      </c>
      <c r="ER149">
        <v>0</v>
      </c>
      <c r="ES149">
        <v>21.234000000000002</v>
      </c>
      <c r="ET149">
        <v>0</v>
      </c>
      <c r="EV149">
        <v>0</v>
      </c>
      <c r="EW149">
        <v>0</v>
      </c>
      <c r="EX149">
        <v>0</v>
      </c>
      <c r="EZ149">
        <v>1813172</v>
      </c>
      <c r="FA149">
        <v>0</v>
      </c>
      <c r="FB149">
        <v>1966731</v>
      </c>
      <c r="FC149">
        <v>0</v>
      </c>
      <c r="FD149">
        <v>0</v>
      </c>
      <c r="FE149">
        <v>290463</v>
      </c>
      <c r="FF149">
        <v>47839</v>
      </c>
      <c r="FG149">
        <v>7.0223999999999995E-2</v>
      </c>
      <c r="FH149">
        <v>3.0397999999999998E-2</v>
      </c>
      <c r="FI149">
        <v>0</v>
      </c>
      <c r="FJ149">
        <v>0</v>
      </c>
      <c r="FK149">
        <v>319.351</v>
      </c>
      <c r="FL149">
        <v>2344777</v>
      </c>
      <c r="FM149">
        <v>0</v>
      </c>
      <c r="FN149">
        <v>0</v>
      </c>
      <c r="FO149">
        <v>0</v>
      </c>
      <c r="FP149">
        <v>0</v>
      </c>
      <c r="FQ149">
        <v>0</v>
      </c>
      <c r="FR149">
        <v>0</v>
      </c>
      <c r="FS149">
        <v>0</v>
      </c>
      <c r="FT149">
        <v>0</v>
      </c>
      <c r="FU149">
        <v>0</v>
      </c>
      <c r="FV149">
        <v>0</v>
      </c>
      <c r="FW149">
        <v>0</v>
      </c>
      <c r="FX149">
        <v>0</v>
      </c>
      <c r="FY149">
        <v>0</v>
      </c>
      <c r="GB149">
        <v>0</v>
      </c>
      <c r="GC149">
        <v>0</v>
      </c>
      <c r="GD149">
        <v>0</v>
      </c>
      <c r="GF149">
        <v>0</v>
      </c>
      <c r="GG149">
        <v>0</v>
      </c>
      <c r="GH149">
        <v>0</v>
      </c>
      <c r="GI149">
        <v>0</v>
      </c>
      <c r="GK149">
        <v>0</v>
      </c>
      <c r="GL149">
        <v>0</v>
      </c>
      <c r="GM149">
        <v>0</v>
      </c>
      <c r="GN149">
        <v>0</v>
      </c>
      <c r="GO149">
        <v>0</v>
      </c>
      <c r="GQ149">
        <v>0</v>
      </c>
      <c r="GR149">
        <v>0</v>
      </c>
      <c r="GS149">
        <v>0</v>
      </c>
      <c r="GT149">
        <v>0</v>
      </c>
      <c r="HB149">
        <v>360336637</v>
      </c>
      <c r="HC149">
        <v>4.0135999999999998E-2</v>
      </c>
      <c r="HD149">
        <v>39744</v>
      </c>
      <c r="HE149">
        <v>0</v>
      </c>
      <c r="HF149">
        <v>265238</v>
      </c>
      <c r="HG149">
        <v>3696</v>
      </c>
      <c r="HH149">
        <v>12126</v>
      </c>
      <c r="HI149">
        <v>0</v>
      </c>
      <c r="HJ149">
        <v>17457</v>
      </c>
      <c r="HK149">
        <v>0</v>
      </c>
      <c r="HL149">
        <v>0</v>
      </c>
      <c r="HM149">
        <v>0</v>
      </c>
      <c r="HN149">
        <v>0</v>
      </c>
      <c r="HO149">
        <v>0</v>
      </c>
      <c r="HP149">
        <v>0</v>
      </c>
      <c r="HQ149">
        <v>0</v>
      </c>
      <c r="HR149">
        <v>0</v>
      </c>
      <c r="HS149">
        <v>1812701</v>
      </c>
      <c r="HT149">
        <v>47839</v>
      </c>
      <c r="HW149">
        <v>0</v>
      </c>
      <c r="HX149">
        <v>10</v>
      </c>
      <c r="HY149">
        <v>7</v>
      </c>
      <c r="HZ149">
        <v>3</v>
      </c>
      <c r="IA149">
        <v>2</v>
      </c>
      <c r="IB149">
        <v>3</v>
      </c>
      <c r="IC149">
        <v>25</v>
      </c>
      <c r="ID149">
        <v>0</v>
      </c>
      <c r="IE149">
        <v>0</v>
      </c>
      <c r="IF149">
        <v>0</v>
      </c>
      <c r="IG149">
        <v>6</v>
      </c>
      <c r="IH149">
        <v>19.685000000000002</v>
      </c>
      <c r="II149">
        <v>0</v>
      </c>
      <c r="IJ149">
        <v>8.6580000000000013</v>
      </c>
      <c r="IK149">
        <v>0</v>
      </c>
      <c r="IL149">
        <v>0</v>
      </c>
      <c r="IM149">
        <v>0</v>
      </c>
      <c r="IN149">
        <v>0</v>
      </c>
      <c r="IO149">
        <v>0</v>
      </c>
      <c r="IP149">
        <v>0</v>
      </c>
      <c r="IQ149">
        <v>8.6580000000000013</v>
      </c>
      <c r="IR149">
        <v>5333</v>
      </c>
      <c r="IS149">
        <v>0</v>
      </c>
      <c r="IT149">
        <v>0</v>
      </c>
      <c r="IU149">
        <v>0</v>
      </c>
      <c r="IV149">
        <v>0</v>
      </c>
      <c r="IW149">
        <v>6160</v>
      </c>
      <c r="IX149">
        <v>0</v>
      </c>
      <c r="IY149">
        <v>0</v>
      </c>
      <c r="IZ149">
        <v>0</v>
      </c>
      <c r="JA149">
        <v>0</v>
      </c>
      <c r="JB149">
        <v>0</v>
      </c>
      <c r="JC149">
        <v>0</v>
      </c>
      <c r="JD149">
        <v>0</v>
      </c>
      <c r="JE149">
        <v>0</v>
      </c>
      <c r="JF149">
        <v>0</v>
      </c>
      <c r="JG149">
        <v>0</v>
      </c>
      <c r="JH149">
        <v>0</v>
      </c>
      <c r="JJ149">
        <v>0</v>
      </c>
      <c r="JK149">
        <v>0</v>
      </c>
      <c r="JL149">
        <v>0</v>
      </c>
      <c r="JM149">
        <v>0</v>
      </c>
      <c r="JO149">
        <v>0</v>
      </c>
      <c r="JP149">
        <v>0</v>
      </c>
      <c r="JQ149">
        <v>0</v>
      </c>
      <c r="JR149">
        <v>0</v>
      </c>
      <c r="JS149">
        <v>0</v>
      </c>
      <c r="JT149">
        <v>0</v>
      </c>
      <c r="JU149">
        <v>0</v>
      </c>
      <c r="JW149">
        <v>0</v>
      </c>
      <c r="JX149">
        <v>0</v>
      </c>
      <c r="JY149">
        <v>0</v>
      </c>
      <c r="JZ149">
        <v>0</v>
      </c>
      <c r="KD149">
        <v>0</v>
      </c>
      <c r="KE149">
        <v>7261</v>
      </c>
      <c r="KG149">
        <v>0</v>
      </c>
      <c r="KH149">
        <v>0</v>
      </c>
      <c r="KI149">
        <v>0</v>
      </c>
      <c r="KJ149">
        <v>4</v>
      </c>
      <c r="KK149">
        <v>2</v>
      </c>
      <c r="KL149">
        <v>2464</v>
      </c>
      <c r="KM149">
        <v>1232</v>
      </c>
      <c r="KN149">
        <v>0</v>
      </c>
      <c r="KO149">
        <v>0</v>
      </c>
      <c r="KP149">
        <v>0</v>
      </c>
      <c r="KQ149">
        <v>0</v>
      </c>
      <c r="KS149">
        <v>0</v>
      </c>
      <c r="KT149">
        <v>0</v>
      </c>
      <c r="KU149">
        <v>0</v>
      </c>
      <c r="KW149">
        <v>0</v>
      </c>
      <c r="KX149">
        <v>0</v>
      </c>
      <c r="KY149">
        <v>0</v>
      </c>
      <c r="KZ149">
        <v>0</v>
      </c>
      <c r="LA149">
        <v>0</v>
      </c>
      <c r="LB149">
        <v>0</v>
      </c>
      <c r="LD149">
        <v>0</v>
      </c>
      <c r="LE149">
        <v>0</v>
      </c>
      <c r="LF149">
        <v>0</v>
      </c>
      <c r="LG149">
        <v>0</v>
      </c>
      <c r="LH149">
        <v>0</v>
      </c>
      <c r="LI149">
        <v>0</v>
      </c>
      <c r="LJ149">
        <v>245.655</v>
      </c>
      <c r="LK149">
        <v>1</v>
      </c>
      <c r="LL149">
        <v>15000</v>
      </c>
      <c r="LM149">
        <v>2457</v>
      </c>
      <c r="LN149">
        <v>0</v>
      </c>
      <c r="LO149">
        <v>0</v>
      </c>
      <c r="LP149">
        <v>0</v>
      </c>
      <c r="LQ149">
        <v>0</v>
      </c>
      <c r="LR149">
        <v>0</v>
      </c>
      <c r="LS149">
        <v>0</v>
      </c>
      <c r="LT149">
        <v>0</v>
      </c>
      <c r="LU149">
        <v>0</v>
      </c>
      <c r="LV149">
        <v>0</v>
      </c>
      <c r="LW149">
        <v>0</v>
      </c>
      <c r="LX149">
        <v>0</v>
      </c>
      <c r="LY149">
        <v>0</v>
      </c>
      <c r="LZ149">
        <v>0</v>
      </c>
      <c r="MA149">
        <v>0</v>
      </c>
      <c r="MB149">
        <v>0</v>
      </c>
      <c r="MC149">
        <v>0</v>
      </c>
      <c r="MD149">
        <v>0</v>
      </c>
      <c r="ME149">
        <v>0</v>
      </c>
      <c r="MF149">
        <v>0</v>
      </c>
      <c r="MG149">
        <v>2190747</v>
      </c>
      <c r="MH149">
        <v>0</v>
      </c>
      <c r="MI149">
        <v>0</v>
      </c>
      <c r="MJ149">
        <v>0</v>
      </c>
      <c r="MK149">
        <v>0</v>
      </c>
    </row>
    <row r="150" spans="1:349" x14ac:dyDescent="0.25">
      <c r="A150">
        <v>43696</v>
      </c>
      <c r="B150">
        <v>178801</v>
      </c>
      <c r="C150">
        <v>9</v>
      </c>
      <c r="D150">
        <v>2025</v>
      </c>
      <c r="E150">
        <v>6160</v>
      </c>
      <c r="F150">
        <v>0</v>
      </c>
      <c r="G150">
        <v>144.41</v>
      </c>
      <c r="H150">
        <v>143.89500000000001</v>
      </c>
      <c r="I150">
        <v>143.89500000000001</v>
      </c>
      <c r="J150">
        <v>144.41</v>
      </c>
      <c r="K150">
        <v>0</v>
      </c>
      <c r="L150">
        <v>6160</v>
      </c>
      <c r="M150">
        <v>0</v>
      </c>
      <c r="N150">
        <v>0</v>
      </c>
      <c r="P150">
        <v>144.517</v>
      </c>
      <c r="Q150">
        <v>0</v>
      </c>
      <c r="R150">
        <v>89918</v>
      </c>
      <c r="S150">
        <v>622.19600000000003</v>
      </c>
      <c r="U150">
        <v>0</v>
      </c>
      <c r="V150">
        <v>23.38</v>
      </c>
      <c r="W150">
        <v>14402</v>
      </c>
      <c r="X150">
        <v>14402</v>
      </c>
      <c r="Z150">
        <v>0</v>
      </c>
      <c r="AC150">
        <v>0</v>
      </c>
      <c r="AD150" t="s">
        <v>305</v>
      </c>
      <c r="AE150">
        <v>0</v>
      </c>
      <c r="AH150">
        <v>0</v>
      </c>
      <c r="AI150">
        <v>0</v>
      </c>
      <c r="AJ150">
        <v>6160</v>
      </c>
      <c r="AK150" t="s">
        <v>529</v>
      </c>
      <c r="AL150" t="s">
        <v>85</v>
      </c>
      <c r="AM150">
        <v>0</v>
      </c>
      <c r="AN150">
        <v>0</v>
      </c>
      <c r="AO150">
        <v>0</v>
      </c>
      <c r="AP150">
        <v>0</v>
      </c>
      <c r="AQ150">
        <v>0</v>
      </c>
      <c r="AS150">
        <v>0</v>
      </c>
      <c r="AT150">
        <v>0</v>
      </c>
      <c r="AU150">
        <v>0</v>
      </c>
      <c r="AV150">
        <v>0</v>
      </c>
      <c r="AW150">
        <v>1674129</v>
      </c>
      <c r="AX150">
        <v>1651329</v>
      </c>
      <c r="AY150">
        <v>0</v>
      </c>
      <c r="AZ150">
        <v>89918</v>
      </c>
      <c r="BA150">
        <v>12.75</v>
      </c>
      <c r="BB150">
        <v>0</v>
      </c>
      <c r="BC150">
        <v>0</v>
      </c>
      <c r="BD150">
        <v>0</v>
      </c>
      <c r="BE150">
        <v>0</v>
      </c>
      <c r="BF150">
        <v>1485742</v>
      </c>
      <c r="BG150">
        <v>0</v>
      </c>
      <c r="BJ150">
        <v>12</v>
      </c>
      <c r="BK150">
        <v>0</v>
      </c>
      <c r="BL150">
        <v>0</v>
      </c>
      <c r="BM150">
        <v>0</v>
      </c>
      <c r="BN150">
        <v>0</v>
      </c>
      <c r="BO150">
        <v>0</v>
      </c>
      <c r="BP150">
        <v>0</v>
      </c>
      <c r="BQ150">
        <v>748</v>
      </c>
      <c r="BS150">
        <v>0</v>
      </c>
      <c r="BT150">
        <v>0</v>
      </c>
      <c r="BU150">
        <v>0</v>
      </c>
      <c r="BV150">
        <v>0</v>
      </c>
      <c r="BW150">
        <v>0</v>
      </c>
      <c r="BY150">
        <v>0</v>
      </c>
      <c r="CA150">
        <v>0</v>
      </c>
      <c r="CB150">
        <v>0</v>
      </c>
      <c r="CC150">
        <v>0</v>
      </c>
      <c r="CD150">
        <v>0</v>
      </c>
      <c r="CE150">
        <v>0</v>
      </c>
      <c r="CF150">
        <v>0</v>
      </c>
      <c r="CG150">
        <v>0</v>
      </c>
      <c r="CH150">
        <v>23184</v>
      </c>
      <c r="CI150">
        <v>0</v>
      </c>
      <c r="CJ150">
        <v>4</v>
      </c>
      <c r="CK150">
        <v>0</v>
      </c>
      <c r="CL150">
        <v>0</v>
      </c>
      <c r="CN150">
        <v>0</v>
      </c>
      <c r="CO150">
        <v>1</v>
      </c>
      <c r="CP150">
        <v>0</v>
      </c>
      <c r="CQ150">
        <v>1.333</v>
      </c>
      <c r="CR150">
        <v>144.41</v>
      </c>
      <c r="CS150">
        <v>0</v>
      </c>
      <c r="CT150">
        <v>0</v>
      </c>
      <c r="CU150">
        <v>0</v>
      </c>
      <c r="CV150">
        <v>0</v>
      </c>
      <c r="CW150">
        <v>0</v>
      </c>
      <c r="CX150">
        <v>0</v>
      </c>
      <c r="CY150">
        <v>0</v>
      </c>
      <c r="CZ150">
        <v>0</v>
      </c>
      <c r="DB150">
        <v>886393</v>
      </c>
      <c r="DC150">
        <v>0</v>
      </c>
      <c r="DD150">
        <v>0</v>
      </c>
      <c r="DE150">
        <v>257488</v>
      </c>
      <c r="DF150">
        <v>257488</v>
      </c>
      <c r="DG150">
        <v>41.800000000000004</v>
      </c>
      <c r="DH150">
        <v>0</v>
      </c>
      <c r="DI150">
        <v>0</v>
      </c>
      <c r="DK150">
        <v>3588</v>
      </c>
      <c r="DL150">
        <v>0</v>
      </c>
      <c r="DM150">
        <v>115695</v>
      </c>
      <c r="DN150">
        <v>384</v>
      </c>
      <c r="DO150">
        <v>0</v>
      </c>
      <c r="DP150">
        <v>0</v>
      </c>
      <c r="DQ150">
        <v>0</v>
      </c>
      <c r="DR150">
        <v>0</v>
      </c>
      <c r="DS150">
        <v>0</v>
      </c>
      <c r="DT150">
        <v>0</v>
      </c>
      <c r="DU150">
        <v>0</v>
      </c>
      <c r="DV150">
        <v>0</v>
      </c>
      <c r="DW150">
        <v>0</v>
      </c>
      <c r="DX150">
        <v>0</v>
      </c>
      <c r="DY150">
        <v>0</v>
      </c>
      <c r="DZ150">
        <v>0</v>
      </c>
      <c r="EA150">
        <v>0</v>
      </c>
      <c r="EB150">
        <v>0</v>
      </c>
      <c r="EC150">
        <v>14.147</v>
      </c>
      <c r="ED150">
        <v>100217</v>
      </c>
      <c r="EE150">
        <v>0</v>
      </c>
      <c r="EF150">
        <v>0</v>
      </c>
      <c r="EG150">
        <v>0</v>
      </c>
      <c r="EH150">
        <v>15862</v>
      </c>
      <c r="EI150">
        <v>0</v>
      </c>
      <c r="EJ150">
        <v>0</v>
      </c>
      <c r="EK150">
        <v>0</v>
      </c>
      <c r="EL150">
        <v>0</v>
      </c>
      <c r="EM150">
        <v>0</v>
      </c>
      <c r="EN150">
        <v>0.51500000000000001</v>
      </c>
      <c r="EO150">
        <v>0</v>
      </c>
      <c r="EP150">
        <v>0</v>
      </c>
      <c r="EQ150">
        <v>0.51500000000000001</v>
      </c>
      <c r="ER150">
        <v>0</v>
      </c>
      <c r="ES150">
        <v>2.5750000000000002</v>
      </c>
      <c r="ET150">
        <v>0</v>
      </c>
      <c r="EV150">
        <v>0</v>
      </c>
      <c r="EW150">
        <v>0</v>
      </c>
      <c r="EX150">
        <v>0</v>
      </c>
      <c r="EZ150">
        <v>1395824</v>
      </c>
      <c r="FA150">
        <v>0</v>
      </c>
      <c r="FB150">
        <v>1485358</v>
      </c>
      <c r="FC150">
        <v>0</v>
      </c>
      <c r="FD150">
        <v>0</v>
      </c>
      <c r="FE150">
        <v>219374</v>
      </c>
      <c r="FF150">
        <v>36131</v>
      </c>
      <c r="FG150">
        <v>7.0223999999999995E-2</v>
      </c>
      <c r="FH150">
        <v>3.0397999999999998E-2</v>
      </c>
      <c r="FI150">
        <v>0</v>
      </c>
      <c r="FJ150">
        <v>0</v>
      </c>
      <c r="FK150">
        <v>241.19200000000001</v>
      </c>
      <c r="FL150">
        <v>1764047</v>
      </c>
      <c r="FM150">
        <v>0</v>
      </c>
      <c r="FN150">
        <v>0</v>
      </c>
      <c r="FO150">
        <v>0</v>
      </c>
      <c r="FP150">
        <v>0</v>
      </c>
      <c r="FQ150">
        <v>0</v>
      </c>
      <c r="FR150">
        <v>0</v>
      </c>
      <c r="FS150">
        <v>0</v>
      </c>
      <c r="FT150">
        <v>0</v>
      </c>
      <c r="FU150">
        <v>0</v>
      </c>
      <c r="FV150">
        <v>0</v>
      </c>
      <c r="FW150">
        <v>0</v>
      </c>
      <c r="FX150">
        <v>0</v>
      </c>
      <c r="FY150">
        <v>0</v>
      </c>
      <c r="GB150">
        <v>0</v>
      </c>
      <c r="GC150">
        <v>0</v>
      </c>
      <c r="GD150">
        <v>0</v>
      </c>
      <c r="GF150">
        <v>0</v>
      </c>
      <c r="GG150">
        <v>0</v>
      </c>
      <c r="GH150">
        <v>0</v>
      </c>
      <c r="GI150">
        <v>0</v>
      </c>
      <c r="GK150">
        <v>0</v>
      </c>
      <c r="GL150">
        <v>0</v>
      </c>
      <c r="GM150">
        <v>0</v>
      </c>
      <c r="GN150">
        <v>0</v>
      </c>
      <c r="GO150">
        <v>0</v>
      </c>
      <c r="GQ150">
        <v>0</v>
      </c>
      <c r="GR150">
        <v>0</v>
      </c>
      <c r="GS150">
        <v>0</v>
      </c>
      <c r="GT150">
        <v>0</v>
      </c>
      <c r="HB150">
        <v>360336637</v>
      </c>
      <c r="HC150">
        <v>4.0135999999999998E-2</v>
      </c>
      <c r="HD150">
        <v>23184</v>
      </c>
      <c r="HE150">
        <v>0</v>
      </c>
      <c r="HF150">
        <v>158428</v>
      </c>
      <c r="HG150">
        <v>3080</v>
      </c>
      <c r="HH150">
        <v>33278</v>
      </c>
      <c r="HI150">
        <v>0</v>
      </c>
      <c r="HJ150">
        <v>16594</v>
      </c>
      <c r="HK150">
        <v>0</v>
      </c>
      <c r="HL150">
        <v>0</v>
      </c>
      <c r="HM150">
        <v>0</v>
      </c>
      <c r="HN150">
        <v>0</v>
      </c>
      <c r="HO150">
        <v>0</v>
      </c>
      <c r="HP150">
        <v>0</v>
      </c>
      <c r="HQ150">
        <v>0</v>
      </c>
      <c r="HR150">
        <v>0</v>
      </c>
      <c r="HS150">
        <v>1395440</v>
      </c>
      <c r="HT150">
        <v>36131</v>
      </c>
      <c r="HW150">
        <v>0</v>
      </c>
      <c r="HX150">
        <v>1</v>
      </c>
      <c r="HY150">
        <v>22</v>
      </c>
      <c r="HZ150">
        <v>17</v>
      </c>
      <c r="IA150">
        <v>50</v>
      </c>
      <c r="IB150">
        <v>69</v>
      </c>
      <c r="IC150">
        <v>159</v>
      </c>
      <c r="ID150">
        <v>0</v>
      </c>
      <c r="IE150">
        <v>0</v>
      </c>
      <c r="IF150">
        <v>0</v>
      </c>
      <c r="IG150">
        <v>5</v>
      </c>
      <c r="IH150">
        <v>54.022000000000006</v>
      </c>
      <c r="II150">
        <v>0</v>
      </c>
      <c r="IJ150">
        <v>23.38</v>
      </c>
      <c r="IK150">
        <v>0</v>
      </c>
      <c r="IL150">
        <v>0</v>
      </c>
      <c r="IM150">
        <v>0</v>
      </c>
      <c r="IN150">
        <v>0</v>
      </c>
      <c r="IO150">
        <v>0</v>
      </c>
      <c r="IP150">
        <v>0</v>
      </c>
      <c r="IQ150">
        <v>23.38</v>
      </c>
      <c r="IR150">
        <v>14402</v>
      </c>
      <c r="IS150">
        <v>0</v>
      </c>
      <c r="IT150">
        <v>0</v>
      </c>
      <c r="IU150">
        <v>0</v>
      </c>
      <c r="IV150">
        <v>0</v>
      </c>
      <c r="IW150">
        <v>6160</v>
      </c>
      <c r="IX150">
        <v>0</v>
      </c>
      <c r="IY150">
        <v>0</v>
      </c>
      <c r="IZ150">
        <v>0</v>
      </c>
      <c r="JA150">
        <v>0</v>
      </c>
      <c r="JB150">
        <v>0</v>
      </c>
      <c r="JC150">
        <v>0</v>
      </c>
      <c r="JD150">
        <v>0</v>
      </c>
      <c r="JE150">
        <v>0</v>
      </c>
      <c r="JF150">
        <v>0</v>
      </c>
      <c r="JG150">
        <v>0</v>
      </c>
      <c r="JH150">
        <v>0</v>
      </c>
      <c r="JJ150">
        <v>0</v>
      </c>
      <c r="JK150">
        <v>0</v>
      </c>
      <c r="JL150">
        <v>0</v>
      </c>
      <c r="JM150">
        <v>0</v>
      </c>
      <c r="JO150">
        <v>0</v>
      </c>
      <c r="JP150">
        <v>0</v>
      </c>
      <c r="JQ150">
        <v>0</v>
      </c>
      <c r="JR150">
        <v>0</v>
      </c>
      <c r="JS150">
        <v>0</v>
      </c>
      <c r="JT150">
        <v>0</v>
      </c>
      <c r="JU150">
        <v>0</v>
      </c>
      <c r="JW150">
        <v>0</v>
      </c>
      <c r="JX150">
        <v>0</v>
      </c>
      <c r="JY150">
        <v>0</v>
      </c>
      <c r="JZ150">
        <v>0</v>
      </c>
      <c r="KD150">
        <v>0</v>
      </c>
      <c r="KE150">
        <v>7261</v>
      </c>
      <c r="KG150">
        <v>0</v>
      </c>
      <c r="KH150">
        <v>0</v>
      </c>
      <c r="KI150">
        <v>0</v>
      </c>
      <c r="KJ150">
        <v>5</v>
      </c>
      <c r="KK150">
        <v>0</v>
      </c>
      <c r="KL150">
        <v>3080</v>
      </c>
      <c r="KM150">
        <v>0</v>
      </c>
      <c r="KN150">
        <v>0</v>
      </c>
      <c r="KO150">
        <v>0</v>
      </c>
      <c r="KP150">
        <v>0</v>
      </c>
      <c r="KQ150">
        <v>0</v>
      </c>
      <c r="KS150">
        <v>0</v>
      </c>
      <c r="KT150">
        <v>0</v>
      </c>
      <c r="KU150">
        <v>0</v>
      </c>
      <c r="KW150">
        <v>0</v>
      </c>
      <c r="KX150">
        <v>0</v>
      </c>
      <c r="KY150">
        <v>0</v>
      </c>
      <c r="KZ150">
        <v>0</v>
      </c>
      <c r="LA150">
        <v>0</v>
      </c>
      <c r="LB150">
        <v>0</v>
      </c>
      <c r="LD150">
        <v>0</v>
      </c>
      <c r="LE150">
        <v>0</v>
      </c>
      <c r="LF150">
        <v>0</v>
      </c>
      <c r="LG150">
        <v>0</v>
      </c>
      <c r="LH150">
        <v>0</v>
      </c>
      <c r="LI150">
        <v>0</v>
      </c>
      <c r="LJ150">
        <v>159.36700000000002</v>
      </c>
      <c r="LK150">
        <v>1</v>
      </c>
      <c r="LL150">
        <v>15000</v>
      </c>
      <c r="LM150">
        <v>1594</v>
      </c>
      <c r="LN150">
        <v>0</v>
      </c>
      <c r="LO150">
        <v>0</v>
      </c>
      <c r="LP150">
        <v>0</v>
      </c>
      <c r="LQ150">
        <v>0</v>
      </c>
      <c r="LR150">
        <v>0</v>
      </c>
      <c r="LS150">
        <v>0</v>
      </c>
      <c r="LT150">
        <v>0</v>
      </c>
      <c r="LU150">
        <v>0</v>
      </c>
      <c r="LV150">
        <v>0</v>
      </c>
      <c r="LW150">
        <v>0</v>
      </c>
      <c r="LX150">
        <v>0</v>
      </c>
      <c r="LY150">
        <v>0</v>
      </c>
      <c r="LZ150">
        <v>0</v>
      </c>
      <c r="MA150">
        <v>0</v>
      </c>
      <c r="MB150">
        <v>0</v>
      </c>
      <c r="MC150">
        <v>0</v>
      </c>
      <c r="MD150">
        <v>0</v>
      </c>
      <c r="ME150">
        <v>0</v>
      </c>
      <c r="MF150">
        <v>0</v>
      </c>
      <c r="MG150">
        <v>1674129</v>
      </c>
      <c r="MH150">
        <v>0</v>
      </c>
      <c r="MI150">
        <v>0</v>
      </c>
      <c r="MJ150">
        <v>0</v>
      </c>
      <c r="MK150">
        <v>0</v>
      </c>
    </row>
    <row r="151" spans="1:349" x14ac:dyDescent="0.25">
      <c r="A151">
        <v>43696</v>
      </c>
      <c r="B151">
        <v>178807</v>
      </c>
      <c r="C151">
        <v>9</v>
      </c>
      <c r="D151">
        <v>2025</v>
      </c>
      <c r="E151">
        <v>6160</v>
      </c>
      <c r="F151">
        <v>0</v>
      </c>
      <c r="G151">
        <v>121.08500000000001</v>
      </c>
      <c r="H151">
        <v>116.402</v>
      </c>
      <c r="I151">
        <v>116.402</v>
      </c>
      <c r="J151">
        <v>121.08500000000001</v>
      </c>
      <c r="K151">
        <v>0</v>
      </c>
      <c r="L151">
        <v>6160</v>
      </c>
      <c r="M151">
        <v>0</v>
      </c>
      <c r="N151">
        <v>0</v>
      </c>
      <c r="P151">
        <v>120.64500000000001</v>
      </c>
      <c r="Q151">
        <v>0</v>
      </c>
      <c r="R151">
        <v>75065</v>
      </c>
      <c r="S151">
        <v>622.19600000000003</v>
      </c>
      <c r="U151">
        <v>0</v>
      </c>
      <c r="V151">
        <v>3.8520000000000003</v>
      </c>
      <c r="W151">
        <v>2373</v>
      </c>
      <c r="X151">
        <v>2373</v>
      </c>
      <c r="Z151">
        <v>0</v>
      </c>
      <c r="AC151">
        <v>0</v>
      </c>
      <c r="AD151" t="s">
        <v>305</v>
      </c>
      <c r="AE151">
        <v>0</v>
      </c>
      <c r="AH151">
        <v>0</v>
      </c>
      <c r="AI151">
        <v>0</v>
      </c>
      <c r="AJ151">
        <v>6160</v>
      </c>
      <c r="AK151" t="s">
        <v>529</v>
      </c>
      <c r="AL151" t="s">
        <v>62</v>
      </c>
      <c r="AM151">
        <v>0</v>
      </c>
      <c r="AN151">
        <v>0</v>
      </c>
      <c r="AO151">
        <v>0</v>
      </c>
      <c r="AP151">
        <v>0</v>
      </c>
      <c r="AQ151">
        <v>0</v>
      </c>
      <c r="AS151">
        <v>0</v>
      </c>
      <c r="AT151">
        <v>0</v>
      </c>
      <c r="AU151">
        <v>0</v>
      </c>
      <c r="AV151">
        <v>0</v>
      </c>
      <c r="AW151">
        <v>1148764</v>
      </c>
      <c r="AX151">
        <v>1129696</v>
      </c>
      <c r="AY151">
        <v>0</v>
      </c>
      <c r="AZ151">
        <v>75065</v>
      </c>
      <c r="BA151">
        <v>0</v>
      </c>
      <c r="BB151">
        <v>0</v>
      </c>
      <c r="BC151">
        <v>0</v>
      </c>
      <c r="BD151">
        <v>0</v>
      </c>
      <c r="BE151">
        <v>0</v>
      </c>
      <c r="BF151">
        <v>1027978</v>
      </c>
      <c r="BG151">
        <v>0</v>
      </c>
      <c r="BJ151">
        <v>12</v>
      </c>
      <c r="BK151">
        <v>0</v>
      </c>
      <c r="BL151">
        <v>0</v>
      </c>
      <c r="BM151">
        <v>0</v>
      </c>
      <c r="BN151">
        <v>0</v>
      </c>
      <c r="BO151">
        <v>0</v>
      </c>
      <c r="BP151">
        <v>0</v>
      </c>
      <c r="BQ151">
        <v>752</v>
      </c>
      <c r="BS151">
        <v>0</v>
      </c>
      <c r="BT151">
        <v>0</v>
      </c>
      <c r="BU151">
        <v>0</v>
      </c>
      <c r="BV151">
        <v>0</v>
      </c>
      <c r="BW151">
        <v>0</v>
      </c>
      <c r="BY151">
        <v>0</v>
      </c>
      <c r="CA151">
        <v>0</v>
      </c>
      <c r="CB151">
        <v>0</v>
      </c>
      <c r="CC151">
        <v>0</v>
      </c>
      <c r="CD151">
        <v>0</v>
      </c>
      <c r="CE151">
        <v>0</v>
      </c>
      <c r="CF151">
        <v>0</v>
      </c>
      <c r="CG151">
        <v>0</v>
      </c>
      <c r="CH151">
        <v>19440</v>
      </c>
      <c r="CI151">
        <v>0</v>
      </c>
      <c r="CJ151">
        <v>4</v>
      </c>
      <c r="CK151">
        <v>0</v>
      </c>
      <c r="CL151">
        <v>0</v>
      </c>
      <c r="CN151">
        <v>0</v>
      </c>
      <c r="CO151">
        <v>1</v>
      </c>
      <c r="CP151">
        <v>0</v>
      </c>
      <c r="CQ151">
        <v>0</v>
      </c>
      <c r="CR151">
        <v>121.08500000000001</v>
      </c>
      <c r="CS151">
        <v>0</v>
      </c>
      <c r="CT151">
        <v>0</v>
      </c>
      <c r="CU151">
        <v>0</v>
      </c>
      <c r="CV151">
        <v>0</v>
      </c>
      <c r="CW151">
        <v>0</v>
      </c>
      <c r="CX151">
        <v>0</v>
      </c>
      <c r="CY151">
        <v>0</v>
      </c>
      <c r="CZ151">
        <v>0</v>
      </c>
      <c r="DB151">
        <v>717036</v>
      </c>
      <c r="DC151">
        <v>0</v>
      </c>
      <c r="DD151">
        <v>0</v>
      </c>
      <c r="DE151">
        <v>42812</v>
      </c>
      <c r="DF151">
        <v>42812</v>
      </c>
      <c r="DG151">
        <v>6.95</v>
      </c>
      <c r="DH151">
        <v>0</v>
      </c>
      <c r="DI151">
        <v>0</v>
      </c>
      <c r="DK151">
        <v>3656</v>
      </c>
      <c r="DL151">
        <v>0</v>
      </c>
      <c r="DM151">
        <v>111894</v>
      </c>
      <c r="DN151">
        <v>372</v>
      </c>
      <c r="DO151">
        <v>0</v>
      </c>
      <c r="DP151">
        <v>0</v>
      </c>
      <c r="DQ151">
        <v>0</v>
      </c>
      <c r="DR151">
        <v>0</v>
      </c>
      <c r="DS151">
        <v>0</v>
      </c>
      <c r="DT151">
        <v>0</v>
      </c>
      <c r="DU151">
        <v>0</v>
      </c>
      <c r="DV151">
        <v>0</v>
      </c>
      <c r="DW151">
        <v>0</v>
      </c>
      <c r="DX151">
        <v>0</v>
      </c>
      <c r="DY151">
        <v>0</v>
      </c>
      <c r="DZ151">
        <v>0</v>
      </c>
      <c r="EA151">
        <v>0</v>
      </c>
      <c r="EB151">
        <v>0</v>
      </c>
      <c r="EC151">
        <v>2.673</v>
      </c>
      <c r="ED151">
        <v>18936</v>
      </c>
      <c r="EE151">
        <v>0</v>
      </c>
      <c r="EF151">
        <v>0</v>
      </c>
      <c r="EG151">
        <v>0</v>
      </c>
      <c r="EH151">
        <v>93330</v>
      </c>
      <c r="EI151">
        <v>0</v>
      </c>
      <c r="EJ151">
        <v>0</v>
      </c>
      <c r="EK151">
        <v>4.1320000000000006</v>
      </c>
      <c r="EL151">
        <v>0</v>
      </c>
      <c r="EM151">
        <v>0</v>
      </c>
      <c r="EN151">
        <v>0.55100000000000005</v>
      </c>
      <c r="EO151">
        <v>0</v>
      </c>
      <c r="EP151">
        <v>0</v>
      </c>
      <c r="EQ151">
        <v>4.6829999999999998</v>
      </c>
      <c r="ER151">
        <v>0</v>
      </c>
      <c r="ES151">
        <v>15.151000000000002</v>
      </c>
      <c r="ET151">
        <v>0</v>
      </c>
      <c r="EV151">
        <v>0</v>
      </c>
      <c r="EW151">
        <v>0</v>
      </c>
      <c r="EX151">
        <v>0</v>
      </c>
      <c r="EZ151">
        <v>952913</v>
      </c>
      <c r="FA151">
        <v>0</v>
      </c>
      <c r="FB151">
        <v>1027606</v>
      </c>
      <c r="FC151">
        <v>0</v>
      </c>
      <c r="FD151">
        <v>0</v>
      </c>
      <c r="FE151">
        <v>151784</v>
      </c>
      <c r="FF151">
        <v>24999</v>
      </c>
      <c r="FG151">
        <v>7.0223999999999995E-2</v>
      </c>
      <c r="FH151">
        <v>3.0397999999999998E-2</v>
      </c>
      <c r="FI151">
        <v>0</v>
      </c>
      <c r="FJ151">
        <v>0</v>
      </c>
      <c r="FK151">
        <v>166.88</v>
      </c>
      <c r="FL151">
        <v>1223829</v>
      </c>
      <c r="FM151">
        <v>0</v>
      </c>
      <c r="FN151">
        <v>0</v>
      </c>
      <c r="FO151">
        <v>0</v>
      </c>
      <c r="FP151">
        <v>0</v>
      </c>
      <c r="FQ151">
        <v>0</v>
      </c>
      <c r="FR151">
        <v>0</v>
      </c>
      <c r="FS151">
        <v>0</v>
      </c>
      <c r="FT151">
        <v>0</v>
      </c>
      <c r="FU151">
        <v>0</v>
      </c>
      <c r="FV151">
        <v>0</v>
      </c>
      <c r="FW151">
        <v>0</v>
      </c>
      <c r="FX151">
        <v>0</v>
      </c>
      <c r="FY151">
        <v>0</v>
      </c>
      <c r="GB151">
        <v>0</v>
      </c>
      <c r="GC151">
        <v>0</v>
      </c>
      <c r="GD151">
        <v>0</v>
      </c>
      <c r="GF151">
        <v>0</v>
      </c>
      <c r="GG151">
        <v>0</v>
      </c>
      <c r="GH151">
        <v>0</v>
      </c>
      <c r="GI151">
        <v>0</v>
      </c>
      <c r="GK151">
        <v>0</v>
      </c>
      <c r="GL151">
        <v>0</v>
      </c>
      <c r="GM151">
        <v>0</v>
      </c>
      <c r="GN151">
        <v>0</v>
      </c>
      <c r="GO151">
        <v>0</v>
      </c>
      <c r="GQ151">
        <v>0</v>
      </c>
      <c r="GR151">
        <v>0</v>
      </c>
      <c r="GS151">
        <v>0</v>
      </c>
      <c r="GT151">
        <v>0</v>
      </c>
      <c r="HB151">
        <v>360336637</v>
      </c>
      <c r="HC151">
        <v>4.0135999999999998E-2</v>
      </c>
      <c r="HD151">
        <v>19440</v>
      </c>
      <c r="HE151">
        <v>0</v>
      </c>
      <c r="HF151">
        <v>128159</v>
      </c>
      <c r="HG151">
        <v>4928</v>
      </c>
      <c r="HH151">
        <v>4138</v>
      </c>
      <c r="HI151">
        <v>0</v>
      </c>
      <c r="HJ151">
        <v>16266</v>
      </c>
      <c r="HK151">
        <v>0</v>
      </c>
      <c r="HL151">
        <v>0</v>
      </c>
      <c r="HM151">
        <v>0</v>
      </c>
      <c r="HN151">
        <v>0</v>
      </c>
      <c r="HO151">
        <v>0</v>
      </c>
      <c r="HP151">
        <v>0</v>
      </c>
      <c r="HQ151">
        <v>0</v>
      </c>
      <c r="HR151">
        <v>0</v>
      </c>
      <c r="HS151">
        <v>952541</v>
      </c>
      <c r="HT151">
        <v>24999</v>
      </c>
      <c r="HW151">
        <v>0</v>
      </c>
      <c r="HX151">
        <v>4</v>
      </c>
      <c r="HY151">
        <v>9</v>
      </c>
      <c r="HZ151">
        <v>5</v>
      </c>
      <c r="IA151">
        <v>7</v>
      </c>
      <c r="IB151">
        <v>3</v>
      </c>
      <c r="IC151">
        <v>28</v>
      </c>
      <c r="ID151">
        <v>0</v>
      </c>
      <c r="IE151">
        <v>0</v>
      </c>
      <c r="IF151">
        <v>0</v>
      </c>
      <c r="IG151">
        <v>8</v>
      </c>
      <c r="IH151">
        <v>6.7170000000000005</v>
      </c>
      <c r="II151">
        <v>0</v>
      </c>
      <c r="IJ151">
        <v>3.8520000000000003</v>
      </c>
      <c r="IK151">
        <v>0</v>
      </c>
      <c r="IL151">
        <v>0</v>
      </c>
      <c r="IM151">
        <v>0</v>
      </c>
      <c r="IN151">
        <v>0</v>
      </c>
      <c r="IO151">
        <v>0</v>
      </c>
      <c r="IP151">
        <v>0</v>
      </c>
      <c r="IQ151">
        <v>3.8520000000000003</v>
      </c>
      <c r="IR151">
        <v>2373</v>
      </c>
      <c r="IS151">
        <v>0</v>
      </c>
      <c r="IT151">
        <v>0</v>
      </c>
      <c r="IU151">
        <v>0</v>
      </c>
      <c r="IV151">
        <v>0</v>
      </c>
      <c r="IW151">
        <v>6160</v>
      </c>
      <c r="IX151">
        <v>0</v>
      </c>
      <c r="IY151">
        <v>0</v>
      </c>
      <c r="IZ151">
        <v>0</v>
      </c>
      <c r="JA151">
        <v>0</v>
      </c>
      <c r="JB151">
        <v>0</v>
      </c>
      <c r="JC151">
        <v>0</v>
      </c>
      <c r="JD151">
        <v>0</v>
      </c>
      <c r="JE151">
        <v>0</v>
      </c>
      <c r="JF151">
        <v>0</v>
      </c>
      <c r="JG151">
        <v>0</v>
      </c>
      <c r="JH151">
        <v>0</v>
      </c>
      <c r="JJ151">
        <v>0</v>
      </c>
      <c r="JK151">
        <v>0</v>
      </c>
      <c r="JL151">
        <v>0</v>
      </c>
      <c r="JM151">
        <v>0</v>
      </c>
      <c r="JO151">
        <v>0</v>
      </c>
      <c r="JP151">
        <v>0</v>
      </c>
      <c r="JQ151">
        <v>0</v>
      </c>
      <c r="JR151">
        <v>0</v>
      </c>
      <c r="JS151">
        <v>0</v>
      </c>
      <c r="JT151">
        <v>0</v>
      </c>
      <c r="JU151">
        <v>0</v>
      </c>
      <c r="JW151">
        <v>0</v>
      </c>
      <c r="JX151">
        <v>0</v>
      </c>
      <c r="JY151">
        <v>0</v>
      </c>
      <c r="JZ151">
        <v>0</v>
      </c>
      <c r="KD151">
        <v>0</v>
      </c>
      <c r="KE151">
        <v>7261</v>
      </c>
      <c r="KG151">
        <v>0</v>
      </c>
      <c r="KH151">
        <v>0</v>
      </c>
      <c r="KI151">
        <v>0</v>
      </c>
      <c r="KJ151">
        <v>6</v>
      </c>
      <c r="KK151">
        <v>2</v>
      </c>
      <c r="KL151">
        <v>3696</v>
      </c>
      <c r="KM151">
        <v>1232</v>
      </c>
      <c r="KN151">
        <v>0</v>
      </c>
      <c r="KO151">
        <v>0</v>
      </c>
      <c r="KP151">
        <v>0</v>
      </c>
      <c r="KQ151">
        <v>0</v>
      </c>
      <c r="KS151">
        <v>0</v>
      </c>
      <c r="KT151">
        <v>0</v>
      </c>
      <c r="KU151">
        <v>0</v>
      </c>
      <c r="KW151">
        <v>0</v>
      </c>
      <c r="KX151">
        <v>0</v>
      </c>
      <c r="KY151">
        <v>0</v>
      </c>
      <c r="KZ151">
        <v>0</v>
      </c>
      <c r="LA151">
        <v>0</v>
      </c>
      <c r="LB151">
        <v>0</v>
      </c>
      <c r="LD151">
        <v>0</v>
      </c>
      <c r="LE151">
        <v>0</v>
      </c>
      <c r="LF151">
        <v>0</v>
      </c>
      <c r="LG151">
        <v>0</v>
      </c>
      <c r="LH151">
        <v>0</v>
      </c>
      <c r="LI151">
        <v>0</v>
      </c>
      <c r="LJ151">
        <v>126.57700000000001</v>
      </c>
      <c r="LK151">
        <v>1</v>
      </c>
      <c r="LL151">
        <v>15000</v>
      </c>
      <c r="LM151">
        <v>1266</v>
      </c>
      <c r="LN151">
        <v>0</v>
      </c>
      <c r="LO151">
        <v>0</v>
      </c>
      <c r="LP151">
        <v>0</v>
      </c>
      <c r="LQ151">
        <v>0</v>
      </c>
      <c r="LR151">
        <v>0</v>
      </c>
      <c r="LS151">
        <v>0</v>
      </c>
      <c r="LT151">
        <v>0</v>
      </c>
      <c r="LU151">
        <v>0</v>
      </c>
      <c r="LV151">
        <v>0</v>
      </c>
      <c r="LW151">
        <v>0</v>
      </c>
      <c r="LX151">
        <v>0</v>
      </c>
      <c r="LY151">
        <v>0</v>
      </c>
      <c r="LZ151">
        <v>0</v>
      </c>
      <c r="MA151">
        <v>0</v>
      </c>
      <c r="MB151">
        <v>0</v>
      </c>
      <c r="MC151">
        <v>0</v>
      </c>
      <c r="MD151">
        <v>0</v>
      </c>
      <c r="ME151">
        <v>0</v>
      </c>
      <c r="MF151">
        <v>0</v>
      </c>
      <c r="MG151">
        <v>1148764</v>
      </c>
      <c r="MH151">
        <v>0</v>
      </c>
      <c r="MI151">
        <v>0</v>
      </c>
      <c r="MJ151">
        <v>0</v>
      </c>
      <c r="MK151">
        <v>0</v>
      </c>
    </row>
    <row r="152" spans="1:349" x14ac:dyDescent="0.25">
      <c r="A152">
        <v>43696</v>
      </c>
      <c r="B152">
        <v>178808</v>
      </c>
      <c r="C152">
        <v>9</v>
      </c>
      <c r="D152">
        <v>2025</v>
      </c>
      <c r="E152">
        <v>6160</v>
      </c>
      <c r="F152">
        <v>0</v>
      </c>
      <c r="G152">
        <v>389.315</v>
      </c>
      <c r="H152">
        <v>375.53100000000001</v>
      </c>
      <c r="I152">
        <v>375.53100000000001</v>
      </c>
      <c r="J152">
        <v>389.315</v>
      </c>
      <c r="K152">
        <v>0</v>
      </c>
      <c r="L152">
        <v>6160</v>
      </c>
      <c r="M152">
        <v>0</v>
      </c>
      <c r="N152">
        <v>0</v>
      </c>
      <c r="P152">
        <v>388.11700000000002</v>
      </c>
      <c r="Q152">
        <v>0</v>
      </c>
      <c r="R152">
        <v>241485</v>
      </c>
      <c r="S152">
        <v>622.19600000000003</v>
      </c>
      <c r="U152">
        <v>0</v>
      </c>
      <c r="V152">
        <v>2.835</v>
      </c>
      <c r="W152">
        <v>1746</v>
      </c>
      <c r="X152">
        <v>1746</v>
      </c>
      <c r="Z152">
        <v>0</v>
      </c>
      <c r="AC152">
        <v>0</v>
      </c>
      <c r="AD152" t="s">
        <v>305</v>
      </c>
      <c r="AE152">
        <v>0</v>
      </c>
      <c r="AH152">
        <v>0</v>
      </c>
      <c r="AI152">
        <v>0</v>
      </c>
      <c r="AJ152">
        <v>6160</v>
      </c>
      <c r="AK152" t="s">
        <v>529</v>
      </c>
      <c r="AL152" t="s">
        <v>90</v>
      </c>
      <c r="AM152">
        <v>0</v>
      </c>
      <c r="AN152">
        <v>0</v>
      </c>
      <c r="AO152">
        <v>0</v>
      </c>
      <c r="AP152">
        <v>0</v>
      </c>
      <c r="AQ152">
        <v>0</v>
      </c>
      <c r="AS152">
        <v>0</v>
      </c>
      <c r="AT152">
        <v>0</v>
      </c>
      <c r="AU152">
        <v>0</v>
      </c>
      <c r="AV152">
        <v>0</v>
      </c>
      <c r="AW152">
        <v>3454248</v>
      </c>
      <c r="AX152">
        <v>3392672</v>
      </c>
      <c r="AY152">
        <v>0</v>
      </c>
      <c r="AZ152">
        <v>241485</v>
      </c>
      <c r="BA152">
        <v>0</v>
      </c>
      <c r="BB152">
        <v>8080</v>
      </c>
      <c r="BC152">
        <v>8029</v>
      </c>
      <c r="BD152">
        <v>19</v>
      </c>
      <c r="BE152">
        <v>52</v>
      </c>
      <c r="BF152">
        <v>3100892</v>
      </c>
      <c r="BG152">
        <v>0</v>
      </c>
      <c r="BJ152">
        <v>12</v>
      </c>
      <c r="BK152">
        <v>0</v>
      </c>
      <c r="BL152">
        <v>0</v>
      </c>
      <c r="BM152">
        <v>0</v>
      </c>
      <c r="BN152">
        <v>0</v>
      </c>
      <c r="BO152">
        <v>0</v>
      </c>
      <c r="BP152">
        <v>0</v>
      </c>
      <c r="BQ152">
        <v>712</v>
      </c>
      <c r="BS152">
        <v>0</v>
      </c>
      <c r="BT152">
        <v>0</v>
      </c>
      <c r="BU152">
        <v>0</v>
      </c>
      <c r="BV152">
        <v>0</v>
      </c>
      <c r="BW152">
        <v>0</v>
      </c>
      <c r="BY152">
        <v>0</v>
      </c>
      <c r="CA152">
        <v>0</v>
      </c>
      <c r="CB152">
        <v>0</v>
      </c>
      <c r="CC152">
        <v>0</v>
      </c>
      <c r="CD152">
        <v>0</v>
      </c>
      <c r="CE152">
        <v>0</v>
      </c>
      <c r="CF152">
        <v>0</v>
      </c>
      <c r="CG152">
        <v>0</v>
      </c>
      <c r="CH152">
        <v>62503</v>
      </c>
      <c r="CI152">
        <v>0</v>
      </c>
      <c r="CJ152">
        <v>4</v>
      </c>
      <c r="CK152">
        <v>0</v>
      </c>
      <c r="CL152">
        <v>0</v>
      </c>
      <c r="CN152">
        <v>0</v>
      </c>
      <c r="CO152">
        <v>1</v>
      </c>
      <c r="CP152">
        <v>0</v>
      </c>
      <c r="CQ152">
        <v>0</v>
      </c>
      <c r="CR152">
        <v>389.315</v>
      </c>
      <c r="CS152">
        <v>0</v>
      </c>
      <c r="CT152">
        <v>0</v>
      </c>
      <c r="CU152">
        <v>0</v>
      </c>
      <c r="CV152">
        <v>0</v>
      </c>
      <c r="CW152">
        <v>0</v>
      </c>
      <c r="CX152">
        <v>0</v>
      </c>
      <c r="CY152">
        <v>0</v>
      </c>
      <c r="CZ152">
        <v>0</v>
      </c>
      <c r="DB152">
        <v>2313271</v>
      </c>
      <c r="DC152">
        <v>0</v>
      </c>
      <c r="DD152">
        <v>0</v>
      </c>
      <c r="DE152">
        <v>15400</v>
      </c>
      <c r="DF152">
        <v>15400</v>
      </c>
      <c r="DG152">
        <v>2.5</v>
      </c>
      <c r="DH152">
        <v>0</v>
      </c>
      <c r="DI152">
        <v>0</v>
      </c>
      <c r="DK152">
        <v>3017</v>
      </c>
      <c r="DL152">
        <v>0</v>
      </c>
      <c r="DM152">
        <v>263721</v>
      </c>
      <c r="DN152">
        <v>876</v>
      </c>
      <c r="DO152">
        <v>0</v>
      </c>
      <c r="DP152">
        <v>0</v>
      </c>
      <c r="DQ152">
        <v>0</v>
      </c>
      <c r="DR152">
        <v>0</v>
      </c>
      <c r="DS152">
        <v>0</v>
      </c>
      <c r="DT152">
        <v>0</v>
      </c>
      <c r="DU152">
        <v>0</v>
      </c>
      <c r="DV152">
        <v>0</v>
      </c>
      <c r="DW152">
        <v>0</v>
      </c>
      <c r="DX152">
        <v>0</v>
      </c>
      <c r="DY152">
        <v>0</v>
      </c>
      <c r="DZ152">
        <v>0</v>
      </c>
      <c r="EA152">
        <v>0</v>
      </c>
      <c r="EB152">
        <v>0</v>
      </c>
      <c r="EC152">
        <v>7.5270000000000001</v>
      </c>
      <c r="ED152">
        <v>53321</v>
      </c>
      <c r="EE152">
        <v>0</v>
      </c>
      <c r="EF152">
        <v>0</v>
      </c>
      <c r="EG152">
        <v>0</v>
      </c>
      <c r="EH152">
        <v>211276</v>
      </c>
      <c r="EI152">
        <v>0</v>
      </c>
      <c r="EJ152">
        <v>0</v>
      </c>
      <c r="EK152">
        <v>9.8360000000000003</v>
      </c>
      <c r="EL152">
        <v>0</v>
      </c>
      <c r="EM152">
        <v>0</v>
      </c>
      <c r="EN152">
        <v>0.95800000000000007</v>
      </c>
      <c r="EO152">
        <v>0</v>
      </c>
      <c r="EP152">
        <v>0</v>
      </c>
      <c r="EQ152">
        <v>10.794</v>
      </c>
      <c r="ER152">
        <v>0</v>
      </c>
      <c r="ES152">
        <v>34.298000000000002</v>
      </c>
      <c r="ET152">
        <v>0</v>
      </c>
      <c r="EV152">
        <v>0</v>
      </c>
      <c r="EW152">
        <v>0</v>
      </c>
      <c r="EX152">
        <v>0</v>
      </c>
      <c r="EZ152">
        <v>2859407</v>
      </c>
      <c r="FA152">
        <v>0</v>
      </c>
      <c r="FB152">
        <v>3099965</v>
      </c>
      <c r="FC152">
        <v>0</v>
      </c>
      <c r="FD152">
        <v>0</v>
      </c>
      <c r="FE152">
        <v>457856</v>
      </c>
      <c r="FF152">
        <v>75409</v>
      </c>
      <c r="FG152">
        <v>7.0223999999999995E-2</v>
      </c>
      <c r="FH152">
        <v>3.0397999999999998E-2</v>
      </c>
      <c r="FI152">
        <v>0</v>
      </c>
      <c r="FJ152">
        <v>0</v>
      </c>
      <c r="FK152">
        <v>503.392</v>
      </c>
      <c r="FL152">
        <v>3695733</v>
      </c>
      <c r="FM152">
        <v>0</v>
      </c>
      <c r="FN152">
        <v>0</v>
      </c>
      <c r="FO152">
        <v>0</v>
      </c>
      <c r="FP152">
        <v>0</v>
      </c>
      <c r="FQ152">
        <v>0</v>
      </c>
      <c r="FR152">
        <v>0</v>
      </c>
      <c r="FS152">
        <v>0</v>
      </c>
      <c r="FT152">
        <v>0</v>
      </c>
      <c r="FU152">
        <v>0</v>
      </c>
      <c r="FV152">
        <v>0</v>
      </c>
      <c r="FW152">
        <v>0</v>
      </c>
      <c r="FX152">
        <v>0</v>
      </c>
      <c r="FY152">
        <v>0</v>
      </c>
      <c r="GB152">
        <v>27789</v>
      </c>
      <c r="GC152">
        <v>27789</v>
      </c>
      <c r="GD152">
        <v>2.99</v>
      </c>
      <c r="GF152">
        <v>0</v>
      </c>
      <c r="GG152">
        <v>0</v>
      </c>
      <c r="GH152">
        <v>0</v>
      </c>
      <c r="GI152">
        <v>0</v>
      </c>
      <c r="GK152">
        <v>0</v>
      </c>
      <c r="GL152">
        <v>0</v>
      </c>
      <c r="GM152">
        <v>0</v>
      </c>
      <c r="GN152">
        <v>0</v>
      </c>
      <c r="GO152">
        <v>0</v>
      </c>
      <c r="GQ152">
        <v>0</v>
      </c>
      <c r="GR152">
        <v>0</v>
      </c>
      <c r="GS152">
        <v>0</v>
      </c>
      <c r="GT152">
        <v>0</v>
      </c>
      <c r="HB152">
        <v>360336637</v>
      </c>
      <c r="HC152">
        <v>4.0135999999999998E-2</v>
      </c>
      <c r="HD152">
        <v>62503</v>
      </c>
      <c r="HE152">
        <v>0</v>
      </c>
      <c r="HF152">
        <v>413460</v>
      </c>
      <c r="HG152">
        <v>22176</v>
      </c>
      <c r="HH152">
        <v>0</v>
      </c>
      <c r="HI152">
        <v>0</v>
      </c>
      <c r="HJ152">
        <v>34373</v>
      </c>
      <c r="HK152">
        <v>0</v>
      </c>
      <c r="HL152">
        <v>0</v>
      </c>
      <c r="HM152">
        <v>0</v>
      </c>
      <c r="HN152">
        <v>0</v>
      </c>
      <c r="HO152">
        <v>0</v>
      </c>
      <c r="HP152">
        <v>0</v>
      </c>
      <c r="HQ152">
        <v>0</v>
      </c>
      <c r="HR152">
        <v>0</v>
      </c>
      <c r="HS152">
        <v>2858480</v>
      </c>
      <c r="HT152">
        <v>75409</v>
      </c>
      <c r="HW152">
        <v>0</v>
      </c>
      <c r="HX152">
        <v>9</v>
      </c>
      <c r="HY152">
        <v>2</v>
      </c>
      <c r="HZ152">
        <v>0</v>
      </c>
      <c r="IA152">
        <v>0</v>
      </c>
      <c r="IB152">
        <v>0</v>
      </c>
      <c r="IC152">
        <v>11</v>
      </c>
      <c r="ID152">
        <v>0</v>
      </c>
      <c r="IE152">
        <v>0</v>
      </c>
      <c r="IF152">
        <v>0</v>
      </c>
      <c r="IG152">
        <v>36</v>
      </c>
      <c r="IH152">
        <v>0</v>
      </c>
      <c r="II152">
        <v>0</v>
      </c>
      <c r="IJ152">
        <v>2.835</v>
      </c>
      <c r="IK152">
        <v>0</v>
      </c>
      <c r="IL152">
        <v>0</v>
      </c>
      <c r="IM152">
        <v>0</v>
      </c>
      <c r="IN152">
        <v>0</v>
      </c>
      <c r="IO152">
        <v>0</v>
      </c>
      <c r="IP152">
        <v>0</v>
      </c>
      <c r="IQ152">
        <v>2.835</v>
      </c>
      <c r="IR152">
        <v>1746</v>
      </c>
      <c r="IS152">
        <v>0</v>
      </c>
      <c r="IT152">
        <v>0</v>
      </c>
      <c r="IU152">
        <v>0</v>
      </c>
      <c r="IV152">
        <v>0</v>
      </c>
      <c r="IW152">
        <v>6160</v>
      </c>
      <c r="IX152">
        <v>0</v>
      </c>
      <c r="IY152">
        <v>0</v>
      </c>
      <c r="IZ152">
        <v>0</v>
      </c>
      <c r="JA152">
        <v>0</v>
      </c>
      <c r="JB152">
        <v>0</v>
      </c>
      <c r="JC152">
        <v>0</v>
      </c>
      <c r="JD152">
        <v>0</v>
      </c>
      <c r="JE152">
        <v>0</v>
      </c>
      <c r="JF152">
        <v>0</v>
      </c>
      <c r="JG152">
        <v>0</v>
      </c>
      <c r="JH152">
        <v>0</v>
      </c>
      <c r="JJ152">
        <v>0</v>
      </c>
      <c r="JK152">
        <v>0</v>
      </c>
      <c r="JL152">
        <v>0</v>
      </c>
      <c r="JM152">
        <v>0</v>
      </c>
      <c r="JO152">
        <v>0</v>
      </c>
      <c r="JP152">
        <v>2.99</v>
      </c>
      <c r="JQ152">
        <v>0</v>
      </c>
      <c r="JR152">
        <v>0</v>
      </c>
      <c r="JS152">
        <v>27789</v>
      </c>
      <c r="JT152">
        <v>0</v>
      </c>
      <c r="JU152">
        <v>8193</v>
      </c>
      <c r="JW152">
        <v>0</v>
      </c>
      <c r="JX152">
        <v>0</v>
      </c>
      <c r="JY152">
        <v>0</v>
      </c>
      <c r="JZ152">
        <v>0</v>
      </c>
      <c r="KD152">
        <v>8193</v>
      </c>
      <c r="KE152">
        <v>7261</v>
      </c>
      <c r="KG152">
        <v>0</v>
      </c>
      <c r="KH152">
        <v>0</v>
      </c>
      <c r="KI152">
        <v>0</v>
      </c>
      <c r="KJ152">
        <v>15</v>
      </c>
      <c r="KK152">
        <v>21</v>
      </c>
      <c r="KL152">
        <v>9240</v>
      </c>
      <c r="KM152">
        <v>12936</v>
      </c>
      <c r="KN152">
        <v>0</v>
      </c>
      <c r="KO152">
        <v>0</v>
      </c>
      <c r="KP152">
        <v>0</v>
      </c>
      <c r="KQ152">
        <v>0</v>
      </c>
      <c r="KS152">
        <v>0</v>
      </c>
      <c r="KT152">
        <v>0</v>
      </c>
      <c r="KU152">
        <v>0</v>
      </c>
      <c r="KW152">
        <v>0</v>
      </c>
      <c r="KX152">
        <v>0</v>
      </c>
      <c r="KY152">
        <v>0</v>
      </c>
      <c r="KZ152">
        <v>0</v>
      </c>
      <c r="LA152">
        <v>0</v>
      </c>
      <c r="LB152">
        <v>0</v>
      </c>
      <c r="LD152">
        <v>0</v>
      </c>
      <c r="LE152">
        <v>0</v>
      </c>
      <c r="LF152">
        <v>0</v>
      </c>
      <c r="LG152">
        <v>0</v>
      </c>
      <c r="LH152">
        <v>0</v>
      </c>
      <c r="LI152">
        <v>0</v>
      </c>
      <c r="LJ152">
        <v>437.33100000000002</v>
      </c>
      <c r="LK152">
        <v>2</v>
      </c>
      <c r="LL152">
        <v>30000</v>
      </c>
      <c r="LM152">
        <v>4373</v>
      </c>
      <c r="LN152">
        <v>0</v>
      </c>
      <c r="LO152">
        <v>0</v>
      </c>
      <c r="LP152">
        <v>0</v>
      </c>
      <c r="LQ152">
        <v>0</v>
      </c>
      <c r="LR152">
        <v>0</v>
      </c>
      <c r="LS152">
        <v>0</v>
      </c>
      <c r="LT152">
        <v>0</v>
      </c>
      <c r="LU152">
        <v>0</v>
      </c>
      <c r="LV152">
        <v>0</v>
      </c>
      <c r="LW152">
        <v>0</v>
      </c>
      <c r="LX152">
        <v>0</v>
      </c>
      <c r="LY152">
        <v>0</v>
      </c>
      <c r="LZ152">
        <v>0</v>
      </c>
      <c r="MA152">
        <v>0</v>
      </c>
      <c r="MB152">
        <v>0</v>
      </c>
      <c r="MC152">
        <v>0</v>
      </c>
      <c r="MD152">
        <v>0</v>
      </c>
      <c r="ME152">
        <v>0</v>
      </c>
      <c r="MF152">
        <v>0</v>
      </c>
      <c r="MG152">
        <v>3454248</v>
      </c>
      <c r="MH152">
        <v>0</v>
      </c>
      <c r="MI152">
        <v>0</v>
      </c>
      <c r="MJ152">
        <v>0</v>
      </c>
      <c r="MK152">
        <v>0</v>
      </c>
    </row>
    <row r="153" spans="1:349" x14ac:dyDescent="0.25">
      <c r="A153">
        <v>43696</v>
      </c>
      <c r="B153">
        <v>183801</v>
      </c>
      <c r="C153">
        <v>9</v>
      </c>
      <c r="D153">
        <v>2025</v>
      </c>
      <c r="E153">
        <v>6160</v>
      </c>
      <c r="F153">
        <v>0</v>
      </c>
      <c r="G153">
        <v>163.63200000000001</v>
      </c>
      <c r="H153">
        <v>135.39000000000001</v>
      </c>
      <c r="I153">
        <v>135.39000000000001</v>
      </c>
      <c r="J153">
        <v>163.63200000000001</v>
      </c>
      <c r="K153">
        <v>0</v>
      </c>
      <c r="L153">
        <v>6160</v>
      </c>
      <c r="M153">
        <v>0</v>
      </c>
      <c r="N153">
        <v>0</v>
      </c>
      <c r="P153">
        <v>163.45000000000002</v>
      </c>
      <c r="Q153">
        <v>0</v>
      </c>
      <c r="R153">
        <v>101698</v>
      </c>
      <c r="S153">
        <v>622.19600000000003</v>
      </c>
      <c r="U153">
        <v>0</v>
      </c>
      <c r="V153">
        <v>2.605</v>
      </c>
      <c r="W153">
        <v>1605</v>
      </c>
      <c r="X153">
        <v>1605</v>
      </c>
      <c r="Z153">
        <v>0</v>
      </c>
      <c r="AC153">
        <v>0</v>
      </c>
      <c r="AD153" t="s">
        <v>305</v>
      </c>
      <c r="AE153">
        <v>0</v>
      </c>
      <c r="AH153">
        <v>0</v>
      </c>
      <c r="AI153">
        <v>0</v>
      </c>
      <c r="AJ153">
        <v>6160</v>
      </c>
      <c r="AK153" t="s">
        <v>529</v>
      </c>
      <c r="AL153" t="s">
        <v>64</v>
      </c>
      <c r="AM153">
        <v>0</v>
      </c>
      <c r="AN153">
        <v>0</v>
      </c>
      <c r="AO153">
        <v>0</v>
      </c>
      <c r="AP153">
        <v>0</v>
      </c>
      <c r="AQ153">
        <v>0</v>
      </c>
      <c r="AS153">
        <v>0</v>
      </c>
      <c r="AT153">
        <v>0</v>
      </c>
      <c r="AU153">
        <v>0</v>
      </c>
      <c r="AV153">
        <v>0</v>
      </c>
      <c r="AW153">
        <v>1666904</v>
      </c>
      <c r="AX153">
        <v>1640899</v>
      </c>
      <c r="AY153">
        <v>0</v>
      </c>
      <c r="AZ153">
        <v>101698</v>
      </c>
      <c r="BA153">
        <v>11.583</v>
      </c>
      <c r="BB153">
        <v>3403</v>
      </c>
      <c r="BC153">
        <v>3381</v>
      </c>
      <c r="BD153">
        <v>8</v>
      </c>
      <c r="BE153">
        <v>22</v>
      </c>
      <c r="BF153">
        <v>1483650</v>
      </c>
      <c r="BG153">
        <v>0</v>
      </c>
      <c r="BJ153">
        <v>12</v>
      </c>
      <c r="BK153">
        <v>0</v>
      </c>
      <c r="BL153">
        <v>0</v>
      </c>
      <c r="BM153">
        <v>0</v>
      </c>
      <c r="BN153">
        <v>0</v>
      </c>
      <c r="BO153">
        <v>0</v>
      </c>
      <c r="BP153">
        <v>0</v>
      </c>
      <c r="BQ153">
        <v>749</v>
      </c>
      <c r="BS153">
        <v>0</v>
      </c>
      <c r="BT153">
        <v>0</v>
      </c>
      <c r="BU153">
        <v>0</v>
      </c>
      <c r="BV153">
        <v>0</v>
      </c>
      <c r="BW153">
        <v>0</v>
      </c>
      <c r="BY153">
        <v>0</v>
      </c>
      <c r="CA153">
        <v>0</v>
      </c>
      <c r="CB153">
        <v>0</v>
      </c>
      <c r="CC153">
        <v>0</v>
      </c>
      <c r="CD153">
        <v>0</v>
      </c>
      <c r="CE153">
        <v>0</v>
      </c>
      <c r="CF153">
        <v>0</v>
      </c>
      <c r="CG153">
        <v>0</v>
      </c>
      <c r="CH153">
        <v>26270</v>
      </c>
      <c r="CI153">
        <v>0</v>
      </c>
      <c r="CJ153">
        <v>4</v>
      </c>
      <c r="CK153">
        <v>0</v>
      </c>
      <c r="CL153">
        <v>0</v>
      </c>
      <c r="CN153">
        <v>0</v>
      </c>
      <c r="CO153">
        <v>1</v>
      </c>
      <c r="CP153">
        <v>0</v>
      </c>
      <c r="CQ153">
        <v>5.5</v>
      </c>
      <c r="CR153">
        <v>163.63200000000001</v>
      </c>
      <c r="CS153">
        <v>0</v>
      </c>
      <c r="CT153">
        <v>0</v>
      </c>
      <c r="CU153">
        <v>0</v>
      </c>
      <c r="CV153">
        <v>0</v>
      </c>
      <c r="CW153">
        <v>0</v>
      </c>
      <c r="CX153">
        <v>0</v>
      </c>
      <c r="CY153">
        <v>0</v>
      </c>
      <c r="CZ153">
        <v>0</v>
      </c>
      <c r="DB153">
        <v>834002</v>
      </c>
      <c r="DC153">
        <v>0</v>
      </c>
      <c r="DD153">
        <v>0</v>
      </c>
      <c r="DE153">
        <v>87318</v>
      </c>
      <c r="DF153">
        <v>87318</v>
      </c>
      <c r="DG153">
        <v>14.175000000000001</v>
      </c>
      <c r="DH153">
        <v>0</v>
      </c>
      <c r="DI153">
        <v>0</v>
      </c>
      <c r="DK153">
        <v>3609</v>
      </c>
      <c r="DL153">
        <v>0</v>
      </c>
      <c r="DM153">
        <v>72987</v>
      </c>
      <c r="DN153">
        <v>242</v>
      </c>
      <c r="DO153">
        <v>0</v>
      </c>
      <c r="DP153">
        <v>0</v>
      </c>
      <c r="DQ153">
        <v>0</v>
      </c>
      <c r="DR153">
        <v>0</v>
      </c>
      <c r="DS153">
        <v>0</v>
      </c>
      <c r="DT153">
        <v>0</v>
      </c>
      <c r="DU153">
        <v>0</v>
      </c>
      <c r="DV153">
        <v>0</v>
      </c>
      <c r="DW153">
        <v>0</v>
      </c>
      <c r="DX153">
        <v>0</v>
      </c>
      <c r="DY153">
        <v>0</v>
      </c>
      <c r="DZ153">
        <v>0</v>
      </c>
      <c r="EA153">
        <v>0</v>
      </c>
      <c r="EB153">
        <v>0</v>
      </c>
      <c r="EC153">
        <v>8.8450000000000006</v>
      </c>
      <c r="ED153">
        <v>62658</v>
      </c>
      <c r="EE153">
        <v>0</v>
      </c>
      <c r="EF153">
        <v>0</v>
      </c>
      <c r="EG153">
        <v>0</v>
      </c>
      <c r="EH153">
        <v>10571</v>
      </c>
      <c r="EI153">
        <v>0</v>
      </c>
      <c r="EJ153">
        <v>0</v>
      </c>
      <c r="EK153">
        <v>0.57200000000000006</v>
      </c>
      <c r="EL153">
        <v>0</v>
      </c>
      <c r="EM153">
        <v>0</v>
      </c>
      <c r="EN153">
        <v>0</v>
      </c>
      <c r="EO153">
        <v>0</v>
      </c>
      <c r="EP153">
        <v>0</v>
      </c>
      <c r="EQ153">
        <v>0.57200000000000006</v>
      </c>
      <c r="ER153">
        <v>0</v>
      </c>
      <c r="ES153">
        <v>1.7160000000000002</v>
      </c>
      <c r="ET153">
        <v>0</v>
      </c>
      <c r="EV153">
        <v>0</v>
      </c>
      <c r="EW153">
        <v>0</v>
      </c>
      <c r="EX153">
        <v>0</v>
      </c>
      <c r="EZ153">
        <v>1385754</v>
      </c>
      <c r="FA153">
        <v>0</v>
      </c>
      <c r="FB153">
        <v>1487187</v>
      </c>
      <c r="FC153">
        <v>0</v>
      </c>
      <c r="FD153">
        <v>0</v>
      </c>
      <c r="FE153">
        <v>219065</v>
      </c>
      <c r="FF153">
        <v>36080</v>
      </c>
      <c r="FG153">
        <v>7.0223999999999995E-2</v>
      </c>
      <c r="FH153">
        <v>3.0397999999999998E-2</v>
      </c>
      <c r="FI153">
        <v>0</v>
      </c>
      <c r="FJ153">
        <v>0</v>
      </c>
      <c r="FK153">
        <v>240.852</v>
      </c>
      <c r="FL153">
        <v>1768602</v>
      </c>
      <c r="FM153">
        <v>0</v>
      </c>
      <c r="FN153">
        <v>0</v>
      </c>
      <c r="FO153">
        <v>0</v>
      </c>
      <c r="FP153">
        <v>0</v>
      </c>
      <c r="FQ153">
        <v>0</v>
      </c>
      <c r="FR153">
        <v>0</v>
      </c>
      <c r="FS153">
        <v>0</v>
      </c>
      <c r="FT153">
        <v>0</v>
      </c>
      <c r="FU153">
        <v>0</v>
      </c>
      <c r="FV153">
        <v>0</v>
      </c>
      <c r="FW153">
        <v>0</v>
      </c>
      <c r="FX153">
        <v>0</v>
      </c>
      <c r="FY153">
        <v>0</v>
      </c>
      <c r="GB153">
        <v>256081</v>
      </c>
      <c r="GC153">
        <v>256081</v>
      </c>
      <c r="GD153">
        <v>27.67</v>
      </c>
      <c r="GF153">
        <v>0</v>
      </c>
      <c r="GG153">
        <v>0</v>
      </c>
      <c r="GH153">
        <v>0</v>
      </c>
      <c r="GI153">
        <v>0</v>
      </c>
      <c r="GK153">
        <v>0</v>
      </c>
      <c r="GL153">
        <v>0</v>
      </c>
      <c r="GM153">
        <v>0</v>
      </c>
      <c r="GN153">
        <v>0</v>
      </c>
      <c r="GO153">
        <v>0</v>
      </c>
      <c r="GQ153">
        <v>0</v>
      </c>
      <c r="GR153">
        <v>0</v>
      </c>
      <c r="GS153">
        <v>0</v>
      </c>
      <c r="GT153">
        <v>0</v>
      </c>
      <c r="HB153">
        <v>360336637</v>
      </c>
      <c r="HC153">
        <v>4.0135999999999998E-2</v>
      </c>
      <c r="HD153">
        <v>26270</v>
      </c>
      <c r="HE153">
        <v>0</v>
      </c>
      <c r="HF153">
        <v>149064</v>
      </c>
      <c r="HG153">
        <v>3080</v>
      </c>
      <c r="HH153">
        <v>0</v>
      </c>
      <c r="HI153">
        <v>0</v>
      </c>
      <c r="HJ153">
        <v>46868</v>
      </c>
      <c r="HK153">
        <v>2146</v>
      </c>
      <c r="HL153">
        <v>1656</v>
      </c>
      <c r="HM153">
        <v>29000</v>
      </c>
      <c r="HN153">
        <v>0</v>
      </c>
      <c r="HO153">
        <v>0</v>
      </c>
      <c r="HP153">
        <v>0</v>
      </c>
      <c r="HQ153">
        <v>0</v>
      </c>
      <c r="HR153">
        <v>0</v>
      </c>
      <c r="HS153">
        <v>1385489</v>
      </c>
      <c r="HT153">
        <v>36080</v>
      </c>
      <c r="HW153">
        <v>0</v>
      </c>
      <c r="HX153">
        <v>9</v>
      </c>
      <c r="HY153">
        <v>23</v>
      </c>
      <c r="HZ153">
        <v>14</v>
      </c>
      <c r="IA153">
        <v>9</v>
      </c>
      <c r="IB153">
        <v>3</v>
      </c>
      <c r="IC153">
        <v>58</v>
      </c>
      <c r="ID153">
        <v>0</v>
      </c>
      <c r="IE153">
        <v>0</v>
      </c>
      <c r="IF153">
        <v>0</v>
      </c>
      <c r="IG153">
        <v>5</v>
      </c>
      <c r="IH153">
        <v>0</v>
      </c>
      <c r="II153">
        <v>0</v>
      </c>
      <c r="IJ153">
        <v>2.605</v>
      </c>
      <c r="IK153">
        <v>0</v>
      </c>
      <c r="IL153">
        <v>3</v>
      </c>
      <c r="IM153">
        <v>4</v>
      </c>
      <c r="IN153">
        <v>1</v>
      </c>
      <c r="IO153">
        <v>8</v>
      </c>
      <c r="IP153">
        <v>0</v>
      </c>
      <c r="IQ153">
        <v>2.605</v>
      </c>
      <c r="IR153">
        <v>1605</v>
      </c>
      <c r="IS153">
        <v>0</v>
      </c>
      <c r="IT153">
        <v>15000</v>
      </c>
      <c r="IU153">
        <v>12000</v>
      </c>
      <c r="IV153">
        <v>2000</v>
      </c>
      <c r="IW153">
        <v>6160</v>
      </c>
      <c r="IX153">
        <v>0</v>
      </c>
      <c r="IY153">
        <v>0</v>
      </c>
      <c r="IZ153">
        <v>0</v>
      </c>
      <c r="JA153">
        <v>0</v>
      </c>
      <c r="JB153">
        <v>0</v>
      </c>
      <c r="JC153">
        <v>0</v>
      </c>
      <c r="JD153">
        <v>0</v>
      </c>
      <c r="JE153">
        <v>0</v>
      </c>
      <c r="JF153">
        <v>0</v>
      </c>
      <c r="JG153">
        <v>0</v>
      </c>
      <c r="JH153">
        <v>0</v>
      </c>
      <c r="JJ153">
        <v>0</v>
      </c>
      <c r="JK153">
        <v>0</v>
      </c>
      <c r="JL153">
        <v>0</v>
      </c>
      <c r="JM153">
        <v>0</v>
      </c>
      <c r="JO153">
        <v>2.08</v>
      </c>
      <c r="JP153">
        <v>24.407</v>
      </c>
      <c r="JQ153">
        <v>1.1830000000000001</v>
      </c>
      <c r="JR153">
        <v>16613</v>
      </c>
      <c r="JS153">
        <v>226841</v>
      </c>
      <c r="JT153">
        <v>12627</v>
      </c>
      <c r="JU153">
        <v>3450</v>
      </c>
      <c r="JW153">
        <v>0</v>
      </c>
      <c r="JX153">
        <v>0</v>
      </c>
      <c r="JY153">
        <v>0</v>
      </c>
      <c r="JZ153">
        <v>0</v>
      </c>
      <c r="KD153">
        <v>3450</v>
      </c>
      <c r="KE153">
        <v>7261</v>
      </c>
      <c r="KG153">
        <v>0</v>
      </c>
      <c r="KH153">
        <v>0</v>
      </c>
      <c r="KI153">
        <v>0</v>
      </c>
      <c r="KJ153">
        <v>1</v>
      </c>
      <c r="KK153">
        <v>4</v>
      </c>
      <c r="KL153">
        <v>616</v>
      </c>
      <c r="KM153">
        <v>2464</v>
      </c>
      <c r="KN153">
        <v>0</v>
      </c>
      <c r="KO153">
        <v>0</v>
      </c>
      <c r="KP153">
        <v>0</v>
      </c>
      <c r="KQ153">
        <v>0</v>
      </c>
      <c r="KS153">
        <v>0</v>
      </c>
      <c r="KT153">
        <v>0</v>
      </c>
      <c r="KU153">
        <v>0</v>
      </c>
      <c r="KW153">
        <v>0</v>
      </c>
      <c r="KX153">
        <v>0</v>
      </c>
      <c r="KY153">
        <v>0</v>
      </c>
      <c r="KZ153">
        <v>0</v>
      </c>
      <c r="LA153">
        <v>0</v>
      </c>
      <c r="LB153">
        <v>0</v>
      </c>
      <c r="LD153">
        <v>0</v>
      </c>
      <c r="LE153">
        <v>0</v>
      </c>
      <c r="LF153">
        <v>0</v>
      </c>
      <c r="LG153">
        <v>0</v>
      </c>
      <c r="LH153">
        <v>0</v>
      </c>
      <c r="LI153">
        <v>0</v>
      </c>
      <c r="LJ153">
        <v>186.78300000000002</v>
      </c>
      <c r="LK153">
        <v>3</v>
      </c>
      <c r="LL153">
        <v>45000</v>
      </c>
      <c r="LM153">
        <v>1868</v>
      </c>
      <c r="LN153">
        <v>0</v>
      </c>
      <c r="LO153">
        <v>0</v>
      </c>
      <c r="LP153">
        <v>0</v>
      </c>
      <c r="LQ153">
        <v>0</v>
      </c>
      <c r="LR153">
        <v>0</v>
      </c>
      <c r="LS153">
        <v>0</v>
      </c>
      <c r="LT153">
        <v>0</v>
      </c>
      <c r="LU153">
        <v>0</v>
      </c>
      <c r="LV153">
        <v>0</v>
      </c>
      <c r="LW153">
        <v>0</v>
      </c>
      <c r="LX153">
        <v>0</v>
      </c>
      <c r="LY153">
        <v>0</v>
      </c>
      <c r="LZ153">
        <v>0</v>
      </c>
      <c r="MA153">
        <v>0</v>
      </c>
      <c r="MB153">
        <v>0</v>
      </c>
      <c r="MC153">
        <v>0</v>
      </c>
      <c r="MD153">
        <v>0</v>
      </c>
      <c r="ME153">
        <v>0</v>
      </c>
      <c r="MF153">
        <v>0</v>
      </c>
      <c r="MG153">
        <v>1666904</v>
      </c>
      <c r="MH153">
        <v>0</v>
      </c>
      <c r="MI153">
        <v>0</v>
      </c>
      <c r="MJ153">
        <v>0</v>
      </c>
      <c r="MK153">
        <v>0</v>
      </c>
    </row>
    <row r="154" spans="1:349" x14ac:dyDescent="0.25">
      <c r="A154">
        <v>43696</v>
      </c>
      <c r="B154">
        <v>184801</v>
      </c>
      <c r="C154">
        <v>9</v>
      </c>
      <c r="D154">
        <v>2025</v>
      </c>
      <c r="E154">
        <v>6160</v>
      </c>
      <c r="F154">
        <v>0</v>
      </c>
      <c r="G154">
        <v>114.548</v>
      </c>
      <c r="H154">
        <v>73.716999999999999</v>
      </c>
      <c r="I154">
        <v>73.716999999999999</v>
      </c>
      <c r="J154">
        <v>114.548</v>
      </c>
      <c r="K154">
        <v>0</v>
      </c>
      <c r="L154">
        <v>6160</v>
      </c>
      <c r="M154">
        <v>0</v>
      </c>
      <c r="N154">
        <v>0</v>
      </c>
      <c r="P154">
        <v>114.45200000000001</v>
      </c>
      <c r="Q154">
        <v>0</v>
      </c>
      <c r="R154">
        <v>71212</v>
      </c>
      <c r="S154">
        <v>622.19600000000003</v>
      </c>
      <c r="U154">
        <v>0</v>
      </c>
      <c r="V154">
        <v>0</v>
      </c>
      <c r="W154">
        <v>0</v>
      </c>
      <c r="X154">
        <v>0</v>
      </c>
      <c r="Z154">
        <v>0</v>
      </c>
      <c r="AC154">
        <v>0</v>
      </c>
      <c r="AD154" t="s">
        <v>305</v>
      </c>
      <c r="AE154">
        <v>0</v>
      </c>
      <c r="AH154">
        <v>0</v>
      </c>
      <c r="AI154">
        <v>0</v>
      </c>
      <c r="AJ154">
        <v>6160</v>
      </c>
      <c r="AK154" t="s">
        <v>529</v>
      </c>
      <c r="AL154" t="s">
        <v>5</v>
      </c>
      <c r="AM154">
        <v>0</v>
      </c>
      <c r="AN154">
        <v>0</v>
      </c>
      <c r="AO154">
        <v>0</v>
      </c>
      <c r="AP154">
        <v>0</v>
      </c>
      <c r="AQ154">
        <v>0</v>
      </c>
      <c r="AS154">
        <v>0</v>
      </c>
      <c r="AT154">
        <v>0</v>
      </c>
      <c r="AU154">
        <v>0</v>
      </c>
      <c r="AV154">
        <v>0</v>
      </c>
      <c r="AW154">
        <v>1269920</v>
      </c>
      <c r="AX154">
        <v>1251881</v>
      </c>
      <c r="AY154">
        <v>0</v>
      </c>
      <c r="AZ154">
        <v>71212</v>
      </c>
      <c r="BA154">
        <v>3</v>
      </c>
      <c r="BB154">
        <v>0</v>
      </c>
      <c r="BC154">
        <v>0</v>
      </c>
      <c r="BD154">
        <v>0</v>
      </c>
      <c r="BE154">
        <v>0</v>
      </c>
      <c r="BF154">
        <v>1126129</v>
      </c>
      <c r="BG154">
        <v>0</v>
      </c>
      <c r="BJ154">
        <v>12</v>
      </c>
      <c r="BK154">
        <v>0</v>
      </c>
      <c r="BL154">
        <v>0</v>
      </c>
      <c r="BM154">
        <v>0</v>
      </c>
      <c r="BN154">
        <v>0</v>
      </c>
      <c r="BO154">
        <v>0</v>
      </c>
      <c r="BP154">
        <v>0</v>
      </c>
      <c r="BQ154">
        <v>759</v>
      </c>
      <c r="BS154">
        <v>0</v>
      </c>
      <c r="BT154">
        <v>0</v>
      </c>
      <c r="BU154">
        <v>0</v>
      </c>
      <c r="BV154">
        <v>0</v>
      </c>
      <c r="BW154">
        <v>0</v>
      </c>
      <c r="BY154">
        <v>0</v>
      </c>
      <c r="CA154">
        <v>0</v>
      </c>
      <c r="CB154">
        <v>0</v>
      </c>
      <c r="CC154">
        <v>0</v>
      </c>
      <c r="CD154">
        <v>0</v>
      </c>
      <c r="CE154">
        <v>0</v>
      </c>
      <c r="CF154">
        <v>0</v>
      </c>
      <c r="CG154">
        <v>0</v>
      </c>
      <c r="CH154">
        <v>18390</v>
      </c>
      <c r="CI154">
        <v>0</v>
      </c>
      <c r="CJ154">
        <v>4</v>
      </c>
      <c r="CK154">
        <v>0</v>
      </c>
      <c r="CL154">
        <v>0</v>
      </c>
      <c r="CN154">
        <v>0</v>
      </c>
      <c r="CO154">
        <v>1</v>
      </c>
      <c r="CP154">
        <v>0</v>
      </c>
      <c r="CQ154">
        <v>3.1670000000000003</v>
      </c>
      <c r="CR154">
        <v>114.548</v>
      </c>
      <c r="CS154">
        <v>0</v>
      </c>
      <c r="CT154">
        <v>0</v>
      </c>
      <c r="CU154">
        <v>0</v>
      </c>
      <c r="CV154">
        <v>0</v>
      </c>
      <c r="CW154">
        <v>0</v>
      </c>
      <c r="CX154">
        <v>0</v>
      </c>
      <c r="CY154">
        <v>0</v>
      </c>
      <c r="CZ154">
        <v>0</v>
      </c>
      <c r="DB154">
        <v>454097</v>
      </c>
      <c r="DC154">
        <v>0</v>
      </c>
      <c r="DD154">
        <v>0</v>
      </c>
      <c r="DE154">
        <v>87857</v>
      </c>
      <c r="DF154">
        <v>87857</v>
      </c>
      <c r="DG154">
        <v>14.263</v>
      </c>
      <c r="DH154">
        <v>0</v>
      </c>
      <c r="DI154">
        <v>0</v>
      </c>
      <c r="DK154">
        <v>3761</v>
      </c>
      <c r="DL154">
        <v>0</v>
      </c>
      <c r="DM154">
        <v>105575</v>
      </c>
      <c r="DN154">
        <v>351</v>
      </c>
      <c r="DO154">
        <v>0</v>
      </c>
      <c r="DP154">
        <v>0</v>
      </c>
      <c r="DQ154">
        <v>0</v>
      </c>
      <c r="DR154">
        <v>0</v>
      </c>
      <c r="DS154">
        <v>0</v>
      </c>
      <c r="DT154">
        <v>0</v>
      </c>
      <c r="DU154">
        <v>0</v>
      </c>
      <c r="DV154">
        <v>0</v>
      </c>
      <c r="DW154">
        <v>0</v>
      </c>
      <c r="DX154">
        <v>0</v>
      </c>
      <c r="DY154">
        <v>0</v>
      </c>
      <c r="DZ154">
        <v>0</v>
      </c>
      <c r="EA154">
        <v>0</v>
      </c>
      <c r="EB154">
        <v>0</v>
      </c>
      <c r="EC154">
        <v>14.825000000000001</v>
      </c>
      <c r="ED154">
        <v>105020</v>
      </c>
      <c r="EE154">
        <v>0</v>
      </c>
      <c r="EF154">
        <v>0</v>
      </c>
      <c r="EG154">
        <v>0</v>
      </c>
      <c r="EH154">
        <v>906</v>
      </c>
      <c r="EI154">
        <v>0</v>
      </c>
      <c r="EJ154">
        <v>0</v>
      </c>
      <c r="EK154">
        <v>4.9000000000000002E-2</v>
      </c>
      <c r="EL154">
        <v>0</v>
      </c>
      <c r="EM154">
        <v>0</v>
      </c>
      <c r="EN154">
        <v>0</v>
      </c>
      <c r="EO154">
        <v>0</v>
      </c>
      <c r="EP154">
        <v>0</v>
      </c>
      <c r="EQ154">
        <v>4.9000000000000002E-2</v>
      </c>
      <c r="ER154">
        <v>0</v>
      </c>
      <c r="ES154">
        <v>0.14700000000000002</v>
      </c>
      <c r="ET154">
        <v>0</v>
      </c>
      <c r="EV154">
        <v>0</v>
      </c>
      <c r="EW154">
        <v>0</v>
      </c>
      <c r="EX154">
        <v>0</v>
      </c>
      <c r="EZ154">
        <v>1058219</v>
      </c>
      <c r="FA154">
        <v>0</v>
      </c>
      <c r="FB154">
        <v>1129080</v>
      </c>
      <c r="FC154">
        <v>0</v>
      </c>
      <c r="FD154">
        <v>0</v>
      </c>
      <c r="FE154">
        <v>166276</v>
      </c>
      <c r="FF154">
        <v>27386</v>
      </c>
      <c r="FG154">
        <v>7.0223999999999995E-2</v>
      </c>
      <c r="FH154">
        <v>3.0397999999999998E-2</v>
      </c>
      <c r="FI154">
        <v>0</v>
      </c>
      <c r="FJ154">
        <v>0</v>
      </c>
      <c r="FK154">
        <v>182.81300000000002</v>
      </c>
      <c r="FL154">
        <v>1341132</v>
      </c>
      <c r="FM154">
        <v>0</v>
      </c>
      <c r="FN154">
        <v>0</v>
      </c>
      <c r="FO154">
        <v>0</v>
      </c>
      <c r="FP154">
        <v>0</v>
      </c>
      <c r="FQ154">
        <v>0</v>
      </c>
      <c r="FR154">
        <v>0</v>
      </c>
      <c r="FS154">
        <v>0</v>
      </c>
      <c r="FT154">
        <v>0</v>
      </c>
      <c r="FU154">
        <v>0</v>
      </c>
      <c r="FV154">
        <v>0</v>
      </c>
      <c r="FW154">
        <v>0</v>
      </c>
      <c r="FX154">
        <v>0</v>
      </c>
      <c r="FY154">
        <v>0</v>
      </c>
      <c r="GB154">
        <v>371463</v>
      </c>
      <c r="GC154">
        <v>371463</v>
      </c>
      <c r="GD154">
        <v>40.782000000000004</v>
      </c>
      <c r="GF154">
        <v>0</v>
      </c>
      <c r="GG154">
        <v>0</v>
      </c>
      <c r="GH154">
        <v>0</v>
      </c>
      <c r="GI154">
        <v>0</v>
      </c>
      <c r="GK154">
        <v>0</v>
      </c>
      <c r="GL154">
        <v>0</v>
      </c>
      <c r="GM154">
        <v>0</v>
      </c>
      <c r="GN154">
        <v>0</v>
      </c>
      <c r="GO154">
        <v>0</v>
      </c>
      <c r="GQ154">
        <v>0</v>
      </c>
      <c r="GR154">
        <v>0</v>
      </c>
      <c r="GS154">
        <v>0</v>
      </c>
      <c r="GT154">
        <v>0</v>
      </c>
      <c r="HB154">
        <v>360336637</v>
      </c>
      <c r="HC154">
        <v>4.0135999999999998E-2</v>
      </c>
      <c r="HD154">
        <v>18390</v>
      </c>
      <c r="HE154">
        <v>0</v>
      </c>
      <c r="HF154">
        <v>81162</v>
      </c>
      <c r="HG154">
        <v>9240</v>
      </c>
      <c r="HH154">
        <v>0</v>
      </c>
      <c r="HI154">
        <v>0</v>
      </c>
      <c r="HJ154">
        <v>16384</v>
      </c>
      <c r="HK154">
        <v>1600</v>
      </c>
      <c r="HL154">
        <v>1702</v>
      </c>
      <c r="HM154">
        <v>0</v>
      </c>
      <c r="HN154">
        <v>0</v>
      </c>
      <c r="HO154">
        <v>0</v>
      </c>
      <c r="HP154">
        <v>0</v>
      </c>
      <c r="HQ154">
        <v>0</v>
      </c>
      <c r="HR154">
        <v>0</v>
      </c>
      <c r="HS154">
        <v>1057868</v>
      </c>
      <c r="HT154">
        <v>27386</v>
      </c>
      <c r="HW154">
        <v>0</v>
      </c>
      <c r="HX154">
        <v>24</v>
      </c>
      <c r="HY154">
        <v>15</v>
      </c>
      <c r="HZ154">
        <v>17</v>
      </c>
      <c r="IA154">
        <v>4</v>
      </c>
      <c r="IB154">
        <v>0</v>
      </c>
      <c r="IC154">
        <v>60</v>
      </c>
      <c r="ID154">
        <v>0</v>
      </c>
      <c r="IE154">
        <v>0</v>
      </c>
      <c r="IF154">
        <v>0</v>
      </c>
      <c r="IG154">
        <v>15</v>
      </c>
      <c r="IH154">
        <v>0</v>
      </c>
      <c r="II154">
        <v>0</v>
      </c>
      <c r="IJ154">
        <v>0</v>
      </c>
      <c r="IK154">
        <v>0</v>
      </c>
      <c r="IL154">
        <v>0</v>
      </c>
      <c r="IM154">
        <v>0</v>
      </c>
      <c r="IN154">
        <v>0</v>
      </c>
      <c r="IO154">
        <v>0</v>
      </c>
      <c r="IP154">
        <v>0</v>
      </c>
      <c r="IQ154">
        <v>0</v>
      </c>
      <c r="IR154">
        <v>0</v>
      </c>
      <c r="IS154">
        <v>0</v>
      </c>
      <c r="IT154">
        <v>0</v>
      </c>
      <c r="IU154">
        <v>0</v>
      </c>
      <c r="IV154">
        <v>0</v>
      </c>
      <c r="IW154">
        <v>6160</v>
      </c>
      <c r="IX154">
        <v>0</v>
      </c>
      <c r="IY154">
        <v>0</v>
      </c>
      <c r="IZ154">
        <v>0</v>
      </c>
      <c r="JA154">
        <v>0</v>
      </c>
      <c r="JB154">
        <v>0</v>
      </c>
      <c r="JC154">
        <v>0</v>
      </c>
      <c r="JD154">
        <v>0</v>
      </c>
      <c r="JE154">
        <v>0</v>
      </c>
      <c r="JF154">
        <v>0</v>
      </c>
      <c r="JG154">
        <v>0</v>
      </c>
      <c r="JH154">
        <v>0</v>
      </c>
      <c r="JJ154">
        <v>0</v>
      </c>
      <c r="JK154">
        <v>0</v>
      </c>
      <c r="JL154">
        <v>0</v>
      </c>
      <c r="JM154">
        <v>0</v>
      </c>
      <c r="JO154">
        <v>9.9670000000000005</v>
      </c>
      <c r="JP154">
        <v>26.858000000000001</v>
      </c>
      <c r="JQ154">
        <v>3.9570000000000003</v>
      </c>
      <c r="JR154">
        <v>79607</v>
      </c>
      <c r="JS154">
        <v>249620</v>
      </c>
      <c r="JT154">
        <v>42236</v>
      </c>
      <c r="JU154">
        <v>0</v>
      </c>
      <c r="JW154">
        <v>0</v>
      </c>
      <c r="JX154">
        <v>0</v>
      </c>
      <c r="JY154">
        <v>0</v>
      </c>
      <c r="JZ154">
        <v>0</v>
      </c>
      <c r="KD154">
        <v>0</v>
      </c>
      <c r="KE154">
        <v>7261</v>
      </c>
      <c r="KG154">
        <v>0</v>
      </c>
      <c r="KH154">
        <v>0</v>
      </c>
      <c r="KI154">
        <v>0</v>
      </c>
      <c r="KJ154">
        <v>1</v>
      </c>
      <c r="KK154">
        <v>14</v>
      </c>
      <c r="KL154">
        <v>616</v>
      </c>
      <c r="KM154">
        <v>8624</v>
      </c>
      <c r="KN154">
        <v>0</v>
      </c>
      <c r="KO154">
        <v>0</v>
      </c>
      <c r="KP154">
        <v>0</v>
      </c>
      <c r="KQ154">
        <v>0</v>
      </c>
      <c r="KS154">
        <v>0</v>
      </c>
      <c r="KT154">
        <v>0</v>
      </c>
      <c r="KU154">
        <v>0</v>
      </c>
      <c r="KW154">
        <v>0</v>
      </c>
      <c r="KX154">
        <v>0</v>
      </c>
      <c r="KY154">
        <v>0</v>
      </c>
      <c r="KZ154">
        <v>0</v>
      </c>
      <c r="LA154">
        <v>0</v>
      </c>
      <c r="LB154">
        <v>0</v>
      </c>
      <c r="LD154">
        <v>0</v>
      </c>
      <c r="LE154">
        <v>0</v>
      </c>
      <c r="LF154">
        <v>0</v>
      </c>
      <c r="LG154">
        <v>0</v>
      </c>
      <c r="LH154">
        <v>0</v>
      </c>
      <c r="LI154">
        <v>0</v>
      </c>
      <c r="LJ154">
        <v>138.364</v>
      </c>
      <c r="LK154">
        <v>1</v>
      </c>
      <c r="LL154">
        <v>15000</v>
      </c>
      <c r="LM154">
        <v>1384</v>
      </c>
      <c r="LN154">
        <v>0</v>
      </c>
      <c r="LO154">
        <v>0</v>
      </c>
      <c r="LP154">
        <v>0</v>
      </c>
      <c r="LQ154">
        <v>0</v>
      </c>
      <c r="LR154">
        <v>0</v>
      </c>
      <c r="LS154">
        <v>0</v>
      </c>
      <c r="LT154">
        <v>0</v>
      </c>
      <c r="LU154">
        <v>0</v>
      </c>
      <c r="LV154">
        <v>0</v>
      </c>
      <c r="LW154">
        <v>0</v>
      </c>
      <c r="LX154">
        <v>0</v>
      </c>
      <c r="LY154">
        <v>0</v>
      </c>
      <c r="LZ154">
        <v>0</v>
      </c>
      <c r="MA154">
        <v>0</v>
      </c>
      <c r="MB154">
        <v>0</v>
      </c>
      <c r="MC154">
        <v>0</v>
      </c>
      <c r="MD154">
        <v>0</v>
      </c>
      <c r="ME154">
        <v>0</v>
      </c>
      <c r="MF154">
        <v>0</v>
      </c>
      <c r="MG154">
        <v>1269920</v>
      </c>
      <c r="MH154">
        <v>0</v>
      </c>
      <c r="MI154">
        <v>0</v>
      </c>
      <c r="MJ154">
        <v>0</v>
      </c>
      <c r="MK154">
        <v>0</v>
      </c>
    </row>
    <row r="155" spans="1:349" x14ac:dyDescent="0.25">
      <c r="A155">
        <v>43696</v>
      </c>
      <c r="B155">
        <v>193801</v>
      </c>
      <c r="C155">
        <v>9</v>
      </c>
      <c r="D155">
        <v>2025</v>
      </c>
      <c r="E155">
        <v>6160</v>
      </c>
      <c r="F155">
        <v>0</v>
      </c>
      <c r="G155">
        <v>157.42500000000001</v>
      </c>
      <c r="H155">
        <v>109.875</v>
      </c>
      <c r="I155">
        <v>109.875</v>
      </c>
      <c r="J155">
        <v>157.42500000000001</v>
      </c>
      <c r="K155">
        <v>0</v>
      </c>
      <c r="L155">
        <v>6160</v>
      </c>
      <c r="M155">
        <v>0</v>
      </c>
      <c r="N155">
        <v>0</v>
      </c>
      <c r="P155">
        <v>158.16300000000001</v>
      </c>
      <c r="Q155">
        <v>0</v>
      </c>
      <c r="R155">
        <v>98408</v>
      </c>
      <c r="S155">
        <v>622.19600000000003</v>
      </c>
      <c r="U155">
        <v>0</v>
      </c>
      <c r="V155">
        <v>0</v>
      </c>
      <c r="W155">
        <v>0</v>
      </c>
      <c r="X155">
        <v>0</v>
      </c>
      <c r="Z155">
        <v>0</v>
      </c>
      <c r="AC155">
        <v>0</v>
      </c>
      <c r="AD155" t="s">
        <v>305</v>
      </c>
      <c r="AE155">
        <v>0</v>
      </c>
      <c r="AH155">
        <v>0</v>
      </c>
      <c r="AI155">
        <v>0</v>
      </c>
      <c r="AJ155">
        <v>6160</v>
      </c>
      <c r="AK155" t="s">
        <v>529</v>
      </c>
      <c r="AL155" t="s">
        <v>65</v>
      </c>
      <c r="AM155">
        <v>0</v>
      </c>
      <c r="AN155">
        <v>0</v>
      </c>
      <c r="AO155">
        <v>0</v>
      </c>
      <c r="AP155">
        <v>0</v>
      </c>
      <c r="AQ155">
        <v>0</v>
      </c>
      <c r="AS155">
        <v>0</v>
      </c>
      <c r="AT155">
        <v>0</v>
      </c>
      <c r="AU155">
        <v>0</v>
      </c>
      <c r="AV155">
        <v>0</v>
      </c>
      <c r="AW155">
        <v>2714394</v>
      </c>
      <c r="AX155">
        <v>2693138</v>
      </c>
      <c r="AY155">
        <v>0</v>
      </c>
      <c r="AZ155">
        <v>98408</v>
      </c>
      <c r="BA155">
        <v>23.833000000000002</v>
      </c>
      <c r="BB155">
        <v>0</v>
      </c>
      <c r="BC155">
        <v>0</v>
      </c>
      <c r="BD155">
        <v>0</v>
      </c>
      <c r="BE155">
        <v>0</v>
      </c>
      <c r="BF155">
        <v>2293364</v>
      </c>
      <c r="BG155">
        <v>0</v>
      </c>
      <c r="BJ155">
        <v>12</v>
      </c>
      <c r="BK155">
        <v>0</v>
      </c>
      <c r="BL155">
        <v>0</v>
      </c>
      <c r="BM155">
        <v>0</v>
      </c>
      <c r="BN155">
        <v>0</v>
      </c>
      <c r="BO155">
        <v>0</v>
      </c>
      <c r="BP155">
        <v>0</v>
      </c>
      <c r="BQ155">
        <v>753</v>
      </c>
      <c r="BS155">
        <v>0</v>
      </c>
      <c r="BT155">
        <v>0</v>
      </c>
      <c r="BU155">
        <v>0</v>
      </c>
      <c r="BV155">
        <v>0</v>
      </c>
      <c r="BW155">
        <v>0</v>
      </c>
      <c r="BY155">
        <v>0</v>
      </c>
      <c r="CA155">
        <v>0</v>
      </c>
      <c r="CB155">
        <v>0</v>
      </c>
      <c r="CC155">
        <v>0</v>
      </c>
      <c r="CD155">
        <v>0</v>
      </c>
      <c r="CE155">
        <v>0</v>
      </c>
      <c r="CF155">
        <v>0</v>
      </c>
      <c r="CG155">
        <v>0</v>
      </c>
      <c r="CH155">
        <v>25274</v>
      </c>
      <c r="CI155">
        <v>0</v>
      </c>
      <c r="CJ155">
        <v>4</v>
      </c>
      <c r="CK155">
        <v>0</v>
      </c>
      <c r="CL155">
        <v>0</v>
      </c>
      <c r="CN155">
        <v>0</v>
      </c>
      <c r="CO155">
        <v>1</v>
      </c>
      <c r="CP155">
        <v>0</v>
      </c>
      <c r="CQ155">
        <v>0</v>
      </c>
      <c r="CR155">
        <v>157.42500000000001</v>
      </c>
      <c r="CS155">
        <v>0</v>
      </c>
      <c r="CT155">
        <v>0</v>
      </c>
      <c r="CU155">
        <v>0</v>
      </c>
      <c r="CV155">
        <v>0</v>
      </c>
      <c r="CW155">
        <v>0</v>
      </c>
      <c r="CX155">
        <v>0</v>
      </c>
      <c r="CY155">
        <v>0</v>
      </c>
      <c r="CZ155">
        <v>0</v>
      </c>
      <c r="DB155">
        <v>676830</v>
      </c>
      <c r="DC155">
        <v>0</v>
      </c>
      <c r="DD155">
        <v>0</v>
      </c>
      <c r="DE155">
        <v>233849</v>
      </c>
      <c r="DF155">
        <v>233849</v>
      </c>
      <c r="DG155">
        <v>37.963000000000001</v>
      </c>
      <c r="DH155">
        <v>0</v>
      </c>
      <c r="DI155">
        <v>0</v>
      </c>
      <c r="DK155">
        <v>3672</v>
      </c>
      <c r="DL155">
        <v>0</v>
      </c>
      <c r="DM155">
        <v>1209526</v>
      </c>
      <c r="DN155">
        <v>4018</v>
      </c>
      <c r="DO155">
        <v>0</v>
      </c>
      <c r="DP155">
        <v>0</v>
      </c>
      <c r="DQ155">
        <v>0</v>
      </c>
      <c r="DR155">
        <v>0</v>
      </c>
      <c r="DS155">
        <v>0</v>
      </c>
      <c r="DT155">
        <v>0</v>
      </c>
      <c r="DU155">
        <v>0</v>
      </c>
      <c r="DV155">
        <v>0</v>
      </c>
      <c r="DW155">
        <v>0</v>
      </c>
      <c r="DX155">
        <v>0</v>
      </c>
      <c r="DY155">
        <v>0</v>
      </c>
      <c r="DZ155">
        <v>0</v>
      </c>
      <c r="EA155">
        <v>0</v>
      </c>
      <c r="EB155">
        <v>0</v>
      </c>
      <c r="EC155">
        <v>15.467000000000001</v>
      </c>
      <c r="ED155">
        <v>109568</v>
      </c>
      <c r="EE155">
        <v>0</v>
      </c>
      <c r="EF155">
        <v>0</v>
      </c>
      <c r="EG155">
        <v>0</v>
      </c>
      <c r="EH155">
        <v>226398</v>
      </c>
      <c r="EI155">
        <v>877578</v>
      </c>
      <c r="EJ155">
        <v>35.616</v>
      </c>
      <c r="EK155">
        <v>11.252000000000001</v>
      </c>
      <c r="EL155">
        <v>0</v>
      </c>
      <c r="EM155">
        <v>0</v>
      </c>
      <c r="EN155">
        <v>0.52900000000000003</v>
      </c>
      <c r="EO155">
        <v>0</v>
      </c>
      <c r="EP155">
        <v>0</v>
      </c>
      <c r="EQ155">
        <v>47.550000000000004</v>
      </c>
      <c r="ER155">
        <v>0.153</v>
      </c>
      <c r="ES155">
        <v>36.753</v>
      </c>
      <c r="ET155">
        <v>0</v>
      </c>
      <c r="EV155">
        <v>0</v>
      </c>
      <c r="EW155">
        <v>0</v>
      </c>
      <c r="EX155">
        <v>0</v>
      </c>
      <c r="EZ155">
        <v>2298746</v>
      </c>
      <c r="FA155">
        <v>0</v>
      </c>
      <c r="FB155">
        <v>2393136</v>
      </c>
      <c r="FC155">
        <v>0</v>
      </c>
      <c r="FD155">
        <v>0</v>
      </c>
      <c r="FE155">
        <v>338621</v>
      </c>
      <c r="FF155">
        <v>55771</v>
      </c>
      <c r="FG155">
        <v>7.0223999999999995E-2</v>
      </c>
      <c r="FH155">
        <v>3.0397999999999998E-2</v>
      </c>
      <c r="FI155">
        <v>0</v>
      </c>
      <c r="FJ155">
        <v>0</v>
      </c>
      <c r="FK155">
        <v>372.29900000000004</v>
      </c>
      <c r="FL155">
        <v>2812802</v>
      </c>
      <c r="FM155">
        <v>0</v>
      </c>
      <c r="FN155">
        <v>0</v>
      </c>
      <c r="FO155">
        <v>89040</v>
      </c>
      <c r="FP155">
        <v>0</v>
      </c>
      <c r="FQ155">
        <v>89040</v>
      </c>
      <c r="FR155">
        <v>89040</v>
      </c>
      <c r="FS155">
        <v>0</v>
      </c>
      <c r="FT155">
        <v>0</v>
      </c>
      <c r="FU155">
        <v>0</v>
      </c>
      <c r="FV155">
        <v>0</v>
      </c>
      <c r="FW155">
        <v>0</v>
      </c>
      <c r="FX155">
        <v>0</v>
      </c>
      <c r="FY155">
        <v>0</v>
      </c>
      <c r="GB155">
        <v>0</v>
      </c>
      <c r="GC155">
        <v>0</v>
      </c>
      <c r="GD155">
        <v>0</v>
      </c>
      <c r="GF155">
        <v>0</v>
      </c>
      <c r="GG155">
        <v>0</v>
      </c>
      <c r="GH155">
        <v>0</v>
      </c>
      <c r="GI155">
        <v>0</v>
      </c>
      <c r="GK155">
        <v>0</v>
      </c>
      <c r="GL155">
        <v>0</v>
      </c>
      <c r="GM155">
        <v>0</v>
      </c>
      <c r="GN155">
        <v>0</v>
      </c>
      <c r="GO155">
        <v>0</v>
      </c>
      <c r="GQ155">
        <v>0</v>
      </c>
      <c r="GR155">
        <v>0</v>
      </c>
      <c r="GS155">
        <v>0</v>
      </c>
      <c r="GT155">
        <v>0</v>
      </c>
      <c r="HB155">
        <v>360336637</v>
      </c>
      <c r="HC155">
        <v>4.0135999999999998E-2</v>
      </c>
      <c r="HD155">
        <v>25274</v>
      </c>
      <c r="HE155">
        <v>0</v>
      </c>
      <c r="HF155">
        <v>120972</v>
      </c>
      <c r="HG155">
        <v>2464</v>
      </c>
      <c r="HH155">
        <v>13994</v>
      </c>
      <c r="HI155">
        <v>0</v>
      </c>
      <c r="HJ155">
        <v>31711</v>
      </c>
      <c r="HK155">
        <v>916</v>
      </c>
      <c r="HL155">
        <v>561</v>
      </c>
      <c r="HM155">
        <v>0</v>
      </c>
      <c r="HN155">
        <v>0</v>
      </c>
      <c r="HO155">
        <v>0</v>
      </c>
      <c r="HP155">
        <v>2427</v>
      </c>
      <c r="HQ155">
        <v>0</v>
      </c>
      <c r="HR155">
        <v>0</v>
      </c>
      <c r="HS155">
        <v>2294728</v>
      </c>
      <c r="HT155">
        <v>55771</v>
      </c>
      <c r="HW155">
        <v>0</v>
      </c>
      <c r="HX155">
        <v>22</v>
      </c>
      <c r="HY155">
        <v>24</v>
      </c>
      <c r="HZ155">
        <v>19</v>
      </c>
      <c r="IA155">
        <v>21</v>
      </c>
      <c r="IB155">
        <v>62</v>
      </c>
      <c r="IC155">
        <v>148</v>
      </c>
      <c r="ID155">
        <v>0</v>
      </c>
      <c r="IE155">
        <v>0</v>
      </c>
      <c r="IF155">
        <v>0</v>
      </c>
      <c r="IG155">
        <v>4</v>
      </c>
      <c r="IH155">
        <v>22.718</v>
      </c>
      <c r="II155">
        <v>8.8239999999999998</v>
      </c>
      <c r="IJ155">
        <v>0</v>
      </c>
      <c r="IK155">
        <v>39.44</v>
      </c>
      <c r="IL155">
        <v>0</v>
      </c>
      <c r="IM155">
        <v>0</v>
      </c>
      <c r="IN155">
        <v>0</v>
      </c>
      <c r="IO155">
        <v>0</v>
      </c>
      <c r="IP155">
        <v>48.264000000000003</v>
      </c>
      <c r="IQ155">
        <v>0</v>
      </c>
      <c r="IR155">
        <v>0</v>
      </c>
      <c r="IS155">
        <v>10846</v>
      </c>
      <c r="IT155">
        <v>0</v>
      </c>
      <c r="IU155">
        <v>0</v>
      </c>
      <c r="IV155">
        <v>0</v>
      </c>
      <c r="IW155">
        <v>6160</v>
      </c>
      <c r="IX155">
        <v>0</v>
      </c>
      <c r="IY155">
        <v>0</v>
      </c>
      <c r="IZ155">
        <v>13273</v>
      </c>
      <c r="JA155">
        <v>0</v>
      </c>
      <c r="JB155">
        <v>0</v>
      </c>
      <c r="JC155">
        <v>0</v>
      </c>
      <c r="JD155">
        <v>0</v>
      </c>
      <c r="JE155">
        <v>0</v>
      </c>
      <c r="JF155">
        <v>0</v>
      </c>
      <c r="JG155">
        <v>0</v>
      </c>
      <c r="JH155">
        <v>0</v>
      </c>
      <c r="JJ155">
        <v>0</v>
      </c>
      <c r="JK155">
        <v>0</v>
      </c>
      <c r="JL155">
        <v>0</v>
      </c>
      <c r="JM155">
        <v>0</v>
      </c>
      <c r="JO155">
        <v>0</v>
      </c>
      <c r="JP155">
        <v>0</v>
      </c>
      <c r="JQ155">
        <v>0</v>
      </c>
      <c r="JR155">
        <v>0</v>
      </c>
      <c r="JS155">
        <v>0</v>
      </c>
      <c r="JT155">
        <v>0</v>
      </c>
      <c r="JU155">
        <v>0</v>
      </c>
      <c r="JW155">
        <v>0</v>
      </c>
      <c r="JX155">
        <v>0</v>
      </c>
      <c r="JY155">
        <v>0</v>
      </c>
      <c r="JZ155">
        <v>0</v>
      </c>
      <c r="KD155">
        <v>0</v>
      </c>
      <c r="KE155">
        <v>7261</v>
      </c>
      <c r="KG155">
        <v>0</v>
      </c>
      <c r="KH155">
        <v>0</v>
      </c>
      <c r="KI155">
        <v>0</v>
      </c>
      <c r="KJ155">
        <v>4</v>
      </c>
      <c r="KK155">
        <v>0</v>
      </c>
      <c r="KL155">
        <v>2464</v>
      </c>
      <c r="KM155">
        <v>0</v>
      </c>
      <c r="KN155">
        <v>0</v>
      </c>
      <c r="KO155">
        <v>0</v>
      </c>
      <c r="KP155">
        <v>0</v>
      </c>
      <c r="KQ155">
        <v>0</v>
      </c>
      <c r="KS155">
        <v>0</v>
      </c>
      <c r="KT155">
        <v>0</v>
      </c>
      <c r="KU155">
        <v>0</v>
      </c>
      <c r="KW155">
        <v>0</v>
      </c>
      <c r="KX155">
        <v>0</v>
      </c>
      <c r="KY155">
        <v>0</v>
      </c>
      <c r="KZ155">
        <v>0</v>
      </c>
      <c r="LA155">
        <v>0</v>
      </c>
      <c r="LB155">
        <v>0</v>
      </c>
      <c r="LD155">
        <v>0</v>
      </c>
      <c r="LE155">
        <v>0</v>
      </c>
      <c r="LF155">
        <v>0</v>
      </c>
      <c r="LG155">
        <v>0</v>
      </c>
      <c r="LH155">
        <v>0</v>
      </c>
      <c r="LI155">
        <v>0</v>
      </c>
      <c r="LJ155">
        <v>171.125</v>
      </c>
      <c r="LK155">
        <v>2</v>
      </c>
      <c r="LL155">
        <v>30000</v>
      </c>
      <c r="LM155">
        <v>1711</v>
      </c>
      <c r="LN155">
        <v>0</v>
      </c>
      <c r="LO155">
        <v>0</v>
      </c>
      <c r="LP155">
        <v>0</v>
      </c>
      <c r="LQ155">
        <v>0</v>
      </c>
      <c r="LR155">
        <v>0</v>
      </c>
      <c r="LS155">
        <v>0</v>
      </c>
      <c r="LT155">
        <v>0</v>
      </c>
      <c r="LU155">
        <v>0</v>
      </c>
      <c r="LV155">
        <v>0</v>
      </c>
      <c r="LW155">
        <v>0</v>
      </c>
      <c r="LX155">
        <v>0</v>
      </c>
      <c r="LY155">
        <v>0</v>
      </c>
      <c r="LZ155">
        <v>0</v>
      </c>
      <c r="MA155">
        <v>0</v>
      </c>
      <c r="MB155">
        <v>0</v>
      </c>
      <c r="MC155">
        <v>0</v>
      </c>
      <c r="MD155">
        <v>0</v>
      </c>
      <c r="ME155">
        <v>0</v>
      </c>
      <c r="MF155">
        <v>0</v>
      </c>
      <c r="MG155">
        <v>2714394</v>
      </c>
      <c r="MH155">
        <v>0</v>
      </c>
      <c r="MI155">
        <v>0</v>
      </c>
      <c r="MJ155">
        <v>0</v>
      </c>
      <c r="MK155">
        <v>0</v>
      </c>
    </row>
    <row r="156" spans="1:349" x14ac:dyDescent="0.25">
      <c r="A156">
        <v>43696</v>
      </c>
      <c r="B156">
        <v>212801</v>
      </c>
      <c r="C156">
        <v>9</v>
      </c>
      <c r="D156">
        <v>2025</v>
      </c>
      <c r="E156">
        <v>6160</v>
      </c>
      <c r="F156">
        <v>0</v>
      </c>
      <c r="G156">
        <v>1836.777</v>
      </c>
      <c r="H156">
        <v>1619.5050000000001</v>
      </c>
      <c r="I156">
        <v>1619.5050000000001</v>
      </c>
      <c r="J156">
        <v>1836.777</v>
      </c>
      <c r="K156">
        <v>0</v>
      </c>
      <c r="L156">
        <v>6160</v>
      </c>
      <c r="M156">
        <v>0</v>
      </c>
      <c r="N156">
        <v>0</v>
      </c>
      <c r="P156">
        <v>1833.2850000000001</v>
      </c>
      <c r="Q156">
        <v>0</v>
      </c>
      <c r="R156">
        <v>1140663</v>
      </c>
      <c r="S156">
        <v>622.19600000000003</v>
      </c>
      <c r="U156">
        <v>0</v>
      </c>
      <c r="V156">
        <v>134.47499999999999</v>
      </c>
      <c r="W156">
        <v>82837</v>
      </c>
      <c r="X156">
        <v>82837</v>
      </c>
      <c r="Z156">
        <v>0</v>
      </c>
      <c r="AC156">
        <v>0</v>
      </c>
      <c r="AD156" t="s">
        <v>305</v>
      </c>
      <c r="AE156">
        <v>0</v>
      </c>
      <c r="AH156">
        <v>0</v>
      </c>
      <c r="AI156">
        <v>0</v>
      </c>
      <c r="AJ156">
        <v>6160</v>
      </c>
      <c r="AK156" t="s">
        <v>529</v>
      </c>
      <c r="AL156" t="s">
        <v>66</v>
      </c>
      <c r="AM156">
        <v>0</v>
      </c>
      <c r="AN156">
        <v>0</v>
      </c>
      <c r="AO156">
        <v>0</v>
      </c>
      <c r="AP156">
        <v>0</v>
      </c>
      <c r="AQ156">
        <v>0</v>
      </c>
      <c r="AS156">
        <v>0</v>
      </c>
      <c r="AT156">
        <v>0</v>
      </c>
      <c r="AU156">
        <v>0</v>
      </c>
      <c r="AV156">
        <v>0</v>
      </c>
      <c r="AW156">
        <v>19013444</v>
      </c>
      <c r="AX156">
        <v>18723664</v>
      </c>
      <c r="AY156">
        <v>0</v>
      </c>
      <c r="AZ156">
        <v>1140663</v>
      </c>
      <c r="BA156">
        <v>41.333000000000006</v>
      </c>
      <c r="BB156">
        <v>0</v>
      </c>
      <c r="BC156">
        <v>0</v>
      </c>
      <c r="BD156">
        <v>0</v>
      </c>
      <c r="BE156">
        <v>0</v>
      </c>
      <c r="BF156">
        <v>16938801</v>
      </c>
      <c r="BG156">
        <v>0</v>
      </c>
      <c r="BJ156">
        <v>12</v>
      </c>
      <c r="BK156">
        <v>0</v>
      </c>
      <c r="BL156">
        <v>0</v>
      </c>
      <c r="BM156">
        <v>0</v>
      </c>
      <c r="BN156">
        <v>0</v>
      </c>
      <c r="BO156">
        <v>0</v>
      </c>
      <c r="BP156">
        <v>0</v>
      </c>
      <c r="BQ156">
        <v>521</v>
      </c>
      <c r="BS156">
        <v>0</v>
      </c>
      <c r="BT156">
        <v>0</v>
      </c>
      <c r="BU156">
        <v>0</v>
      </c>
      <c r="BV156">
        <v>0</v>
      </c>
      <c r="BW156">
        <v>0</v>
      </c>
      <c r="BY156">
        <v>0</v>
      </c>
      <c r="CA156">
        <v>0</v>
      </c>
      <c r="CB156">
        <v>0</v>
      </c>
      <c r="CC156">
        <v>0</v>
      </c>
      <c r="CD156">
        <v>0</v>
      </c>
      <c r="CE156">
        <v>0</v>
      </c>
      <c r="CF156">
        <v>0</v>
      </c>
      <c r="CG156">
        <v>0</v>
      </c>
      <c r="CH156">
        <v>294885</v>
      </c>
      <c r="CI156">
        <v>0</v>
      </c>
      <c r="CJ156">
        <v>4</v>
      </c>
      <c r="CK156">
        <v>0</v>
      </c>
      <c r="CL156">
        <v>0</v>
      </c>
      <c r="CN156">
        <v>0</v>
      </c>
      <c r="CO156">
        <v>1</v>
      </c>
      <c r="CP156">
        <v>0</v>
      </c>
      <c r="CQ156">
        <v>1.667</v>
      </c>
      <c r="CR156">
        <v>1836.777</v>
      </c>
      <c r="CS156">
        <v>0</v>
      </c>
      <c r="CT156">
        <v>0</v>
      </c>
      <c r="CU156">
        <v>0</v>
      </c>
      <c r="CV156">
        <v>0</v>
      </c>
      <c r="CW156">
        <v>0</v>
      </c>
      <c r="CX156">
        <v>0</v>
      </c>
      <c r="CY156">
        <v>0</v>
      </c>
      <c r="CZ156">
        <v>0</v>
      </c>
      <c r="DB156">
        <v>9976151</v>
      </c>
      <c r="DC156">
        <v>0</v>
      </c>
      <c r="DD156">
        <v>0</v>
      </c>
      <c r="DE156">
        <v>1615922</v>
      </c>
      <c r="DF156">
        <v>1615922</v>
      </c>
      <c r="DG156">
        <v>262.32499999999999</v>
      </c>
      <c r="DH156">
        <v>0</v>
      </c>
      <c r="DI156">
        <v>0</v>
      </c>
      <c r="DK156">
        <v>0</v>
      </c>
      <c r="DL156">
        <v>0</v>
      </c>
      <c r="DM156">
        <v>1536901</v>
      </c>
      <c r="DN156">
        <v>5105</v>
      </c>
      <c r="DO156">
        <v>0</v>
      </c>
      <c r="DP156">
        <v>0</v>
      </c>
      <c r="DQ156">
        <v>0</v>
      </c>
      <c r="DR156">
        <v>0</v>
      </c>
      <c r="DS156">
        <v>0</v>
      </c>
      <c r="DT156">
        <v>0</v>
      </c>
      <c r="DU156">
        <v>0</v>
      </c>
      <c r="DV156">
        <v>0</v>
      </c>
      <c r="DW156">
        <v>0</v>
      </c>
      <c r="DX156">
        <v>0</v>
      </c>
      <c r="DY156">
        <v>0</v>
      </c>
      <c r="DZ156">
        <v>0</v>
      </c>
      <c r="EA156">
        <v>0</v>
      </c>
      <c r="EB156">
        <v>0</v>
      </c>
      <c r="EC156">
        <v>48.118000000000002</v>
      </c>
      <c r="ED156">
        <v>340868</v>
      </c>
      <c r="EE156">
        <v>0</v>
      </c>
      <c r="EF156">
        <v>0</v>
      </c>
      <c r="EG156">
        <v>0</v>
      </c>
      <c r="EH156">
        <v>1201138</v>
      </c>
      <c r="EI156">
        <v>0</v>
      </c>
      <c r="EJ156">
        <v>0</v>
      </c>
      <c r="EK156">
        <v>51.032000000000004</v>
      </c>
      <c r="EL156">
        <v>0</v>
      </c>
      <c r="EM156">
        <v>6.8530000000000006</v>
      </c>
      <c r="EN156">
        <v>4.2670000000000003</v>
      </c>
      <c r="EO156">
        <v>0</v>
      </c>
      <c r="EP156">
        <v>0</v>
      </c>
      <c r="EQ156">
        <v>62.152000000000001</v>
      </c>
      <c r="ER156">
        <v>0</v>
      </c>
      <c r="ES156">
        <v>194.99</v>
      </c>
      <c r="ET156">
        <v>0</v>
      </c>
      <c r="EV156">
        <v>0</v>
      </c>
      <c r="EW156">
        <v>0</v>
      </c>
      <c r="EX156">
        <v>0</v>
      </c>
      <c r="EZ156">
        <v>15810679</v>
      </c>
      <c r="FA156">
        <v>0</v>
      </c>
      <c r="FB156">
        <v>16946237</v>
      </c>
      <c r="FC156">
        <v>0</v>
      </c>
      <c r="FD156">
        <v>0</v>
      </c>
      <c r="FE156">
        <v>2501061</v>
      </c>
      <c r="FF156">
        <v>411924</v>
      </c>
      <c r="FG156">
        <v>7.0223999999999995E-2</v>
      </c>
      <c r="FH156">
        <v>3.0397999999999998E-2</v>
      </c>
      <c r="FI156">
        <v>0</v>
      </c>
      <c r="FJ156">
        <v>0</v>
      </c>
      <c r="FK156">
        <v>2749.8050000000003</v>
      </c>
      <c r="FL156">
        <v>20154107</v>
      </c>
      <c r="FM156">
        <v>0</v>
      </c>
      <c r="FN156">
        <v>0</v>
      </c>
      <c r="FO156">
        <v>0</v>
      </c>
      <c r="FP156">
        <v>0</v>
      </c>
      <c r="FQ156">
        <v>0</v>
      </c>
      <c r="FR156">
        <v>0</v>
      </c>
      <c r="FS156">
        <v>0</v>
      </c>
      <c r="FT156">
        <v>0</v>
      </c>
      <c r="FU156">
        <v>0</v>
      </c>
      <c r="FV156">
        <v>0</v>
      </c>
      <c r="FW156">
        <v>0</v>
      </c>
      <c r="FX156">
        <v>0</v>
      </c>
      <c r="FY156">
        <v>0</v>
      </c>
      <c r="GB156">
        <v>1508290</v>
      </c>
      <c r="GC156">
        <v>1508290</v>
      </c>
      <c r="GD156">
        <v>155.12</v>
      </c>
      <c r="GF156">
        <v>0</v>
      </c>
      <c r="GG156">
        <v>0</v>
      </c>
      <c r="GH156">
        <v>0</v>
      </c>
      <c r="GI156">
        <v>0</v>
      </c>
      <c r="GK156">
        <v>0</v>
      </c>
      <c r="GL156">
        <v>0</v>
      </c>
      <c r="GM156">
        <v>0</v>
      </c>
      <c r="GN156">
        <v>0</v>
      </c>
      <c r="GO156">
        <v>0</v>
      </c>
      <c r="GQ156">
        <v>0</v>
      </c>
      <c r="GR156">
        <v>0</v>
      </c>
      <c r="GS156">
        <v>0</v>
      </c>
      <c r="GT156">
        <v>0</v>
      </c>
      <c r="HB156">
        <v>360336637</v>
      </c>
      <c r="HC156">
        <v>4.0135999999999998E-2</v>
      </c>
      <c r="HD156">
        <v>294885</v>
      </c>
      <c r="HE156">
        <v>0</v>
      </c>
      <c r="HF156">
        <v>1783075</v>
      </c>
      <c r="HG156">
        <v>107800</v>
      </c>
      <c r="HH156">
        <v>224138</v>
      </c>
      <c r="HI156">
        <v>0</v>
      </c>
      <c r="HJ156">
        <v>93582</v>
      </c>
      <c r="HK156">
        <v>7012</v>
      </c>
      <c r="HL156">
        <v>5529</v>
      </c>
      <c r="HM156">
        <v>5000</v>
      </c>
      <c r="HN156">
        <v>0</v>
      </c>
      <c r="HO156">
        <v>0</v>
      </c>
      <c r="HP156">
        <v>0</v>
      </c>
      <c r="HQ156">
        <v>0</v>
      </c>
      <c r="HR156">
        <v>0</v>
      </c>
      <c r="HS156">
        <v>15805574</v>
      </c>
      <c r="HT156">
        <v>411924</v>
      </c>
      <c r="HW156">
        <v>0</v>
      </c>
      <c r="HX156">
        <v>274</v>
      </c>
      <c r="HY156">
        <v>303</v>
      </c>
      <c r="HZ156">
        <v>218</v>
      </c>
      <c r="IA156">
        <v>157</v>
      </c>
      <c r="IB156">
        <v>120</v>
      </c>
      <c r="IC156">
        <v>1072</v>
      </c>
      <c r="ID156">
        <v>0</v>
      </c>
      <c r="IE156">
        <v>0</v>
      </c>
      <c r="IF156">
        <v>0</v>
      </c>
      <c r="IG156">
        <v>175</v>
      </c>
      <c r="IH156">
        <v>363.86</v>
      </c>
      <c r="II156">
        <v>0</v>
      </c>
      <c r="IJ156">
        <v>134.47499999999999</v>
      </c>
      <c r="IK156">
        <v>0</v>
      </c>
      <c r="IL156">
        <v>1</v>
      </c>
      <c r="IM156">
        <v>0</v>
      </c>
      <c r="IN156">
        <v>0</v>
      </c>
      <c r="IO156">
        <v>1</v>
      </c>
      <c r="IP156">
        <v>0</v>
      </c>
      <c r="IQ156">
        <v>134.47499999999999</v>
      </c>
      <c r="IR156">
        <v>82837</v>
      </c>
      <c r="IS156">
        <v>0</v>
      </c>
      <c r="IT156">
        <v>5000</v>
      </c>
      <c r="IU156">
        <v>0</v>
      </c>
      <c r="IV156">
        <v>0</v>
      </c>
      <c r="IW156">
        <v>6160</v>
      </c>
      <c r="IX156">
        <v>0</v>
      </c>
      <c r="IY156">
        <v>0</v>
      </c>
      <c r="IZ156">
        <v>0</v>
      </c>
      <c r="JA156">
        <v>0</v>
      </c>
      <c r="JB156">
        <v>0</v>
      </c>
      <c r="JC156">
        <v>0</v>
      </c>
      <c r="JD156">
        <v>0</v>
      </c>
      <c r="JE156">
        <v>0</v>
      </c>
      <c r="JF156">
        <v>0</v>
      </c>
      <c r="JG156">
        <v>0</v>
      </c>
      <c r="JH156">
        <v>0</v>
      </c>
      <c r="JJ156">
        <v>0</v>
      </c>
      <c r="JK156">
        <v>0</v>
      </c>
      <c r="JL156">
        <v>0</v>
      </c>
      <c r="JM156">
        <v>0</v>
      </c>
      <c r="JO156">
        <v>1.2670000000000001</v>
      </c>
      <c r="JP156">
        <v>104.38300000000001</v>
      </c>
      <c r="JQ156">
        <v>49.47</v>
      </c>
      <c r="JR156">
        <v>10120</v>
      </c>
      <c r="JS156">
        <v>970144</v>
      </c>
      <c r="JT156">
        <v>528026</v>
      </c>
      <c r="JU156">
        <v>0</v>
      </c>
      <c r="JW156">
        <v>0</v>
      </c>
      <c r="JX156">
        <v>0</v>
      </c>
      <c r="JY156">
        <v>0</v>
      </c>
      <c r="JZ156">
        <v>0</v>
      </c>
      <c r="KD156">
        <v>0</v>
      </c>
      <c r="KE156">
        <v>7261</v>
      </c>
      <c r="KG156">
        <v>0</v>
      </c>
      <c r="KH156">
        <v>0</v>
      </c>
      <c r="KI156">
        <v>0</v>
      </c>
      <c r="KJ156">
        <v>22</v>
      </c>
      <c r="KK156">
        <v>153</v>
      </c>
      <c r="KL156">
        <v>13552</v>
      </c>
      <c r="KM156">
        <v>94248</v>
      </c>
      <c r="KN156">
        <v>0</v>
      </c>
      <c r="KO156">
        <v>0</v>
      </c>
      <c r="KP156">
        <v>0</v>
      </c>
      <c r="KQ156">
        <v>0</v>
      </c>
      <c r="KS156">
        <v>0</v>
      </c>
      <c r="KT156">
        <v>0</v>
      </c>
      <c r="KU156">
        <v>0</v>
      </c>
      <c r="KW156">
        <v>0</v>
      </c>
      <c r="KX156">
        <v>0</v>
      </c>
      <c r="KY156">
        <v>0</v>
      </c>
      <c r="KZ156">
        <v>0</v>
      </c>
      <c r="LA156">
        <v>0</v>
      </c>
      <c r="LB156">
        <v>0</v>
      </c>
      <c r="LD156">
        <v>0</v>
      </c>
      <c r="LE156">
        <v>0</v>
      </c>
      <c r="LF156">
        <v>0</v>
      </c>
      <c r="LG156">
        <v>0</v>
      </c>
      <c r="LH156">
        <v>0</v>
      </c>
      <c r="LI156">
        <v>0</v>
      </c>
      <c r="LJ156">
        <v>1858.23</v>
      </c>
      <c r="LK156">
        <v>5</v>
      </c>
      <c r="LL156">
        <v>75000</v>
      </c>
      <c r="LM156">
        <v>18582</v>
      </c>
      <c r="LN156">
        <v>0</v>
      </c>
      <c r="LO156">
        <v>0</v>
      </c>
      <c r="LP156">
        <v>0</v>
      </c>
      <c r="LQ156">
        <v>0</v>
      </c>
      <c r="LR156">
        <v>0</v>
      </c>
      <c r="LS156">
        <v>0</v>
      </c>
      <c r="LT156">
        <v>0</v>
      </c>
      <c r="LU156">
        <v>0</v>
      </c>
      <c r="LV156">
        <v>0</v>
      </c>
      <c r="LW156">
        <v>0</v>
      </c>
      <c r="LX156">
        <v>0</v>
      </c>
      <c r="LY156">
        <v>0</v>
      </c>
      <c r="LZ156">
        <v>0</v>
      </c>
      <c r="MA156">
        <v>0</v>
      </c>
      <c r="MB156">
        <v>0</v>
      </c>
      <c r="MC156">
        <v>0</v>
      </c>
      <c r="MD156">
        <v>0</v>
      </c>
      <c r="ME156">
        <v>0</v>
      </c>
      <c r="MF156">
        <v>0</v>
      </c>
      <c r="MG156">
        <v>19013444</v>
      </c>
      <c r="MH156">
        <v>0</v>
      </c>
      <c r="MI156">
        <v>0</v>
      </c>
      <c r="MJ156">
        <v>0</v>
      </c>
      <c r="MK156">
        <v>0</v>
      </c>
    </row>
    <row r="157" spans="1:349" x14ac:dyDescent="0.25">
      <c r="A157">
        <v>43696</v>
      </c>
      <c r="B157">
        <v>212804</v>
      </c>
      <c r="C157">
        <v>9</v>
      </c>
      <c r="D157">
        <v>2025</v>
      </c>
      <c r="E157">
        <v>6160</v>
      </c>
      <c r="F157">
        <v>0</v>
      </c>
      <c r="G157">
        <v>967.98300000000006</v>
      </c>
      <c r="H157">
        <v>887.67100000000005</v>
      </c>
      <c r="I157">
        <v>887.67100000000005</v>
      </c>
      <c r="J157">
        <v>967.98300000000006</v>
      </c>
      <c r="K157">
        <v>0</v>
      </c>
      <c r="L157">
        <v>6160</v>
      </c>
      <c r="M157">
        <v>0</v>
      </c>
      <c r="N157">
        <v>0</v>
      </c>
      <c r="P157">
        <v>967.98300000000006</v>
      </c>
      <c r="Q157">
        <v>0</v>
      </c>
      <c r="R157">
        <v>602275</v>
      </c>
      <c r="S157">
        <v>622.19600000000003</v>
      </c>
      <c r="U157">
        <v>0</v>
      </c>
      <c r="V157">
        <v>33.817</v>
      </c>
      <c r="W157">
        <v>20831</v>
      </c>
      <c r="X157">
        <v>20831</v>
      </c>
      <c r="Z157">
        <v>0</v>
      </c>
      <c r="AC157">
        <v>0</v>
      </c>
      <c r="AD157" t="s">
        <v>305</v>
      </c>
      <c r="AE157">
        <v>0</v>
      </c>
      <c r="AH157">
        <v>0</v>
      </c>
      <c r="AI157">
        <v>0</v>
      </c>
      <c r="AJ157">
        <v>6160</v>
      </c>
      <c r="AK157" t="s">
        <v>529</v>
      </c>
      <c r="AL157" t="s">
        <v>442</v>
      </c>
      <c r="AM157">
        <v>0</v>
      </c>
      <c r="AN157">
        <v>0</v>
      </c>
      <c r="AO157">
        <v>0</v>
      </c>
      <c r="AP157">
        <v>0</v>
      </c>
      <c r="AQ157">
        <v>0</v>
      </c>
      <c r="AS157">
        <v>0</v>
      </c>
      <c r="AT157">
        <v>0</v>
      </c>
      <c r="AU157">
        <v>0</v>
      </c>
      <c r="AV157">
        <v>0</v>
      </c>
      <c r="AW157">
        <v>9594528</v>
      </c>
      <c r="AX157">
        <v>9442121</v>
      </c>
      <c r="AY157">
        <v>0</v>
      </c>
      <c r="AZ157">
        <v>602275</v>
      </c>
      <c r="BA157">
        <v>0</v>
      </c>
      <c r="BB157">
        <v>20414</v>
      </c>
      <c r="BC157">
        <v>20283</v>
      </c>
      <c r="BD157">
        <v>48</v>
      </c>
      <c r="BE157">
        <v>130</v>
      </c>
      <c r="BF157">
        <v>8566554</v>
      </c>
      <c r="BG157">
        <v>0</v>
      </c>
      <c r="BJ157">
        <v>12</v>
      </c>
      <c r="BK157">
        <v>0</v>
      </c>
      <c r="BL157">
        <v>0</v>
      </c>
      <c r="BM157">
        <v>0</v>
      </c>
      <c r="BN157">
        <v>0</v>
      </c>
      <c r="BO157">
        <v>0</v>
      </c>
      <c r="BP157">
        <v>0</v>
      </c>
      <c r="BQ157">
        <v>633</v>
      </c>
      <c r="BS157">
        <v>0</v>
      </c>
      <c r="BT157">
        <v>0</v>
      </c>
      <c r="BU157">
        <v>0</v>
      </c>
      <c r="BV157">
        <v>0</v>
      </c>
      <c r="BW157">
        <v>0</v>
      </c>
      <c r="BY157">
        <v>0</v>
      </c>
      <c r="CA157">
        <v>0</v>
      </c>
      <c r="CB157">
        <v>0</v>
      </c>
      <c r="CC157">
        <v>0</v>
      </c>
      <c r="CD157">
        <v>0</v>
      </c>
      <c r="CE157">
        <v>0</v>
      </c>
      <c r="CF157">
        <v>0</v>
      </c>
      <c r="CG157">
        <v>0</v>
      </c>
      <c r="CH157">
        <v>155405</v>
      </c>
      <c r="CI157">
        <v>0</v>
      </c>
      <c r="CJ157">
        <v>4</v>
      </c>
      <c r="CK157">
        <v>0</v>
      </c>
      <c r="CL157">
        <v>0</v>
      </c>
      <c r="CN157">
        <v>0</v>
      </c>
      <c r="CO157">
        <v>1</v>
      </c>
      <c r="CP157">
        <v>0</v>
      </c>
      <c r="CQ157">
        <v>0</v>
      </c>
      <c r="CR157">
        <v>967.98300000000006</v>
      </c>
      <c r="CS157">
        <v>0</v>
      </c>
      <c r="CT157">
        <v>0</v>
      </c>
      <c r="CU157">
        <v>0</v>
      </c>
      <c r="CV157">
        <v>0</v>
      </c>
      <c r="CW157">
        <v>0</v>
      </c>
      <c r="CX157">
        <v>0</v>
      </c>
      <c r="CY157">
        <v>0</v>
      </c>
      <c r="CZ157">
        <v>0</v>
      </c>
      <c r="DB157">
        <v>5468053</v>
      </c>
      <c r="DC157">
        <v>0</v>
      </c>
      <c r="DD157">
        <v>0</v>
      </c>
      <c r="DE157">
        <v>459228</v>
      </c>
      <c r="DF157">
        <v>459228</v>
      </c>
      <c r="DG157">
        <v>74.55</v>
      </c>
      <c r="DH157">
        <v>0</v>
      </c>
      <c r="DI157">
        <v>0</v>
      </c>
      <c r="DK157">
        <v>1755</v>
      </c>
      <c r="DL157">
        <v>0</v>
      </c>
      <c r="DM157">
        <v>863171</v>
      </c>
      <c r="DN157">
        <v>2867</v>
      </c>
      <c r="DO157">
        <v>0</v>
      </c>
      <c r="DP157">
        <v>0</v>
      </c>
      <c r="DQ157">
        <v>0</v>
      </c>
      <c r="DR157">
        <v>0</v>
      </c>
      <c r="DS157">
        <v>0</v>
      </c>
      <c r="DT157">
        <v>0</v>
      </c>
      <c r="DU157">
        <v>0</v>
      </c>
      <c r="DV157">
        <v>0</v>
      </c>
      <c r="DW157">
        <v>0</v>
      </c>
      <c r="DX157">
        <v>0</v>
      </c>
      <c r="DY157">
        <v>0</v>
      </c>
      <c r="DZ157">
        <v>0</v>
      </c>
      <c r="EA157">
        <v>0</v>
      </c>
      <c r="EB157">
        <v>0</v>
      </c>
      <c r="EC157">
        <v>37.417000000000002</v>
      </c>
      <c r="ED157">
        <v>265062</v>
      </c>
      <c r="EE157">
        <v>0</v>
      </c>
      <c r="EF157">
        <v>0</v>
      </c>
      <c r="EG157">
        <v>0</v>
      </c>
      <c r="EH157">
        <v>600976</v>
      </c>
      <c r="EI157">
        <v>0</v>
      </c>
      <c r="EJ157">
        <v>0</v>
      </c>
      <c r="EK157">
        <v>27.38</v>
      </c>
      <c r="EL157">
        <v>0</v>
      </c>
      <c r="EM157">
        <v>3.7000000000000005E-2</v>
      </c>
      <c r="EN157">
        <v>3.0620000000000003</v>
      </c>
      <c r="EO157">
        <v>0</v>
      </c>
      <c r="EP157">
        <v>0</v>
      </c>
      <c r="EQ157">
        <v>30.479000000000003</v>
      </c>
      <c r="ER157">
        <v>0</v>
      </c>
      <c r="ES157">
        <v>97.561000000000007</v>
      </c>
      <c r="ET157">
        <v>0</v>
      </c>
      <c r="EV157">
        <v>0</v>
      </c>
      <c r="EW157">
        <v>0</v>
      </c>
      <c r="EX157">
        <v>0</v>
      </c>
      <c r="EZ157">
        <v>7968921</v>
      </c>
      <c r="FA157">
        <v>0</v>
      </c>
      <c r="FB157">
        <v>8568198</v>
      </c>
      <c r="FC157">
        <v>0</v>
      </c>
      <c r="FD157">
        <v>0</v>
      </c>
      <c r="FE157">
        <v>1264875</v>
      </c>
      <c r="FF157">
        <v>208325</v>
      </c>
      <c r="FG157">
        <v>7.0223999999999995E-2</v>
      </c>
      <c r="FH157">
        <v>3.0397999999999998E-2</v>
      </c>
      <c r="FI157">
        <v>0</v>
      </c>
      <c r="FJ157">
        <v>0</v>
      </c>
      <c r="FK157">
        <v>1390.674</v>
      </c>
      <c r="FL157">
        <v>10196803</v>
      </c>
      <c r="FM157">
        <v>0</v>
      </c>
      <c r="FN157">
        <v>0</v>
      </c>
      <c r="FO157">
        <v>0</v>
      </c>
      <c r="FP157">
        <v>0</v>
      </c>
      <c r="FQ157">
        <v>0</v>
      </c>
      <c r="FR157">
        <v>0</v>
      </c>
      <c r="FS157">
        <v>0</v>
      </c>
      <c r="FT157">
        <v>0</v>
      </c>
      <c r="FU157">
        <v>0</v>
      </c>
      <c r="FV157">
        <v>0</v>
      </c>
      <c r="FW157">
        <v>0</v>
      </c>
      <c r="FX157">
        <v>0</v>
      </c>
      <c r="FY157">
        <v>0</v>
      </c>
      <c r="GB157">
        <v>494066</v>
      </c>
      <c r="GC157">
        <v>494066</v>
      </c>
      <c r="GD157">
        <v>49.833000000000006</v>
      </c>
      <c r="GF157">
        <v>0</v>
      </c>
      <c r="GG157">
        <v>0</v>
      </c>
      <c r="GH157">
        <v>0</v>
      </c>
      <c r="GI157">
        <v>0</v>
      </c>
      <c r="GK157">
        <v>0</v>
      </c>
      <c r="GL157">
        <v>0</v>
      </c>
      <c r="GM157">
        <v>0</v>
      </c>
      <c r="GN157">
        <v>0</v>
      </c>
      <c r="GO157">
        <v>0</v>
      </c>
      <c r="GQ157">
        <v>0</v>
      </c>
      <c r="GR157">
        <v>0</v>
      </c>
      <c r="GS157">
        <v>0</v>
      </c>
      <c r="GT157">
        <v>0</v>
      </c>
      <c r="HB157">
        <v>360336637</v>
      </c>
      <c r="HC157">
        <v>4.0135999999999998E-2</v>
      </c>
      <c r="HD157">
        <v>155405</v>
      </c>
      <c r="HE157">
        <v>0</v>
      </c>
      <c r="HF157">
        <v>977326</v>
      </c>
      <c r="HG157">
        <v>44968</v>
      </c>
      <c r="HH157">
        <v>75440</v>
      </c>
      <c r="HI157">
        <v>0</v>
      </c>
      <c r="HJ157">
        <v>53190</v>
      </c>
      <c r="HK157">
        <v>2636</v>
      </c>
      <c r="HL157">
        <v>2006</v>
      </c>
      <c r="HM157">
        <v>87000</v>
      </c>
      <c r="HN157">
        <v>0</v>
      </c>
      <c r="HO157">
        <v>0</v>
      </c>
      <c r="HP157">
        <v>0</v>
      </c>
      <c r="HQ157">
        <v>0</v>
      </c>
      <c r="HR157">
        <v>0</v>
      </c>
      <c r="HS157">
        <v>7965923</v>
      </c>
      <c r="HT157">
        <v>208325</v>
      </c>
      <c r="HW157">
        <v>0</v>
      </c>
      <c r="HX157">
        <v>68</v>
      </c>
      <c r="HY157">
        <v>59</v>
      </c>
      <c r="HZ157">
        <v>72</v>
      </c>
      <c r="IA157">
        <v>65</v>
      </c>
      <c r="IB157">
        <v>37</v>
      </c>
      <c r="IC157">
        <v>301</v>
      </c>
      <c r="ID157">
        <v>0</v>
      </c>
      <c r="IE157">
        <v>0</v>
      </c>
      <c r="IF157">
        <v>0</v>
      </c>
      <c r="IG157">
        <v>73</v>
      </c>
      <c r="IH157">
        <v>122.46700000000001</v>
      </c>
      <c r="II157">
        <v>0</v>
      </c>
      <c r="IJ157">
        <v>33.817</v>
      </c>
      <c r="IK157">
        <v>0</v>
      </c>
      <c r="IL157">
        <v>3</v>
      </c>
      <c r="IM157">
        <v>24</v>
      </c>
      <c r="IN157">
        <v>0</v>
      </c>
      <c r="IO157">
        <v>27</v>
      </c>
      <c r="IP157">
        <v>0</v>
      </c>
      <c r="IQ157">
        <v>33.817</v>
      </c>
      <c r="IR157">
        <v>20831</v>
      </c>
      <c r="IS157">
        <v>0</v>
      </c>
      <c r="IT157">
        <v>15000</v>
      </c>
      <c r="IU157">
        <v>72000</v>
      </c>
      <c r="IV157">
        <v>0</v>
      </c>
      <c r="IW157">
        <v>6160</v>
      </c>
      <c r="IX157">
        <v>0</v>
      </c>
      <c r="IY157">
        <v>0</v>
      </c>
      <c r="IZ157">
        <v>0</v>
      </c>
      <c r="JA157">
        <v>0</v>
      </c>
      <c r="JB157">
        <v>0</v>
      </c>
      <c r="JC157">
        <v>0</v>
      </c>
      <c r="JD157">
        <v>0</v>
      </c>
      <c r="JE157">
        <v>0</v>
      </c>
      <c r="JF157">
        <v>0</v>
      </c>
      <c r="JG157">
        <v>0</v>
      </c>
      <c r="JH157">
        <v>0</v>
      </c>
      <c r="JJ157">
        <v>0</v>
      </c>
      <c r="JK157">
        <v>0</v>
      </c>
      <c r="JL157">
        <v>0</v>
      </c>
      <c r="JM157">
        <v>0</v>
      </c>
      <c r="JO157">
        <v>0</v>
      </c>
      <c r="JP157">
        <v>27.425000000000001</v>
      </c>
      <c r="JQ157">
        <v>22.408000000000001</v>
      </c>
      <c r="JR157">
        <v>0</v>
      </c>
      <c r="JS157">
        <v>254890</v>
      </c>
      <c r="JT157">
        <v>239176</v>
      </c>
      <c r="JU157">
        <v>20698</v>
      </c>
      <c r="JW157">
        <v>0</v>
      </c>
      <c r="JX157">
        <v>0</v>
      </c>
      <c r="JY157">
        <v>0</v>
      </c>
      <c r="JZ157">
        <v>0</v>
      </c>
      <c r="KD157">
        <v>20698</v>
      </c>
      <c r="KE157">
        <v>7261</v>
      </c>
      <c r="KG157">
        <v>0</v>
      </c>
      <c r="KH157">
        <v>0</v>
      </c>
      <c r="KI157">
        <v>0</v>
      </c>
      <c r="KJ157">
        <v>29</v>
      </c>
      <c r="KK157">
        <v>44</v>
      </c>
      <c r="KL157">
        <v>17864</v>
      </c>
      <c r="KM157">
        <v>27104</v>
      </c>
      <c r="KN157">
        <v>0</v>
      </c>
      <c r="KO157">
        <v>0</v>
      </c>
      <c r="KP157">
        <v>0</v>
      </c>
      <c r="KQ157">
        <v>0</v>
      </c>
      <c r="KS157">
        <v>0</v>
      </c>
      <c r="KT157">
        <v>0</v>
      </c>
      <c r="KU157">
        <v>0</v>
      </c>
      <c r="KW157">
        <v>0</v>
      </c>
      <c r="KX157">
        <v>0</v>
      </c>
      <c r="KY157">
        <v>0</v>
      </c>
      <c r="KZ157">
        <v>0</v>
      </c>
      <c r="LA157">
        <v>0</v>
      </c>
      <c r="LB157">
        <v>0</v>
      </c>
      <c r="LD157">
        <v>0</v>
      </c>
      <c r="LE157">
        <v>0</v>
      </c>
      <c r="LF157">
        <v>0</v>
      </c>
      <c r="LG157">
        <v>0</v>
      </c>
      <c r="LH157">
        <v>0</v>
      </c>
      <c r="LI157">
        <v>0</v>
      </c>
      <c r="LJ157">
        <v>818.95600000000002</v>
      </c>
      <c r="LK157">
        <v>3</v>
      </c>
      <c r="LL157">
        <v>45000</v>
      </c>
      <c r="LM157">
        <v>8190</v>
      </c>
      <c r="LN157">
        <v>0</v>
      </c>
      <c r="LO157">
        <v>0</v>
      </c>
      <c r="LP157">
        <v>0</v>
      </c>
      <c r="LQ157">
        <v>0</v>
      </c>
      <c r="LR157">
        <v>0</v>
      </c>
      <c r="LS157">
        <v>0</v>
      </c>
      <c r="LT157">
        <v>0</v>
      </c>
      <c r="LU157">
        <v>0</v>
      </c>
      <c r="LV157">
        <v>0</v>
      </c>
      <c r="LW157">
        <v>0</v>
      </c>
      <c r="LX157">
        <v>0</v>
      </c>
      <c r="LY157">
        <v>0</v>
      </c>
      <c r="LZ157">
        <v>0</v>
      </c>
      <c r="MA157">
        <v>0</v>
      </c>
      <c r="MB157">
        <v>0</v>
      </c>
      <c r="MC157">
        <v>0</v>
      </c>
      <c r="MD157">
        <v>0</v>
      </c>
      <c r="ME157">
        <v>0</v>
      </c>
      <c r="MF157">
        <v>0</v>
      </c>
      <c r="MG157">
        <v>9594528</v>
      </c>
      <c r="MH157">
        <v>0</v>
      </c>
      <c r="MI157">
        <v>0</v>
      </c>
      <c r="MJ157">
        <v>0</v>
      </c>
      <c r="MK157">
        <v>0</v>
      </c>
    </row>
    <row r="158" spans="1:349" x14ac:dyDescent="0.25">
      <c r="A158">
        <v>43696</v>
      </c>
      <c r="B158">
        <v>213801</v>
      </c>
      <c r="C158">
        <v>9</v>
      </c>
      <c r="D158">
        <v>2025</v>
      </c>
      <c r="E158">
        <v>6160</v>
      </c>
      <c r="F158">
        <v>0</v>
      </c>
      <c r="G158">
        <v>72.935000000000002</v>
      </c>
      <c r="H158">
        <v>58.212000000000003</v>
      </c>
      <c r="I158">
        <v>58.212000000000003</v>
      </c>
      <c r="J158">
        <v>72.935000000000002</v>
      </c>
      <c r="K158">
        <v>0</v>
      </c>
      <c r="L158">
        <v>6160</v>
      </c>
      <c r="M158">
        <v>0</v>
      </c>
      <c r="N158">
        <v>0</v>
      </c>
      <c r="P158">
        <v>72.66</v>
      </c>
      <c r="Q158">
        <v>0</v>
      </c>
      <c r="R158">
        <v>45209</v>
      </c>
      <c r="S158">
        <v>622.19600000000003</v>
      </c>
      <c r="U158">
        <v>0</v>
      </c>
      <c r="V158">
        <v>0</v>
      </c>
      <c r="W158">
        <v>0</v>
      </c>
      <c r="X158">
        <v>0</v>
      </c>
      <c r="Z158">
        <v>0</v>
      </c>
      <c r="AC158">
        <v>0</v>
      </c>
      <c r="AD158" t="s">
        <v>305</v>
      </c>
      <c r="AE158">
        <v>0</v>
      </c>
      <c r="AH158">
        <v>0</v>
      </c>
      <c r="AI158">
        <v>0</v>
      </c>
      <c r="AJ158">
        <v>6160</v>
      </c>
      <c r="AK158" t="s">
        <v>529</v>
      </c>
      <c r="AL158" t="s">
        <v>67</v>
      </c>
      <c r="AM158">
        <v>0</v>
      </c>
      <c r="AN158">
        <v>0</v>
      </c>
      <c r="AO158">
        <v>0</v>
      </c>
      <c r="AP158">
        <v>0</v>
      </c>
      <c r="AQ158">
        <v>0</v>
      </c>
      <c r="AS158">
        <v>0</v>
      </c>
      <c r="AT158">
        <v>0</v>
      </c>
      <c r="AU158">
        <v>0</v>
      </c>
      <c r="AV158">
        <v>0</v>
      </c>
      <c r="AW158">
        <v>761119</v>
      </c>
      <c r="AX158">
        <v>749600</v>
      </c>
      <c r="AY158">
        <v>0</v>
      </c>
      <c r="AZ158">
        <v>45209</v>
      </c>
      <c r="BA158">
        <v>12</v>
      </c>
      <c r="BB158">
        <v>0</v>
      </c>
      <c r="BC158">
        <v>0</v>
      </c>
      <c r="BD158">
        <v>0</v>
      </c>
      <c r="BE158">
        <v>0</v>
      </c>
      <c r="BF158">
        <v>675307</v>
      </c>
      <c r="BG158">
        <v>0</v>
      </c>
      <c r="BJ158">
        <v>12</v>
      </c>
      <c r="BK158">
        <v>0</v>
      </c>
      <c r="BL158">
        <v>0</v>
      </c>
      <c r="BM158">
        <v>0</v>
      </c>
      <c r="BN158">
        <v>0</v>
      </c>
      <c r="BO158">
        <v>0</v>
      </c>
      <c r="BP158">
        <v>0</v>
      </c>
      <c r="BQ158">
        <v>761</v>
      </c>
      <c r="BS158">
        <v>0</v>
      </c>
      <c r="BT158">
        <v>0</v>
      </c>
      <c r="BU158">
        <v>0</v>
      </c>
      <c r="BV158">
        <v>0</v>
      </c>
      <c r="BW158">
        <v>0</v>
      </c>
      <c r="BY158">
        <v>0</v>
      </c>
      <c r="CA158">
        <v>0</v>
      </c>
      <c r="CB158">
        <v>0</v>
      </c>
      <c r="CC158">
        <v>0</v>
      </c>
      <c r="CD158">
        <v>0</v>
      </c>
      <c r="CE158">
        <v>0</v>
      </c>
      <c r="CF158">
        <v>0</v>
      </c>
      <c r="CG158">
        <v>0</v>
      </c>
      <c r="CH158">
        <v>11709</v>
      </c>
      <c r="CI158">
        <v>0</v>
      </c>
      <c r="CJ158">
        <v>4</v>
      </c>
      <c r="CK158">
        <v>0</v>
      </c>
      <c r="CL158">
        <v>0</v>
      </c>
      <c r="CN158">
        <v>0</v>
      </c>
      <c r="CO158">
        <v>1</v>
      </c>
      <c r="CP158">
        <v>0</v>
      </c>
      <c r="CQ158">
        <v>4.1669999999999998</v>
      </c>
      <c r="CR158">
        <v>72.935000000000002</v>
      </c>
      <c r="CS158">
        <v>0</v>
      </c>
      <c r="CT158">
        <v>0</v>
      </c>
      <c r="CU158">
        <v>0</v>
      </c>
      <c r="CV158">
        <v>0</v>
      </c>
      <c r="CW158">
        <v>0</v>
      </c>
      <c r="CX158">
        <v>0</v>
      </c>
      <c r="CY158">
        <v>0</v>
      </c>
      <c r="CZ158">
        <v>0</v>
      </c>
      <c r="DB158">
        <v>358586</v>
      </c>
      <c r="DC158">
        <v>0</v>
      </c>
      <c r="DD158">
        <v>0</v>
      </c>
      <c r="DE158">
        <v>42966</v>
      </c>
      <c r="DF158">
        <v>42966</v>
      </c>
      <c r="DG158">
        <v>6.9750000000000005</v>
      </c>
      <c r="DH158">
        <v>0</v>
      </c>
      <c r="DI158">
        <v>0</v>
      </c>
      <c r="DK158">
        <v>3799</v>
      </c>
      <c r="DL158">
        <v>0</v>
      </c>
      <c r="DM158">
        <v>57262</v>
      </c>
      <c r="DN158">
        <v>190</v>
      </c>
      <c r="DO158">
        <v>0</v>
      </c>
      <c r="DP158">
        <v>0</v>
      </c>
      <c r="DQ158">
        <v>0</v>
      </c>
      <c r="DR158">
        <v>0</v>
      </c>
      <c r="DS158">
        <v>0</v>
      </c>
      <c r="DT158">
        <v>0</v>
      </c>
      <c r="DU158">
        <v>0</v>
      </c>
      <c r="DV158">
        <v>0</v>
      </c>
      <c r="DW158">
        <v>0</v>
      </c>
      <c r="DX158">
        <v>0</v>
      </c>
      <c r="DY158">
        <v>0</v>
      </c>
      <c r="DZ158">
        <v>0</v>
      </c>
      <c r="EA158">
        <v>0</v>
      </c>
      <c r="EB158">
        <v>0.94900000000000007</v>
      </c>
      <c r="EC158">
        <v>4.4169999999999998</v>
      </c>
      <c r="ED158">
        <v>31290</v>
      </c>
      <c r="EE158">
        <v>0</v>
      </c>
      <c r="EF158">
        <v>0</v>
      </c>
      <c r="EG158">
        <v>0</v>
      </c>
      <c r="EH158">
        <v>26162</v>
      </c>
      <c r="EI158">
        <v>0</v>
      </c>
      <c r="EJ158">
        <v>0</v>
      </c>
      <c r="EK158">
        <v>0.46</v>
      </c>
      <c r="EL158">
        <v>0</v>
      </c>
      <c r="EM158">
        <v>0</v>
      </c>
      <c r="EN158">
        <v>4.0000000000000001E-3</v>
      </c>
      <c r="EO158">
        <v>0</v>
      </c>
      <c r="EP158">
        <v>0</v>
      </c>
      <c r="EQ158">
        <v>1.413</v>
      </c>
      <c r="ER158">
        <v>0</v>
      </c>
      <c r="ES158">
        <v>4.2469999999999999</v>
      </c>
      <c r="ET158">
        <v>0</v>
      </c>
      <c r="EV158">
        <v>0</v>
      </c>
      <c r="EW158">
        <v>0</v>
      </c>
      <c r="EX158">
        <v>0</v>
      </c>
      <c r="EZ158">
        <v>633467</v>
      </c>
      <c r="FA158">
        <v>0</v>
      </c>
      <c r="FB158">
        <v>678486</v>
      </c>
      <c r="FC158">
        <v>0</v>
      </c>
      <c r="FD158">
        <v>0</v>
      </c>
      <c r="FE158">
        <v>99711</v>
      </c>
      <c r="FF158">
        <v>16422</v>
      </c>
      <c r="FG158">
        <v>7.0223999999999995E-2</v>
      </c>
      <c r="FH158">
        <v>3.0397999999999998E-2</v>
      </c>
      <c r="FI158">
        <v>0</v>
      </c>
      <c r="FJ158">
        <v>0</v>
      </c>
      <c r="FK158">
        <v>109.628</v>
      </c>
      <c r="FL158">
        <v>806328</v>
      </c>
      <c r="FM158">
        <v>0</v>
      </c>
      <c r="FN158">
        <v>0</v>
      </c>
      <c r="FO158">
        <v>0</v>
      </c>
      <c r="FP158">
        <v>0</v>
      </c>
      <c r="FQ158">
        <v>0</v>
      </c>
      <c r="FR158">
        <v>0</v>
      </c>
      <c r="FS158">
        <v>0</v>
      </c>
      <c r="FT158">
        <v>0</v>
      </c>
      <c r="FU158">
        <v>0</v>
      </c>
      <c r="FV158">
        <v>0</v>
      </c>
      <c r="FW158">
        <v>0</v>
      </c>
      <c r="FX158">
        <v>0</v>
      </c>
      <c r="FY158">
        <v>0</v>
      </c>
      <c r="GB158">
        <v>126373</v>
      </c>
      <c r="GC158">
        <v>126373</v>
      </c>
      <c r="GD158">
        <v>13.31</v>
      </c>
      <c r="GF158">
        <v>0</v>
      </c>
      <c r="GG158">
        <v>0</v>
      </c>
      <c r="GH158">
        <v>0</v>
      </c>
      <c r="GI158">
        <v>0</v>
      </c>
      <c r="GK158">
        <v>0</v>
      </c>
      <c r="GL158">
        <v>0</v>
      </c>
      <c r="GM158">
        <v>0</v>
      </c>
      <c r="GN158">
        <v>0</v>
      </c>
      <c r="GO158">
        <v>0</v>
      </c>
      <c r="GQ158">
        <v>0</v>
      </c>
      <c r="GR158">
        <v>0</v>
      </c>
      <c r="GS158">
        <v>0</v>
      </c>
      <c r="GT158">
        <v>0</v>
      </c>
      <c r="HB158">
        <v>360336637</v>
      </c>
      <c r="HC158">
        <v>4.0135999999999998E-2</v>
      </c>
      <c r="HD158">
        <v>11709</v>
      </c>
      <c r="HE158">
        <v>0</v>
      </c>
      <c r="HF158">
        <v>64091</v>
      </c>
      <c r="HG158">
        <v>9856</v>
      </c>
      <c r="HH158">
        <v>0</v>
      </c>
      <c r="HI158">
        <v>0</v>
      </c>
      <c r="HJ158">
        <v>15983</v>
      </c>
      <c r="HK158">
        <v>1961</v>
      </c>
      <c r="HL158">
        <v>1408</v>
      </c>
      <c r="HM158">
        <v>0</v>
      </c>
      <c r="HN158">
        <v>0</v>
      </c>
      <c r="HO158">
        <v>0</v>
      </c>
      <c r="HP158">
        <v>0</v>
      </c>
      <c r="HQ158">
        <v>0</v>
      </c>
      <c r="HR158">
        <v>0</v>
      </c>
      <c r="HS158">
        <v>633277</v>
      </c>
      <c r="HT158">
        <v>16422</v>
      </c>
      <c r="HW158">
        <v>0</v>
      </c>
      <c r="HX158">
        <v>7</v>
      </c>
      <c r="HY158">
        <v>9</v>
      </c>
      <c r="HZ158">
        <v>12</v>
      </c>
      <c r="IA158">
        <v>1</v>
      </c>
      <c r="IB158">
        <v>0</v>
      </c>
      <c r="IC158">
        <v>29</v>
      </c>
      <c r="ID158">
        <v>0</v>
      </c>
      <c r="IE158">
        <v>0</v>
      </c>
      <c r="IF158">
        <v>0</v>
      </c>
      <c r="IG158">
        <v>16</v>
      </c>
      <c r="IH158">
        <v>0</v>
      </c>
      <c r="II158">
        <v>0</v>
      </c>
      <c r="IJ158">
        <v>0</v>
      </c>
      <c r="IK158">
        <v>0</v>
      </c>
      <c r="IL158">
        <v>0</v>
      </c>
      <c r="IM158">
        <v>0</v>
      </c>
      <c r="IN158">
        <v>0</v>
      </c>
      <c r="IO158">
        <v>0</v>
      </c>
      <c r="IP158">
        <v>0</v>
      </c>
      <c r="IQ158">
        <v>0</v>
      </c>
      <c r="IR158">
        <v>0</v>
      </c>
      <c r="IS158">
        <v>0</v>
      </c>
      <c r="IT158">
        <v>0</v>
      </c>
      <c r="IU158">
        <v>0</v>
      </c>
      <c r="IV158">
        <v>0</v>
      </c>
      <c r="IW158">
        <v>6160</v>
      </c>
      <c r="IX158">
        <v>0</v>
      </c>
      <c r="IY158">
        <v>0</v>
      </c>
      <c r="IZ158">
        <v>0</v>
      </c>
      <c r="JA158">
        <v>0</v>
      </c>
      <c r="JB158">
        <v>0</v>
      </c>
      <c r="JC158">
        <v>0</v>
      </c>
      <c r="JD158">
        <v>0</v>
      </c>
      <c r="JE158">
        <v>0</v>
      </c>
      <c r="JF158">
        <v>0</v>
      </c>
      <c r="JG158">
        <v>0</v>
      </c>
      <c r="JH158">
        <v>0</v>
      </c>
      <c r="JJ158">
        <v>0</v>
      </c>
      <c r="JK158">
        <v>0</v>
      </c>
      <c r="JL158">
        <v>0</v>
      </c>
      <c r="JM158">
        <v>0</v>
      </c>
      <c r="JO158">
        <v>1.657</v>
      </c>
      <c r="JP158">
        <v>8.1490000000000009</v>
      </c>
      <c r="JQ158">
        <v>3.504</v>
      </c>
      <c r="JR158">
        <v>13235</v>
      </c>
      <c r="JS158">
        <v>75737</v>
      </c>
      <c r="JT158">
        <v>37401</v>
      </c>
      <c r="JU158">
        <v>0</v>
      </c>
      <c r="JW158">
        <v>0</v>
      </c>
      <c r="JX158">
        <v>0</v>
      </c>
      <c r="JY158">
        <v>0</v>
      </c>
      <c r="JZ158">
        <v>0</v>
      </c>
      <c r="KD158">
        <v>0</v>
      </c>
      <c r="KE158">
        <v>7261</v>
      </c>
      <c r="KG158">
        <v>0</v>
      </c>
      <c r="KH158">
        <v>0</v>
      </c>
      <c r="KI158">
        <v>0</v>
      </c>
      <c r="KJ158">
        <v>2</v>
      </c>
      <c r="KK158">
        <v>14</v>
      </c>
      <c r="KL158">
        <v>1232</v>
      </c>
      <c r="KM158">
        <v>8624</v>
      </c>
      <c r="KN158">
        <v>0</v>
      </c>
      <c r="KO158">
        <v>0</v>
      </c>
      <c r="KP158">
        <v>0</v>
      </c>
      <c r="KQ158">
        <v>0</v>
      </c>
      <c r="KS158">
        <v>0</v>
      </c>
      <c r="KT158">
        <v>0</v>
      </c>
      <c r="KU158">
        <v>0</v>
      </c>
      <c r="KW158">
        <v>0</v>
      </c>
      <c r="KX158">
        <v>0</v>
      </c>
      <c r="KY158">
        <v>0</v>
      </c>
      <c r="KZ158">
        <v>0</v>
      </c>
      <c r="LA158">
        <v>0</v>
      </c>
      <c r="LB158">
        <v>0</v>
      </c>
      <c r="LD158">
        <v>0</v>
      </c>
      <c r="LE158">
        <v>0</v>
      </c>
      <c r="LF158">
        <v>0</v>
      </c>
      <c r="LG158">
        <v>0</v>
      </c>
      <c r="LH158">
        <v>0</v>
      </c>
      <c r="LI158">
        <v>0</v>
      </c>
      <c r="LJ158">
        <v>98.294000000000011</v>
      </c>
      <c r="LK158">
        <v>1</v>
      </c>
      <c r="LL158">
        <v>15000</v>
      </c>
      <c r="LM158">
        <v>983</v>
      </c>
      <c r="LN158">
        <v>0</v>
      </c>
      <c r="LO158">
        <v>0</v>
      </c>
      <c r="LP158">
        <v>0</v>
      </c>
      <c r="LQ158">
        <v>0</v>
      </c>
      <c r="LR158">
        <v>0</v>
      </c>
      <c r="LS158">
        <v>0</v>
      </c>
      <c r="LT158">
        <v>0</v>
      </c>
      <c r="LU158">
        <v>0</v>
      </c>
      <c r="LV158">
        <v>0</v>
      </c>
      <c r="LW158">
        <v>0</v>
      </c>
      <c r="LX158">
        <v>0</v>
      </c>
      <c r="LY158">
        <v>0</v>
      </c>
      <c r="LZ158">
        <v>0</v>
      </c>
      <c r="MA158">
        <v>0</v>
      </c>
      <c r="MB158">
        <v>0</v>
      </c>
      <c r="MC158">
        <v>0</v>
      </c>
      <c r="MD158">
        <v>0</v>
      </c>
      <c r="ME158">
        <v>0</v>
      </c>
      <c r="MF158">
        <v>0</v>
      </c>
      <c r="MG158">
        <v>761119</v>
      </c>
      <c r="MH158">
        <v>0</v>
      </c>
      <c r="MI158">
        <v>0</v>
      </c>
      <c r="MJ158">
        <v>0</v>
      </c>
      <c r="MK158">
        <v>0</v>
      </c>
    </row>
    <row r="159" spans="1:349" x14ac:dyDescent="0.25">
      <c r="A159">
        <v>43696</v>
      </c>
      <c r="B159">
        <v>220801</v>
      </c>
      <c r="C159">
        <v>9</v>
      </c>
      <c r="D159">
        <v>2025</v>
      </c>
      <c r="E159">
        <v>6160</v>
      </c>
      <c r="F159">
        <v>0</v>
      </c>
      <c r="G159">
        <v>329.13499999999999</v>
      </c>
      <c r="H159">
        <v>316.7</v>
      </c>
      <c r="I159">
        <v>316.7</v>
      </c>
      <c r="J159">
        <v>329.13499999999999</v>
      </c>
      <c r="K159">
        <v>0</v>
      </c>
      <c r="L159">
        <v>6160</v>
      </c>
      <c r="M159">
        <v>0</v>
      </c>
      <c r="N159">
        <v>0</v>
      </c>
      <c r="P159">
        <v>328.66500000000002</v>
      </c>
      <c r="Q159">
        <v>0</v>
      </c>
      <c r="R159">
        <v>204494</v>
      </c>
      <c r="S159">
        <v>622.19600000000003</v>
      </c>
      <c r="U159">
        <v>0</v>
      </c>
      <c r="V159">
        <v>5.9820000000000002</v>
      </c>
      <c r="W159">
        <v>3685</v>
      </c>
      <c r="X159">
        <v>3685</v>
      </c>
      <c r="Z159">
        <v>0</v>
      </c>
      <c r="AC159">
        <v>0</v>
      </c>
      <c r="AD159" t="s">
        <v>305</v>
      </c>
      <c r="AE159">
        <v>0</v>
      </c>
      <c r="AH159">
        <v>0</v>
      </c>
      <c r="AI159">
        <v>0</v>
      </c>
      <c r="AJ159">
        <v>6160</v>
      </c>
      <c r="AK159" t="s">
        <v>529</v>
      </c>
      <c r="AL159" t="s">
        <v>68</v>
      </c>
      <c r="AM159">
        <v>0</v>
      </c>
      <c r="AN159">
        <v>0</v>
      </c>
      <c r="AO159">
        <v>0</v>
      </c>
      <c r="AP159">
        <v>0</v>
      </c>
      <c r="AQ159">
        <v>0</v>
      </c>
      <c r="AS159">
        <v>0</v>
      </c>
      <c r="AT159">
        <v>0</v>
      </c>
      <c r="AU159">
        <v>0</v>
      </c>
      <c r="AV159">
        <v>0</v>
      </c>
      <c r="AW159">
        <v>2988521</v>
      </c>
      <c r="AX159">
        <v>2936422</v>
      </c>
      <c r="AY159">
        <v>0</v>
      </c>
      <c r="AZ159">
        <v>204494</v>
      </c>
      <c r="BA159">
        <v>1.8330000000000002</v>
      </c>
      <c r="BB159">
        <v>0</v>
      </c>
      <c r="BC159">
        <v>0</v>
      </c>
      <c r="BD159">
        <v>0</v>
      </c>
      <c r="BE159">
        <v>0</v>
      </c>
      <c r="BF159">
        <v>2678949</v>
      </c>
      <c r="BG159">
        <v>0</v>
      </c>
      <c r="BJ159">
        <v>12</v>
      </c>
      <c r="BK159">
        <v>0</v>
      </c>
      <c r="BL159">
        <v>0</v>
      </c>
      <c r="BM159">
        <v>0</v>
      </c>
      <c r="BN159">
        <v>0</v>
      </c>
      <c r="BO159">
        <v>0</v>
      </c>
      <c r="BP159">
        <v>0</v>
      </c>
      <c r="BQ159">
        <v>721</v>
      </c>
      <c r="BS159">
        <v>0</v>
      </c>
      <c r="BT159">
        <v>0</v>
      </c>
      <c r="BU159">
        <v>0</v>
      </c>
      <c r="BV159">
        <v>0</v>
      </c>
      <c r="BW159">
        <v>0</v>
      </c>
      <c r="BY159">
        <v>0</v>
      </c>
      <c r="CA159">
        <v>0</v>
      </c>
      <c r="CB159">
        <v>0</v>
      </c>
      <c r="CC159">
        <v>0</v>
      </c>
      <c r="CD159">
        <v>0</v>
      </c>
      <c r="CE159">
        <v>0</v>
      </c>
      <c r="CF159">
        <v>0</v>
      </c>
      <c r="CG159">
        <v>0</v>
      </c>
      <c r="CH159">
        <v>52841</v>
      </c>
      <c r="CI159">
        <v>0</v>
      </c>
      <c r="CJ159">
        <v>4</v>
      </c>
      <c r="CK159">
        <v>0</v>
      </c>
      <c r="CL159">
        <v>0</v>
      </c>
      <c r="CN159">
        <v>0</v>
      </c>
      <c r="CO159">
        <v>1</v>
      </c>
      <c r="CP159">
        <v>0</v>
      </c>
      <c r="CQ159">
        <v>2</v>
      </c>
      <c r="CR159">
        <v>329.13499999999999</v>
      </c>
      <c r="CS159">
        <v>0</v>
      </c>
      <c r="CT159">
        <v>0</v>
      </c>
      <c r="CU159">
        <v>0</v>
      </c>
      <c r="CV159">
        <v>0</v>
      </c>
      <c r="CW159">
        <v>0</v>
      </c>
      <c r="CX159">
        <v>0</v>
      </c>
      <c r="CY159">
        <v>0</v>
      </c>
      <c r="CZ159">
        <v>0</v>
      </c>
      <c r="DB159">
        <v>1950872</v>
      </c>
      <c r="DC159">
        <v>0</v>
      </c>
      <c r="DD159">
        <v>0</v>
      </c>
      <c r="DE159">
        <v>56133</v>
      </c>
      <c r="DF159">
        <v>56133</v>
      </c>
      <c r="DG159">
        <v>9.1130000000000013</v>
      </c>
      <c r="DH159">
        <v>0</v>
      </c>
      <c r="DI159">
        <v>0</v>
      </c>
      <c r="DK159">
        <v>3162</v>
      </c>
      <c r="DL159">
        <v>0</v>
      </c>
      <c r="DM159">
        <v>223363</v>
      </c>
      <c r="DN159">
        <v>742</v>
      </c>
      <c r="DO159">
        <v>0</v>
      </c>
      <c r="DP159">
        <v>0</v>
      </c>
      <c r="DQ159">
        <v>0</v>
      </c>
      <c r="DR159">
        <v>0</v>
      </c>
      <c r="DS159">
        <v>0</v>
      </c>
      <c r="DT159">
        <v>0</v>
      </c>
      <c r="DU159">
        <v>0</v>
      </c>
      <c r="DV159">
        <v>0</v>
      </c>
      <c r="DW159">
        <v>0</v>
      </c>
      <c r="DX159">
        <v>0</v>
      </c>
      <c r="DY159">
        <v>0</v>
      </c>
      <c r="DZ159">
        <v>0</v>
      </c>
      <c r="EA159">
        <v>0</v>
      </c>
      <c r="EB159">
        <v>0</v>
      </c>
      <c r="EC159">
        <v>16.385000000000002</v>
      </c>
      <c r="ED159">
        <v>116071</v>
      </c>
      <c r="EE159">
        <v>0</v>
      </c>
      <c r="EF159">
        <v>0</v>
      </c>
      <c r="EG159">
        <v>0</v>
      </c>
      <c r="EH159">
        <v>108034</v>
      </c>
      <c r="EI159">
        <v>0</v>
      </c>
      <c r="EJ159">
        <v>0</v>
      </c>
      <c r="EK159">
        <v>4.1920000000000002</v>
      </c>
      <c r="EL159">
        <v>0</v>
      </c>
      <c r="EM159">
        <v>7.9000000000000001E-2</v>
      </c>
      <c r="EN159">
        <v>0.94500000000000006</v>
      </c>
      <c r="EO159">
        <v>0</v>
      </c>
      <c r="EP159">
        <v>0</v>
      </c>
      <c r="EQ159">
        <v>5.2160000000000002</v>
      </c>
      <c r="ER159">
        <v>0</v>
      </c>
      <c r="ES159">
        <v>17.538</v>
      </c>
      <c r="ET159">
        <v>0</v>
      </c>
      <c r="EV159">
        <v>0</v>
      </c>
      <c r="EW159">
        <v>0</v>
      </c>
      <c r="EX159">
        <v>0</v>
      </c>
      <c r="EZ159">
        <v>2475720</v>
      </c>
      <c r="FA159">
        <v>0</v>
      </c>
      <c r="FB159">
        <v>2679472</v>
      </c>
      <c r="FC159">
        <v>0</v>
      </c>
      <c r="FD159">
        <v>0</v>
      </c>
      <c r="FE159">
        <v>395554</v>
      </c>
      <c r="FF159">
        <v>65148</v>
      </c>
      <c r="FG159">
        <v>7.0223999999999995E-2</v>
      </c>
      <c r="FH159">
        <v>3.0397999999999998E-2</v>
      </c>
      <c r="FI159">
        <v>0</v>
      </c>
      <c r="FJ159">
        <v>0</v>
      </c>
      <c r="FK159">
        <v>434.89400000000001</v>
      </c>
      <c r="FL159">
        <v>3193015</v>
      </c>
      <c r="FM159">
        <v>0</v>
      </c>
      <c r="FN159">
        <v>0</v>
      </c>
      <c r="FO159">
        <v>0</v>
      </c>
      <c r="FP159">
        <v>0</v>
      </c>
      <c r="FQ159">
        <v>0</v>
      </c>
      <c r="FR159">
        <v>0</v>
      </c>
      <c r="FS159">
        <v>0</v>
      </c>
      <c r="FT159">
        <v>0</v>
      </c>
      <c r="FU159">
        <v>0</v>
      </c>
      <c r="FV159">
        <v>0</v>
      </c>
      <c r="FW159">
        <v>0</v>
      </c>
      <c r="FX159">
        <v>0</v>
      </c>
      <c r="FY159">
        <v>0</v>
      </c>
      <c r="GB159">
        <v>72580</v>
      </c>
      <c r="GC159">
        <v>72580</v>
      </c>
      <c r="GD159">
        <v>7.2190000000000003</v>
      </c>
      <c r="GF159">
        <v>0</v>
      </c>
      <c r="GG159">
        <v>0</v>
      </c>
      <c r="GH159">
        <v>0</v>
      </c>
      <c r="GI159">
        <v>0</v>
      </c>
      <c r="GK159">
        <v>0</v>
      </c>
      <c r="GL159">
        <v>0</v>
      </c>
      <c r="GM159">
        <v>0</v>
      </c>
      <c r="GN159">
        <v>0</v>
      </c>
      <c r="GO159">
        <v>0</v>
      </c>
      <c r="GQ159">
        <v>0</v>
      </c>
      <c r="GR159">
        <v>0</v>
      </c>
      <c r="GS159">
        <v>0</v>
      </c>
      <c r="GT159">
        <v>0</v>
      </c>
      <c r="HB159">
        <v>360336637</v>
      </c>
      <c r="HC159">
        <v>4.0135999999999998E-2</v>
      </c>
      <c r="HD159">
        <v>52841</v>
      </c>
      <c r="HE159">
        <v>0</v>
      </c>
      <c r="HF159">
        <v>348687</v>
      </c>
      <c r="HG159">
        <v>0</v>
      </c>
      <c r="HH159">
        <v>1674</v>
      </c>
      <c r="HI159">
        <v>0</v>
      </c>
      <c r="HJ159">
        <v>18213</v>
      </c>
      <c r="HK159">
        <v>833</v>
      </c>
      <c r="HL159">
        <v>432</v>
      </c>
      <c r="HM159">
        <v>3000</v>
      </c>
      <c r="HN159">
        <v>0</v>
      </c>
      <c r="HO159">
        <v>0</v>
      </c>
      <c r="HP159">
        <v>0</v>
      </c>
      <c r="HQ159">
        <v>0</v>
      </c>
      <c r="HR159">
        <v>0</v>
      </c>
      <c r="HS159">
        <v>2474978</v>
      </c>
      <c r="HT159">
        <v>65148</v>
      </c>
      <c r="HW159">
        <v>0</v>
      </c>
      <c r="HX159">
        <v>15</v>
      </c>
      <c r="HY159">
        <v>4</v>
      </c>
      <c r="HZ159">
        <v>0</v>
      </c>
      <c r="IA159">
        <v>13</v>
      </c>
      <c r="IB159">
        <v>5</v>
      </c>
      <c r="IC159">
        <v>37</v>
      </c>
      <c r="ID159">
        <v>0</v>
      </c>
      <c r="IE159">
        <v>0</v>
      </c>
      <c r="IF159">
        <v>0</v>
      </c>
      <c r="IG159">
        <v>0</v>
      </c>
      <c r="IH159">
        <v>2.718</v>
      </c>
      <c r="II159">
        <v>0</v>
      </c>
      <c r="IJ159">
        <v>5.9820000000000002</v>
      </c>
      <c r="IK159">
        <v>0</v>
      </c>
      <c r="IL159">
        <v>0</v>
      </c>
      <c r="IM159">
        <v>1</v>
      </c>
      <c r="IN159">
        <v>0</v>
      </c>
      <c r="IO159">
        <v>1</v>
      </c>
      <c r="IP159">
        <v>0</v>
      </c>
      <c r="IQ159">
        <v>5.9820000000000002</v>
      </c>
      <c r="IR159">
        <v>3685</v>
      </c>
      <c r="IS159">
        <v>0</v>
      </c>
      <c r="IT159">
        <v>0</v>
      </c>
      <c r="IU159">
        <v>3000</v>
      </c>
      <c r="IV159">
        <v>0</v>
      </c>
      <c r="IW159">
        <v>6160</v>
      </c>
      <c r="IX159">
        <v>0</v>
      </c>
      <c r="IY159">
        <v>0</v>
      </c>
      <c r="IZ159">
        <v>0</v>
      </c>
      <c r="JA159">
        <v>0</v>
      </c>
      <c r="JB159">
        <v>0</v>
      </c>
      <c r="JC159">
        <v>0</v>
      </c>
      <c r="JD159">
        <v>0</v>
      </c>
      <c r="JE159">
        <v>0</v>
      </c>
      <c r="JF159">
        <v>0</v>
      </c>
      <c r="JG159">
        <v>0</v>
      </c>
      <c r="JH159">
        <v>0</v>
      </c>
      <c r="JJ159">
        <v>0</v>
      </c>
      <c r="JK159">
        <v>0</v>
      </c>
      <c r="JL159">
        <v>0</v>
      </c>
      <c r="JM159">
        <v>0</v>
      </c>
      <c r="JO159">
        <v>0</v>
      </c>
      <c r="JP159">
        <v>3.242</v>
      </c>
      <c r="JQ159">
        <v>3.9770000000000003</v>
      </c>
      <c r="JR159">
        <v>0</v>
      </c>
      <c r="JS159">
        <v>30131</v>
      </c>
      <c r="JT159">
        <v>42449</v>
      </c>
      <c r="JU159">
        <v>0</v>
      </c>
      <c r="JW159">
        <v>0</v>
      </c>
      <c r="JX159">
        <v>0</v>
      </c>
      <c r="JY159">
        <v>0</v>
      </c>
      <c r="JZ159">
        <v>0</v>
      </c>
      <c r="KD159">
        <v>0</v>
      </c>
      <c r="KE159">
        <v>7261</v>
      </c>
      <c r="KG159">
        <v>0</v>
      </c>
      <c r="KH159">
        <v>0</v>
      </c>
      <c r="KI159">
        <v>0</v>
      </c>
      <c r="KJ159">
        <v>0</v>
      </c>
      <c r="KK159">
        <v>0</v>
      </c>
      <c r="KL159">
        <v>0</v>
      </c>
      <c r="KM159">
        <v>0</v>
      </c>
      <c r="KN159">
        <v>0</v>
      </c>
      <c r="KO159">
        <v>0</v>
      </c>
      <c r="KP159">
        <v>0</v>
      </c>
      <c r="KQ159">
        <v>0</v>
      </c>
      <c r="KS159">
        <v>0</v>
      </c>
      <c r="KT159">
        <v>0</v>
      </c>
      <c r="KU159">
        <v>0</v>
      </c>
      <c r="KW159">
        <v>0</v>
      </c>
      <c r="KX159">
        <v>0</v>
      </c>
      <c r="KY159">
        <v>0</v>
      </c>
      <c r="KZ159">
        <v>0</v>
      </c>
      <c r="LA159">
        <v>0</v>
      </c>
      <c r="LB159">
        <v>0</v>
      </c>
      <c r="LD159">
        <v>0</v>
      </c>
      <c r="LE159">
        <v>0</v>
      </c>
      <c r="LF159">
        <v>0</v>
      </c>
      <c r="LG159">
        <v>0</v>
      </c>
      <c r="LH159">
        <v>0</v>
      </c>
      <c r="LI159">
        <v>0</v>
      </c>
      <c r="LJ159">
        <v>321.34800000000001</v>
      </c>
      <c r="LK159">
        <v>1</v>
      </c>
      <c r="LL159">
        <v>15000</v>
      </c>
      <c r="LM159">
        <v>3213</v>
      </c>
      <c r="LN159">
        <v>0</v>
      </c>
      <c r="LO159">
        <v>0</v>
      </c>
      <c r="LP159">
        <v>0</v>
      </c>
      <c r="LQ159">
        <v>0</v>
      </c>
      <c r="LR159">
        <v>0</v>
      </c>
      <c r="LS159">
        <v>0</v>
      </c>
      <c r="LT159">
        <v>0</v>
      </c>
      <c r="LU159">
        <v>0</v>
      </c>
      <c r="LV159">
        <v>0</v>
      </c>
      <c r="LW159">
        <v>0</v>
      </c>
      <c r="LX159">
        <v>0</v>
      </c>
      <c r="LY159">
        <v>0</v>
      </c>
      <c r="LZ159">
        <v>0</v>
      </c>
      <c r="MA159">
        <v>0</v>
      </c>
      <c r="MB159">
        <v>0</v>
      </c>
      <c r="MC159">
        <v>0</v>
      </c>
      <c r="MD159">
        <v>0</v>
      </c>
      <c r="ME159">
        <v>0</v>
      </c>
      <c r="MF159">
        <v>0</v>
      </c>
      <c r="MG159">
        <v>2988521</v>
      </c>
      <c r="MH159">
        <v>0</v>
      </c>
      <c r="MI159">
        <v>0</v>
      </c>
      <c r="MJ159">
        <v>0</v>
      </c>
      <c r="MK159">
        <v>0</v>
      </c>
    </row>
    <row r="160" spans="1:349" x14ac:dyDescent="0.25">
      <c r="A160">
        <v>43696</v>
      </c>
      <c r="B160">
        <v>220802</v>
      </c>
      <c r="C160">
        <v>9</v>
      </c>
      <c r="D160">
        <v>2025</v>
      </c>
      <c r="E160">
        <v>6160</v>
      </c>
      <c r="F160">
        <v>0</v>
      </c>
      <c r="G160">
        <v>1441.7920000000001</v>
      </c>
      <c r="H160">
        <v>1404.4680000000001</v>
      </c>
      <c r="I160">
        <v>1404.4680000000001</v>
      </c>
      <c r="J160">
        <v>1441.7920000000001</v>
      </c>
      <c r="K160">
        <v>0</v>
      </c>
      <c r="L160">
        <v>6160</v>
      </c>
      <c r="M160">
        <v>0</v>
      </c>
      <c r="N160">
        <v>0</v>
      </c>
      <c r="P160">
        <v>1443.0730000000001</v>
      </c>
      <c r="Q160">
        <v>0</v>
      </c>
      <c r="R160">
        <v>897874</v>
      </c>
      <c r="S160">
        <v>622.19600000000003</v>
      </c>
      <c r="U160">
        <v>0</v>
      </c>
      <c r="V160">
        <v>137.83700000000002</v>
      </c>
      <c r="W160">
        <v>84908</v>
      </c>
      <c r="X160">
        <v>84908</v>
      </c>
      <c r="Z160">
        <v>0</v>
      </c>
      <c r="AC160">
        <v>0</v>
      </c>
      <c r="AD160" t="s">
        <v>305</v>
      </c>
      <c r="AE160">
        <v>0</v>
      </c>
      <c r="AH160">
        <v>0</v>
      </c>
      <c r="AI160">
        <v>0</v>
      </c>
      <c r="AJ160">
        <v>6160</v>
      </c>
      <c r="AK160" t="s">
        <v>529</v>
      </c>
      <c r="AL160" t="s">
        <v>69</v>
      </c>
      <c r="AM160">
        <v>0</v>
      </c>
      <c r="AN160">
        <v>0</v>
      </c>
      <c r="AO160">
        <v>0</v>
      </c>
      <c r="AP160">
        <v>0</v>
      </c>
      <c r="AQ160">
        <v>0</v>
      </c>
      <c r="AS160">
        <v>0</v>
      </c>
      <c r="AT160">
        <v>0</v>
      </c>
      <c r="AU160">
        <v>0</v>
      </c>
      <c r="AV160">
        <v>0</v>
      </c>
      <c r="AW160">
        <v>13364424</v>
      </c>
      <c r="AX160">
        <v>13135031</v>
      </c>
      <c r="AY160">
        <v>0</v>
      </c>
      <c r="AZ160">
        <v>897874</v>
      </c>
      <c r="BA160">
        <v>33.5</v>
      </c>
      <c r="BB160">
        <v>0</v>
      </c>
      <c r="BC160">
        <v>0</v>
      </c>
      <c r="BD160">
        <v>0</v>
      </c>
      <c r="BE160">
        <v>0</v>
      </c>
      <c r="BF160">
        <v>11973762</v>
      </c>
      <c r="BG160">
        <v>0</v>
      </c>
      <c r="BJ160">
        <v>12</v>
      </c>
      <c r="BK160">
        <v>0</v>
      </c>
      <c r="BL160">
        <v>0</v>
      </c>
      <c r="BM160">
        <v>0</v>
      </c>
      <c r="BN160">
        <v>0</v>
      </c>
      <c r="BO160">
        <v>0</v>
      </c>
      <c r="BP160">
        <v>0</v>
      </c>
      <c r="BQ160">
        <v>554</v>
      </c>
      <c r="BS160">
        <v>0</v>
      </c>
      <c r="BT160">
        <v>0</v>
      </c>
      <c r="BU160">
        <v>0</v>
      </c>
      <c r="BV160">
        <v>0</v>
      </c>
      <c r="BW160">
        <v>0</v>
      </c>
      <c r="BY160">
        <v>0</v>
      </c>
      <c r="CA160">
        <v>0</v>
      </c>
      <c r="CB160">
        <v>0</v>
      </c>
      <c r="CC160">
        <v>0</v>
      </c>
      <c r="CD160">
        <v>0</v>
      </c>
      <c r="CE160">
        <v>0</v>
      </c>
      <c r="CF160">
        <v>0</v>
      </c>
      <c r="CG160">
        <v>0</v>
      </c>
      <c r="CH160">
        <v>231472</v>
      </c>
      <c r="CI160">
        <v>0</v>
      </c>
      <c r="CJ160">
        <v>4</v>
      </c>
      <c r="CK160">
        <v>0</v>
      </c>
      <c r="CL160">
        <v>0</v>
      </c>
      <c r="CN160">
        <v>0</v>
      </c>
      <c r="CO160">
        <v>1</v>
      </c>
      <c r="CP160">
        <v>0</v>
      </c>
      <c r="CQ160">
        <v>0</v>
      </c>
      <c r="CR160">
        <v>1441.7920000000001</v>
      </c>
      <c r="CS160">
        <v>0</v>
      </c>
      <c r="CT160">
        <v>0</v>
      </c>
      <c r="CU160">
        <v>0</v>
      </c>
      <c r="CV160">
        <v>0</v>
      </c>
      <c r="CW160">
        <v>0</v>
      </c>
      <c r="CX160">
        <v>0</v>
      </c>
      <c r="CY160">
        <v>0</v>
      </c>
      <c r="CZ160">
        <v>0</v>
      </c>
      <c r="DB160">
        <v>8651523</v>
      </c>
      <c r="DC160">
        <v>0</v>
      </c>
      <c r="DD160">
        <v>0</v>
      </c>
      <c r="DE160">
        <v>695849</v>
      </c>
      <c r="DF160">
        <v>695849</v>
      </c>
      <c r="DG160">
        <v>112.96300000000001</v>
      </c>
      <c r="DH160">
        <v>0</v>
      </c>
      <c r="DI160">
        <v>0</v>
      </c>
      <c r="DK160">
        <v>482</v>
      </c>
      <c r="DL160">
        <v>0</v>
      </c>
      <c r="DM160">
        <v>625909</v>
      </c>
      <c r="DN160">
        <v>2079</v>
      </c>
      <c r="DO160">
        <v>0</v>
      </c>
      <c r="DP160">
        <v>0</v>
      </c>
      <c r="DQ160">
        <v>0</v>
      </c>
      <c r="DR160">
        <v>0</v>
      </c>
      <c r="DS160">
        <v>0</v>
      </c>
      <c r="DT160">
        <v>0</v>
      </c>
      <c r="DU160">
        <v>0</v>
      </c>
      <c r="DV160">
        <v>0</v>
      </c>
      <c r="DW160">
        <v>0</v>
      </c>
      <c r="DX160">
        <v>0</v>
      </c>
      <c r="DY160">
        <v>0</v>
      </c>
      <c r="DZ160">
        <v>0</v>
      </c>
      <c r="EA160">
        <v>1.8000000000000002E-2</v>
      </c>
      <c r="EB160">
        <v>0</v>
      </c>
      <c r="EC160">
        <v>24.807000000000002</v>
      </c>
      <c r="ED160">
        <v>175733</v>
      </c>
      <c r="EE160">
        <v>0</v>
      </c>
      <c r="EF160">
        <v>0</v>
      </c>
      <c r="EG160">
        <v>0</v>
      </c>
      <c r="EH160">
        <v>452255</v>
      </c>
      <c r="EI160">
        <v>0</v>
      </c>
      <c r="EJ160">
        <v>0</v>
      </c>
      <c r="EK160">
        <v>19.991</v>
      </c>
      <c r="EL160">
        <v>0</v>
      </c>
      <c r="EM160">
        <v>1.03</v>
      </c>
      <c r="EN160">
        <v>2.0529999999999999</v>
      </c>
      <c r="EO160">
        <v>0</v>
      </c>
      <c r="EP160">
        <v>0</v>
      </c>
      <c r="EQ160">
        <v>23.092000000000002</v>
      </c>
      <c r="ER160">
        <v>0</v>
      </c>
      <c r="ES160">
        <v>73.418000000000006</v>
      </c>
      <c r="ET160">
        <v>0</v>
      </c>
      <c r="EV160">
        <v>0</v>
      </c>
      <c r="EW160">
        <v>0</v>
      </c>
      <c r="EX160">
        <v>0</v>
      </c>
      <c r="EZ160">
        <v>11075888</v>
      </c>
      <c r="FA160">
        <v>0</v>
      </c>
      <c r="FB160">
        <v>11971683</v>
      </c>
      <c r="FC160">
        <v>0</v>
      </c>
      <c r="FD160">
        <v>0</v>
      </c>
      <c r="FE160">
        <v>1767960</v>
      </c>
      <c r="FF160">
        <v>291183</v>
      </c>
      <c r="FG160">
        <v>7.0223999999999995E-2</v>
      </c>
      <c r="FH160">
        <v>3.0397999999999998E-2</v>
      </c>
      <c r="FI160">
        <v>0</v>
      </c>
      <c r="FJ160">
        <v>0</v>
      </c>
      <c r="FK160">
        <v>1943.7930000000001</v>
      </c>
      <c r="FL160">
        <v>14262298</v>
      </c>
      <c r="FM160">
        <v>0</v>
      </c>
      <c r="FN160">
        <v>0</v>
      </c>
      <c r="FO160">
        <v>0</v>
      </c>
      <c r="FP160">
        <v>0</v>
      </c>
      <c r="FQ160">
        <v>0</v>
      </c>
      <c r="FR160">
        <v>0</v>
      </c>
      <c r="FS160">
        <v>0</v>
      </c>
      <c r="FT160">
        <v>0</v>
      </c>
      <c r="FU160">
        <v>0</v>
      </c>
      <c r="FV160">
        <v>0</v>
      </c>
      <c r="FW160">
        <v>0</v>
      </c>
      <c r="FX160">
        <v>0</v>
      </c>
      <c r="FY160">
        <v>0</v>
      </c>
      <c r="GB160">
        <v>113672</v>
      </c>
      <c r="GC160">
        <v>113672</v>
      </c>
      <c r="GD160">
        <v>14.232000000000001</v>
      </c>
      <c r="GF160">
        <v>0</v>
      </c>
      <c r="GG160">
        <v>0</v>
      </c>
      <c r="GH160">
        <v>0</v>
      </c>
      <c r="GI160">
        <v>0</v>
      </c>
      <c r="GK160">
        <v>0</v>
      </c>
      <c r="GL160">
        <v>0</v>
      </c>
      <c r="GM160">
        <v>0</v>
      </c>
      <c r="GN160">
        <v>0</v>
      </c>
      <c r="GO160">
        <v>0</v>
      </c>
      <c r="GQ160">
        <v>0</v>
      </c>
      <c r="GR160">
        <v>0</v>
      </c>
      <c r="GS160">
        <v>0</v>
      </c>
      <c r="GT160">
        <v>0</v>
      </c>
      <c r="HB160">
        <v>360336637</v>
      </c>
      <c r="HC160">
        <v>4.0135999999999998E-2</v>
      </c>
      <c r="HD160">
        <v>231472</v>
      </c>
      <c r="HE160">
        <v>0</v>
      </c>
      <c r="HF160">
        <v>1546319</v>
      </c>
      <c r="HG160">
        <v>14168</v>
      </c>
      <c r="HH160">
        <v>172402</v>
      </c>
      <c r="HI160">
        <v>0</v>
      </c>
      <c r="HJ160">
        <v>59424</v>
      </c>
      <c r="HK160">
        <v>0</v>
      </c>
      <c r="HL160">
        <v>0</v>
      </c>
      <c r="HM160">
        <v>0</v>
      </c>
      <c r="HN160">
        <v>7509</v>
      </c>
      <c r="HO160">
        <v>0</v>
      </c>
      <c r="HP160">
        <v>0</v>
      </c>
      <c r="HQ160">
        <v>0</v>
      </c>
      <c r="HR160">
        <v>0</v>
      </c>
      <c r="HS160">
        <v>11073809</v>
      </c>
      <c r="HT160">
        <v>291183</v>
      </c>
      <c r="HW160">
        <v>0</v>
      </c>
      <c r="HX160">
        <v>153</v>
      </c>
      <c r="HY160">
        <v>103</v>
      </c>
      <c r="HZ160">
        <v>99</v>
      </c>
      <c r="IA160">
        <v>74</v>
      </c>
      <c r="IB160">
        <v>36</v>
      </c>
      <c r="IC160">
        <v>465</v>
      </c>
      <c r="ID160">
        <v>0</v>
      </c>
      <c r="IE160">
        <v>0</v>
      </c>
      <c r="IF160">
        <v>0</v>
      </c>
      <c r="IG160">
        <v>23</v>
      </c>
      <c r="IH160">
        <v>279.87299999999999</v>
      </c>
      <c r="II160">
        <v>0</v>
      </c>
      <c r="IJ160">
        <v>137.83700000000002</v>
      </c>
      <c r="IK160">
        <v>0</v>
      </c>
      <c r="IL160">
        <v>0</v>
      </c>
      <c r="IM160">
        <v>0</v>
      </c>
      <c r="IN160">
        <v>0</v>
      </c>
      <c r="IO160">
        <v>0</v>
      </c>
      <c r="IP160">
        <v>0</v>
      </c>
      <c r="IQ160">
        <v>137.83700000000002</v>
      </c>
      <c r="IR160">
        <v>84908</v>
      </c>
      <c r="IS160">
        <v>0</v>
      </c>
      <c r="IT160">
        <v>0</v>
      </c>
      <c r="IU160">
        <v>0</v>
      </c>
      <c r="IV160">
        <v>0</v>
      </c>
      <c r="IW160">
        <v>6160</v>
      </c>
      <c r="IX160">
        <v>0</v>
      </c>
      <c r="IY160">
        <v>0</v>
      </c>
      <c r="IZ160">
        <v>0</v>
      </c>
      <c r="JA160">
        <v>0</v>
      </c>
      <c r="JB160">
        <v>0</v>
      </c>
      <c r="JC160">
        <v>0</v>
      </c>
      <c r="JD160">
        <v>1</v>
      </c>
      <c r="JE160">
        <v>7509</v>
      </c>
      <c r="JF160">
        <v>0</v>
      </c>
      <c r="JG160">
        <v>0</v>
      </c>
      <c r="JH160">
        <v>0</v>
      </c>
      <c r="JJ160">
        <v>0</v>
      </c>
      <c r="JK160">
        <v>0</v>
      </c>
      <c r="JL160">
        <v>0</v>
      </c>
      <c r="JM160">
        <v>0</v>
      </c>
      <c r="JO160">
        <v>14.232000000000001</v>
      </c>
      <c r="JP160">
        <v>0</v>
      </c>
      <c r="JQ160">
        <v>0</v>
      </c>
      <c r="JR160">
        <v>113672</v>
      </c>
      <c r="JS160">
        <v>0</v>
      </c>
      <c r="JT160">
        <v>0</v>
      </c>
      <c r="JU160">
        <v>0</v>
      </c>
      <c r="JW160">
        <v>0</v>
      </c>
      <c r="JX160">
        <v>0</v>
      </c>
      <c r="JY160">
        <v>0</v>
      </c>
      <c r="JZ160">
        <v>0</v>
      </c>
      <c r="KD160">
        <v>0</v>
      </c>
      <c r="KE160">
        <v>7261</v>
      </c>
      <c r="KG160">
        <v>0</v>
      </c>
      <c r="KH160">
        <v>0</v>
      </c>
      <c r="KI160">
        <v>0</v>
      </c>
      <c r="KJ160">
        <v>10</v>
      </c>
      <c r="KK160">
        <v>13</v>
      </c>
      <c r="KL160">
        <v>6160</v>
      </c>
      <c r="KM160">
        <v>8008</v>
      </c>
      <c r="KN160">
        <v>0</v>
      </c>
      <c r="KO160">
        <v>0</v>
      </c>
      <c r="KP160">
        <v>0</v>
      </c>
      <c r="KQ160">
        <v>0</v>
      </c>
      <c r="KS160">
        <v>0</v>
      </c>
      <c r="KT160">
        <v>0</v>
      </c>
      <c r="KU160">
        <v>0</v>
      </c>
      <c r="KW160">
        <v>0</v>
      </c>
      <c r="KX160">
        <v>0</v>
      </c>
      <c r="KY160">
        <v>0</v>
      </c>
      <c r="KZ160">
        <v>0</v>
      </c>
      <c r="LA160">
        <v>0</v>
      </c>
      <c r="LB160">
        <v>0</v>
      </c>
      <c r="LD160">
        <v>0</v>
      </c>
      <c r="LE160">
        <v>0</v>
      </c>
      <c r="LF160">
        <v>0</v>
      </c>
      <c r="LG160">
        <v>0</v>
      </c>
      <c r="LH160">
        <v>0</v>
      </c>
      <c r="LI160">
        <v>0</v>
      </c>
      <c r="LJ160">
        <v>1442.4380000000001</v>
      </c>
      <c r="LK160">
        <v>3</v>
      </c>
      <c r="LL160">
        <v>45000</v>
      </c>
      <c r="LM160">
        <v>14424</v>
      </c>
      <c r="LN160">
        <v>0</v>
      </c>
      <c r="LO160">
        <v>0</v>
      </c>
      <c r="LP160">
        <v>0</v>
      </c>
      <c r="LQ160">
        <v>0</v>
      </c>
      <c r="LR160">
        <v>0</v>
      </c>
      <c r="LS160">
        <v>0</v>
      </c>
      <c r="LT160">
        <v>0</v>
      </c>
      <c r="LU160">
        <v>0</v>
      </c>
      <c r="LV160">
        <v>0</v>
      </c>
      <c r="LW160">
        <v>0</v>
      </c>
      <c r="LX160">
        <v>0</v>
      </c>
      <c r="LY160">
        <v>0</v>
      </c>
      <c r="LZ160">
        <v>0</v>
      </c>
      <c r="MA160">
        <v>0</v>
      </c>
      <c r="MB160">
        <v>0</v>
      </c>
      <c r="MC160">
        <v>0</v>
      </c>
      <c r="MD160">
        <v>0</v>
      </c>
      <c r="ME160">
        <v>0</v>
      </c>
      <c r="MF160">
        <v>0</v>
      </c>
      <c r="MG160">
        <v>13364424</v>
      </c>
      <c r="MH160">
        <v>0</v>
      </c>
      <c r="MI160">
        <v>0</v>
      </c>
      <c r="MJ160">
        <v>0</v>
      </c>
      <c r="MK160">
        <v>0</v>
      </c>
    </row>
    <row r="161" spans="1:349" x14ac:dyDescent="0.25">
      <c r="A161">
        <v>43696</v>
      </c>
      <c r="B161">
        <v>220809</v>
      </c>
      <c r="C161">
        <v>9</v>
      </c>
      <c r="D161">
        <v>2025</v>
      </c>
      <c r="E161">
        <v>6160</v>
      </c>
      <c r="F161">
        <v>0</v>
      </c>
      <c r="G161">
        <v>617.36300000000006</v>
      </c>
      <c r="H161">
        <v>570.43299999999999</v>
      </c>
      <c r="I161">
        <v>570.43299999999999</v>
      </c>
      <c r="J161">
        <v>617.36300000000006</v>
      </c>
      <c r="K161">
        <v>0</v>
      </c>
      <c r="L161">
        <v>6160</v>
      </c>
      <c r="M161">
        <v>0</v>
      </c>
      <c r="N161">
        <v>0</v>
      </c>
      <c r="P161">
        <v>617.89700000000005</v>
      </c>
      <c r="Q161">
        <v>0</v>
      </c>
      <c r="R161">
        <v>384453</v>
      </c>
      <c r="S161">
        <v>622.19600000000003</v>
      </c>
      <c r="U161">
        <v>0</v>
      </c>
      <c r="V161">
        <v>11.702</v>
      </c>
      <c r="W161">
        <v>7208</v>
      </c>
      <c r="X161">
        <v>7208</v>
      </c>
      <c r="Z161">
        <v>0</v>
      </c>
      <c r="AC161">
        <v>0</v>
      </c>
      <c r="AD161" t="s">
        <v>305</v>
      </c>
      <c r="AE161">
        <v>0</v>
      </c>
      <c r="AH161">
        <v>0</v>
      </c>
      <c r="AI161">
        <v>0</v>
      </c>
      <c r="AJ161">
        <v>6160</v>
      </c>
      <c r="AK161" t="s">
        <v>529</v>
      </c>
      <c r="AL161" t="s">
        <v>70</v>
      </c>
      <c r="AM161">
        <v>0</v>
      </c>
      <c r="AN161">
        <v>0</v>
      </c>
      <c r="AO161">
        <v>0</v>
      </c>
      <c r="AP161">
        <v>0</v>
      </c>
      <c r="AQ161">
        <v>0</v>
      </c>
      <c r="AS161">
        <v>0</v>
      </c>
      <c r="AT161">
        <v>0</v>
      </c>
      <c r="AU161">
        <v>0</v>
      </c>
      <c r="AV161">
        <v>0</v>
      </c>
      <c r="AW161">
        <v>5584606</v>
      </c>
      <c r="AX161">
        <v>5486291</v>
      </c>
      <c r="AY161">
        <v>0</v>
      </c>
      <c r="AZ161">
        <v>384453</v>
      </c>
      <c r="BA161">
        <v>7.25</v>
      </c>
      <c r="BB161">
        <v>13127</v>
      </c>
      <c r="BC161">
        <v>13043</v>
      </c>
      <c r="BD161">
        <v>30.868000000000002</v>
      </c>
      <c r="BE161">
        <v>84</v>
      </c>
      <c r="BF161">
        <v>5005486</v>
      </c>
      <c r="BG161">
        <v>0</v>
      </c>
      <c r="BJ161">
        <v>12</v>
      </c>
      <c r="BK161">
        <v>0</v>
      </c>
      <c r="BL161">
        <v>0</v>
      </c>
      <c r="BM161">
        <v>0</v>
      </c>
      <c r="BN161">
        <v>0</v>
      </c>
      <c r="BO161">
        <v>0</v>
      </c>
      <c r="BP161">
        <v>0</v>
      </c>
      <c r="BQ161">
        <v>682</v>
      </c>
      <c r="BS161">
        <v>0</v>
      </c>
      <c r="BT161">
        <v>0</v>
      </c>
      <c r="BU161">
        <v>0</v>
      </c>
      <c r="BV161">
        <v>0</v>
      </c>
      <c r="BW161">
        <v>0</v>
      </c>
      <c r="BY161">
        <v>0</v>
      </c>
      <c r="CA161">
        <v>0</v>
      </c>
      <c r="CB161">
        <v>0</v>
      </c>
      <c r="CC161">
        <v>0</v>
      </c>
      <c r="CD161">
        <v>0</v>
      </c>
      <c r="CE161">
        <v>0</v>
      </c>
      <c r="CF161">
        <v>0</v>
      </c>
      <c r="CG161">
        <v>0</v>
      </c>
      <c r="CH161">
        <v>99114</v>
      </c>
      <c r="CI161">
        <v>0</v>
      </c>
      <c r="CJ161">
        <v>4</v>
      </c>
      <c r="CK161">
        <v>0</v>
      </c>
      <c r="CL161">
        <v>0</v>
      </c>
      <c r="CN161">
        <v>0</v>
      </c>
      <c r="CO161">
        <v>1</v>
      </c>
      <c r="CP161">
        <v>0</v>
      </c>
      <c r="CQ161">
        <v>1.75</v>
      </c>
      <c r="CR161">
        <v>617.36300000000006</v>
      </c>
      <c r="CS161">
        <v>0</v>
      </c>
      <c r="CT161">
        <v>0</v>
      </c>
      <c r="CU161">
        <v>0</v>
      </c>
      <c r="CV161">
        <v>0</v>
      </c>
      <c r="CW161">
        <v>0</v>
      </c>
      <c r="CX161">
        <v>0</v>
      </c>
      <c r="CY161">
        <v>0</v>
      </c>
      <c r="CZ161">
        <v>0</v>
      </c>
      <c r="DB161">
        <v>3513867</v>
      </c>
      <c r="DC161">
        <v>0</v>
      </c>
      <c r="DD161">
        <v>0</v>
      </c>
      <c r="DE161">
        <v>123970</v>
      </c>
      <c r="DF161">
        <v>123970</v>
      </c>
      <c r="DG161">
        <v>20.125</v>
      </c>
      <c r="DH161">
        <v>0</v>
      </c>
      <c r="DI161">
        <v>0</v>
      </c>
      <c r="DK161">
        <v>2537</v>
      </c>
      <c r="DL161">
        <v>0</v>
      </c>
      <c r="DM161">
        <v>215528</v>
      </c>
      <c r="DN161">
        <v>716</v>
      </c>
      <c r="DO161">
        <v>0</v>
      </c>
      <c r="DP161">
        <v>0</v>
      </c>
      <c r="DQ161">
        <v>0</v>
      </c>
      <c r="DR161">
        <v>0</v>
      </c>
      <c r="DS161">
        <v>0</v>
      </c>
      <c r="DT161">
        <v>0</v>
      </c>
      <c r="DU161">
        <v>0</v>
      </c>
      <c r="DV161">
        <v>0</v>
      </c>
      <c r="DW161">
        <v>0</v>
      </c>
      <c r="DX161">
        <v>0</v>
      </c>
      <c r="DY161">
        <v>0</v>
      </c>
      <c r="DZ161">
        <v>0</v>
      </c>
      <c r="EA161">
        <v>0</v>
      </c>
      <c r="EB161">
        <v>0</v>
      </c>
      <c r="EC161">
        <v>18.510000000000002</v>
      </c>
      <c r="ED161">
        <v>131125</v>
      </c>
      <c r="EE161">
        <v>0</v>
      </c>
      <c r="EF161">
        <v>0</v>
      </c>
      <c r="EG161">
        <v>0</v>
      </c>
      <c r="EH161">
        <v>85119</v>
      </c>
      <c r="EI161">
        <v>0</v>
      </c>
      <c r="EJ161">
        <v>0</v>
      </c>
      <c r="EK161">
        <v>3.496</v>
      </c>
      <c r="EL161">
        <v>0</v>
      </c>
      <c r="EM161">
        <v>0</v>
      </c>
      <c r="EN161">
        <v>0.66600000000000004</v>
      </c>
      <c r="EO161">
        <v>0</v>
      </c>
      <c r="EP161">
        <v>0</v>
      </c>
      <c r="EQ161">
        <v>4.1619999999999999</v>
      </c>
      <c r="ER161">
        <v>0</v>
      </c>
      <c r="ES161">
        <v>13.818000000000001</v>
      </c>
      <c r="ET161">
        <v>0</v>
      </c>
      <c r="EV161">
        <v>0</v>
      </c>
      <c r="EW161">
        <v>0</v>
      </c>
      <c r="EX161">
        <v>0</v>
      </c>
      <c r="EZ161">
        <v>4625492</v>
      </c>
      <c r="FA161">
        <v>0</v>
      </c>
      <c r="FB161">
        <v>5009146</v>
      </c>
      <c r="FC161">
        <v>0</v>
      </c>
      <c r="FD161">
        <v>0</v>
      </c>
      <c r="FE161">
        <v>739074</v>
      </c>
      <c r="FF161">
        <v>121725</v>
      </c>
      <c r="FG161">
        <v>7.0223999999999995E-2</v>
      </c>
      <c r="FH161">
        <v>3.0397999999999998E-2</v>
      </c>
      <c r="FI161">
        <v>0</v>
      </c>
      <c r="FJ161">
        <v>0</v>
      </c>
      <c r="FK161">
        <v>812.57900000000006</v>
      </c>
      <c r="FL161">
        <v>5969059</v>
      </c>
      <c r="FM161">
        <v>0</v>
      </c>
      <c r="FN161">
        <v>0</v>
      </c>
      <c r="FO161">
        <v>0</v>
      </c>
      <c r="FP161">
        <v>0</v>
      </c>
      <c r="FQ161">
        <v>0</v>
      </c>
      <c r="FR161">
        <v>0</v>
      </c>
      <c r="FS161">
        <v>0</v>
      </c>
      <c r="FT161">
        <v>0</v>
      </c>
      <c r="FU161">
        <v>0</v>
      </c>
      <c r="FV161">
        <v>0</v>
      </c>
      <c r="FW161">
        <v>0</v>
      </c>
      <c r="FX161">
        <v>0</v>
      </c>
      <c r="FY161">
        <v>0</v>
      </c>
      <c r="GB161">
        <v>411480</v>
      </c>
      <c r="GC161">
        <v>411480</v>
      </c>
      <c r="GD161">
        <v>42.768000000000001</v>
      </c>
      <c r="GF161">
        <v>0</v>
      </c>
      <c r="GG161">
        <v>0</v>
      </c>
      <c r="GH161">
        <v>0</v>
      </c>
      <c r="GI161">
        <v>0</v>
      </c>
      <c r="GK161">
        <v>0</v>
      </c>
      <c r="GL161">
        <v>0</v>
      </c>
      <c r="GM161">
        <v>0</v>
      </c>
      <c r="GN161">
        <v>0</v>
      </c>
      <c r="GO161">
        <v>0</v>
      </c>
      <c r="GQ161">
        <v>0</v>
      </c>
      <c r="GR161">
        <v>0</v>
      </c>
      <c r="GS161">
        <v>0</v>
      </c>
      <c r="GT161">
        <v>0</v>
      </c>
      <c r="HB161">
        <v>360336637</v>
      </c>
      <c r="HC161">
        <v>4.0135999999999998E-2</v>
      </c>
      <c r="HD161">
        <v>99114</v>
      </c>
      <c r="HE161">
        <v>0</v>
      </c>
      <c r="HF161">
        <v>628047</v>
      </c>
      <c r="HG161">
        <v>10472</v>
      </c>
      <c r="HH161">
        <v>0</v>
      </c>
      <c r="HI161">
        <v>0</v>
      </c>
      <c r="HJ161">
        <v>36071</v>
      </c>
      <c r="HK161">
        <v>2729</v>
      </c>
      <c r="HL161">
        <v>1730</v>
      </c>
      <c r="HM161">
        <v>45000</v>
      </c>
      <c r="HN161">
        <v>0</v>
      </c>
      <c r="HO161">
        <v>0</v>
      </c>
      <c r="HP161">
        <v>0</v>
      </c>
      <c r="HQ161">
        <v>0</v>
      </c>
      <c r="HR161">
        <v>0</v>
      </c>
      <c r="HS161">
        <v>4624693</v>
      </c>
      <c r="HT161">
        <v>121725</v>
      </c>
      <c r="HW161">
        <v>0</v>
      </c>
      <c r="HX161">
        <v>26</v>
      </c>
      <c r="HY161">
        <v>14</v>
      </c>
      <c r="HZ161">
        <v>18</v>
      </c>
      <c r="IA161">
        <v>12</v>
      </c>
      <c r="IB161">
        <v>12</v>
      </c>
      <c r="IC161">
        <v>82</v>
      </c>
      <c r="ID161">
        <v>0</v>
      </c>
      <c r="IE161">
        <v>0</v>
      </c>
      <c r="IF161">
        <v>0</v>
      </c>
      <c r="IG161">
        <v>17</v>
      </c>
      <c r="IH161">
        <v>0</v>
      </c>
      <c r="II161">
        <v>0</v>
      </c>
      <c r="IJ161">
        <v>11.702</v>
      </c>
      <c r="IK161">
        <v>0</v>
      </c>
      <c r="IL161">
        <v>3</v>
      </c>
      <c r="IM161">
        <v>10</v>
      </c>
      <c r="IN161">
        <v>0</v>
      </c>
      <c r="IO161">
        <v>13</v>
      </c>
      <c r="IP161">
        <v>0</v>
      </c>
      <c r="IQ161">
        <v>11.702</v>
      </c>
      <c r="IR161">
        <v>7208</v>
      </c>
      <c r="IS161">
        <v>0</v>
      </c>
      <c r="IT161">
        <v>15000</v>
      </c>
      <c r="IU161">
        <v>30000</v>
      </c>
      <c r="IV161">
        <v>0</v>
      </c>
      <c r="IW161">
        <v>6160</v>
      </c>
      <c r="IX161">
        <v>0</v>
      </c>
      <c r="IY161">
        <v>0</v>
      </c>
      <c r="IZ161">
        <v>0</v>
      </c>
      <c r="JA161">
        <v>0</v>
      </c>
      <c r="JB161">
        <v>0</v>
      </c>
      <c r="JC161">
        <v>0</v>
      </c>
      <c r="JD161">
        <v>0</v>
      </c>
      <c r="JE161">
        <v>0</v>
      </c>
      <c r="JF161">
        <v>0</v>
      </c>
      <c r="JG161">
        <v>0</v>
      </c>
      <c r="JH161">
        <v>0</v>
      </c>
      <c r="JJ161">
        <v>0</v>
      </c>
      <c r="JK161">
        <v>0</v>
      </c>
      <c r="JL161">
        <v>0</v>
      </c>
      <c r="JM161">
        <v>0</v>
      </c>
      <c r="JO161">
        <v>0</v>
      </c>
      <c r="JP161">
        <v>32.627000000000002</v>
      </c>
      <c r="JQ161">
        <v>10.141</v>
      </c>
      <c r="JR161">
        <v>0</v>
      </c>
      <c r="JS161">
        <v>303238</v>
      </c>
      <c r="JT161">
        <v>108242</v>
      </c>
      <c r="JU161">
        <v>13310</v>
      </c>
      <c r="JW161">
        <v>0</v>
      </c>
      <c r="JX161">
        <v>0</v>
      </c>
      <c r="JY161">
        <v>0</v>
      </c>
      <c r="JZ161">
        <v>0</v>
      </c>
      <c r="KD161">
        <v>13367</v>
      </c>
      <c r="KE161">
        <v>7261</v>
      </c>
      <c r="KG161">
        <v>0</v>
      </c>
      <c r="KH161">
        <v>0</v>
      </c>
      <c r="KI161">
        <v>0</v>
      </c>
      <c r="KJ161">
        <v>5</v>
      </c>
      <c r="KK161">
        <v>12</v>
      </c>
      <c r="KL161">
        <v>3080</v>
      </c>
      <c r="KM161">
        <v>7392</v>
      </c>
      <c r="KN161">
        <v>0</v>
      </c>
      <c r="KO161">
        <v>0</v>
      </c>
      <c r="KP161">
        <v>0</v>
      </c>
      <c r="KQ161">
        <v>0</v>
      </c>
      <c r="KS161">
        <v>0</v>
      </c>
      <c r="KT161">
        <v>0</v>
      </c>
      <c r="KU161">
        <v>0</v>
      </c>
      <c r="KW161">
        <v>0</v>
      </c>
      <c r="KX161">
        <v>0</v>
      </c>
      <c r="KY161">
        <v>0</v>
      </c>
      <c r="KZ161">
        <v>0</v>
      </c>
      <c r="LA161">
        <v>0</v>
      </c>
      <c r="LB161">
        <v>0</v>
      </c>
      <c r="LD161">
        <v>0</v>
      </c>
      <c r="LE161">
        <v>0</v>
      </c>
      <c r="LF161">
        <v>0</v>
      </c>
      <c r="LG161">
        <v>0</v>
      </c>
      <c r="LH161">
        <v>0</v>
      </c>
      <c r="LI161">
        <v>0</v>
      </c>
      <c r="LJ161">
        <v>607.11400000000003</v>
      </c>
      <c r="LK161">
        <v>2</v>
      </c>
      <c r="LL161">
        <v>30000</v>
      </c>
      <c r="LM161">
        <v>6071</v>
      </c>
      <c r="LN161">
        <v>0</v>
      </c>
      <c r="LO161">
        <v>0</v>
      </c>
      <c r="LP161">
        <v>0</v>
      </c>
      <c r="LQ161">
        <v>0</v>
      </c>
      <c r="LR161">
        <v>0</v>
      </c>
      <c r="LS161">
        <v>0</v>
      </c>
      <c r="LT161">
        <v>0</v>
      </c>
      <c r="LU161">
        <v>0</v>
      </c>
      <c r="LV161">
        <v>0</v>
      </c>
      <c r="LW161">
        <v>0</v>
      </c>
      <c r="LX161">
        <v>0</v>
      </c>
      <c r="LY161">
        <v>0</v>
      </c>
      <c r="LZ161">
        <v>0</v>
      </c>
      <c r="MA161">
        <v>0</v>
      </c>
      <c r="MB161">
        <v>0</v>
      </c>
      <c r="MC161">
        <v>0</v>
      </c>
      <c r="MD161">
        <v>0</v>
      </c>
      <c r="ME161">
        <v>0</v>
      </c>
      <c r="MF161">
        <v>0</v>
      </c>
      <c r="MG161">
        <v>5584606</v>
      </c>
      <c r="MH161">
        <v>0</v>
      </c>
      <c r="MI161">
        <v>0</v>
      </c>
      <c r="MJ161">
        <v>0</v>
      </c>
      <c r="MK161">
        <v>0</v>
      </c>
    </row>
    <row r="162" spans="1:349" x14ac:dyDescent="0.25">
      <c r="A162">
        <v>43696</v>
      </c>
      <c r="B162">
        <v>220810</v>
      </c>
      <c r="C162">
        <v>9</v>
      </c>
      <c r="D162">
        <v>2025</v>
      </c>
      <c r="E162">
        <v>6160</v>
      </c>
      <c r="F162">
        <v>0</v>
      </c>
      <c r="G162">
        <v>842.12200000000007</v>
      </c>
      <c r="H162">
        <v>746.86599999999999</v>
      </c>
      <c r="I162">
        <v>746.86599999999999</v>
      </c>
      <c r="J162">
        <v>842.12200000000007</v>
      </c>
      <c r="K162">
        <v>0</v>
      </c>
      <c r="L162">
        <v>6160</v>
      </c>
      <c r="M162">
        <v>0</v>
      </c>
      <c r="N162">
        <v>0</v>
      </c>
      <c r="P162">
        <v>842.12200000000007</v>
      </c>
      <c r="Q162">
        <v>0</v>
      </c>
      <c r="R162">
        <v>523965</v>
      </c>
      <c r="S162">
        <v>622.19600000000003</v>
      </c>
      <c r="U162">
        <v>0</v>
      </c>
      <c r="V162">
        <v>28.667000000000002</v>
      </c>
      <c r="W162">
        <v>17659</v>
      </c>
      <c r="X162">
        <v>17659</v>
      </c>
      <c r="Z162">
        <v>0</v>
      </c>
      <c r="AC162">
        <v>0</v>
      </c>
      <c r="AD162" t="s">
        <v>305</v>
      </c>
      <c r="AE162">
        <v>0</v>
      </c>
      <c r="AH162">
        <v>0</v>
      </c>
      <c r="AI162">
        <v>0</v>
      </c>
      <c r="AJ162">
        <v>6160</v>
      </c>
      <c r="AK162" t="s">
        <v>529</v>
      </c>
      <c r="AL162" t="s">
        <v>0</v>
      </c>
      <c r="AM162">
        <v>0</v>
      </c>
      <c r="AN162">
        <v>0</v>
      </c>
      <c r="AO162">
        <v>0</v>
      </c>
      <c r="AP162">
        <v>0</v>
      </c>
      <c r="AQ162">
        <v>0</v>
      </c>
      <c r="AS162">
        <v>0</v>
      </c>
      <c r="AT162">
        <v>0</v>
      </c>
      <c r="AU162">
        <v>0</v>
      </c>
      <c r="AV162">
        <v>0</v>
      </c>
      <c r="AW162">
        <v>7529871</v>
      </c>
      <c r="AX162">
        <v>7396305</v>
      </c>
      <c r="AY162">
        <v>0</v>
      </c>
      <c r="AZ162">
        <v>523965</v>
      </c>
      <c r="BA162">
        <v>0</v>
      </c>
      <c r="BB162">
        <v>0</v>
      </c>
      <c r="BC162">
        <v>0</v>
      </c>
      <c r="BD162">
        <v>0</v>
      </c>
      <c r="BE162">
        <v>0</v>
      </c>
      <c r="BF162">
        <v>6752374</v>
      </c>
      <c r="BG162">
        <v>0</v>
      </c>
      <c r="BJ162">
        <v>12</v>
      </c>
      <c r="BK162">
        <v>0</v>
      </c>
      <c r="BL162">
        <v>0</v>
      </c>
      <c r="BM162">
        <v>0</v>
      </c>
      <c r="BN162">
        <v>0</v>
      </c>
      <c r="BO162">
        <v>0</v>
      </c>
      <c r="BP162">
        <v>0</v>
      </c>
      <c r="BQ162">
        <v>655</v>
      </c>
      <c r="BS162">
        <v>0</v>
      </c>
      <c r="BT162">
        <v>0</v>
      </c>
      <c r="BU162">
        <v>0</v>
      </c>
      <c r="BV162">
        <v>0</v>
      </c>
      <c r="BW162">
        <v>0</v>
      </c>
      <c r="BY162">
        <v>0</v>
      </c>
      <c r="CA162">
        <v>0</v>
      </c>
      <c r="CB162">
        <v>0</v>
      </c>
      <c r="CC162">
        <v>0</v>
      </c>
      <c r="CD162">
        <v>0</v>
      </c>
      <c r="CE162">
        <v>0</v>
      </c>
      <c r="CF162">
        <v>0</v>
      </c>
      <c r="CG162">
        <v>0</v>
      </c>
      <c r="CH162">
        <v>135198</v>
      </c>
      <c r="CI162">
        <v>0</v>
      </c>
      <c r="CJ162">
        <v>4</v>
      </c>
      <c r="CK162">
        <v>0</v>
      </c>
      <c r="CL162">
        <v>0</v>
      </c>
      <c r="CN162">
        <v>0</v>
      </c>
      <c r="CO162">
        <v>1</v>
      </c>
      <c r="CP162">
        <v>0</v>
      </c>
      <c r="CQ162">
        <v>0</v>
      </c>
      <c r="CR162">
        <v>842.12200000000007</v>
      </c>
      <c r="CS162">
        <v>0</v>
      </c>
      <c r="CT162">
        <v>0</v>
      </c>
      <c r="CU162">
        <v>0</v>
      </c>
      <c r="CV162">
        <v>0</v>
      </c>
      <c r="CW162">
        <v>0</v>
      </c>
      <c r="CX162">
        <v>0</v>
      </c>
      <c r="CY162">
        <v>0</v>
      </c>
      <c r="CZ162">
        <v>0</v>
      </c>
      <c r="DB162">
        <v>4600695</v>
      </c>
      <c r="DC162">
        <v>0</v>
      </c>
      <c r="DD162">
        <v>0</v>
      </c>
      <c r="DE162">
        <v>31185</v>
      </c>
      <c r="DF162">
        <v>31185</v>
      </c>
      <c r="DG162">
        <v>5.0630000000000006</v>
      </c>
      <c r="DH162">
        <v>0</v>
      </c>
      <c r="DI162">
        <v>0</v>
      </c>
      <c r="DK162">
        <v>2102</v>
      </c>
      <c r="DL162">
        <v>0</v>
      </c>
      <c r="DM162">
        <v>491321</v>
      </c>
      <c r="DN162">
        <v>1632</v>
      </c>
      <c r="DO162">
        <v>0</v>
      </c>
      <c r="DP162">
        <v>0</v>
      </c>
      <c r="DQ162">
        <v>0</v>
      </c>
      <c r="DR162">
        <v>0</v>
      </c>
      <c r="DS162">
        <v>0</v>
      </c>
      <c r="DT162">
        <v>0</v>
      </c>
      <c r="DU162">
        <v>0</v>
      </c>
      <c r="DV162">
        <v>0</v>
      </c>
      <c r="DW162">
        <v>0</v>
      </c>
      <c r="DX162">
        <v>0</v>
      </c>
      <c r="DY162">
        <v>0</v>
      </c>
      <c r="DZ162">
        <v>0</v>
      </c>
      <c r="EA162">
        <v>0</v>
      </c>
      <c r="EB162">
        <v>0</v>
      </c>
      <c r="EC162">
        <v>8.5120000000000005</v>
      </c>
      <c r="ED162">
        <v>60299</v>
      </c>
      <c r="EE162">
        <v>0</v>
      </c>
      <c r="EF162">
        <v>0</v>
      </c>
      <c r="EG162">
        <v>0</v>
      </c>
      <c r="EH162">
        <v>432654</v>
      </c>
      <c r="EI162">
        <v>0</v>
      </c>
      <c r="EJ162">
        <v>0</v>
      </c>
      <c r="EK162">
        <v>20.016999999999999</v>
      </c>
      <c r="EL162">
        <v>0</v>
      </c>
      <c r="EM162">
        <v>0</v>
      </c>
      <c r="EN162">
        <v>2.0369999999999999</v>
      </c>
      <c r="EO162">
        <v>0</v>
      </c>
      <c r="EP162">
        <v>0</v>
      </c>
      <c r="EQ162">
        <v>22.054000000000002</v>
      </c>
      <c r="ER162">
        <v>0</v>
      </c>
      <c r="ES162">
        <v>70.236000000000004</v>
      </c>
      <c r="ET162">
        <v>0</v>
      </c>
      <c r="EV162">
        <v>0</v>
      </c>
      <c r="EW162">
        <v>0</v>
      </c>
      <c r="EX162">
        <v>0</v>
      </c>
      <c r="EZ162">
        <v>6235091</v>
      </c>
      <c r="FA162">
        <v>0</v>
      </c>
      <c r="FB162">
        <v>6757424</v>
      </c>
      <c r="FC162">
        <v>0</v>
      </c>
      <c r="FD162">
        <v>0</v>
      </c>
      <c r="FE162">
        <v>997007</v>
      </c>
      <c r="FF162">
        <v>164207</v>
      </c>
      <c r="FG162">
        <v>7.0223999999999995E-2</v>
      </c>
      <c r="FH162">
        <v>3.0397999999999998E-2</v>
      </c>
      <c r="FI162">
        <v>0</v>
      </c>
      <c r="FJ162">
        <v>0</v>
      </c>
      <c r="FK162">
        <v>1096.165</v>
      </c>
      <c r="FL162">
        <v>8053836</v>
      </c>
      <c r="FM162">
        <v>0</v>
      </c>
      <c r="FN162">
        <v>0</v>
      </c>
      <c r="FO162">
        <v>0</v>
      </c>
      <c r="FP162">
        <v>0</v>
      </c>
      <c r="FQ162">
        <v>0</v>
      </c>
      <c r="FR162">
        <v>0</v>
      </c>
      <c r="FS162">
        <v>0</v>
      </c>
      <c r="FT162">
        <v>0</v>
      </c>
      <c r="FU162">
        <v>0</v>
      </c>
      <c r="FV162">
        <v>0</v>
      </c>
      <c r="FW162">
        <v>0</v>
      </c>
      <c r="FX162">
        <v>0</v>
      </c>
      <c r="FY162">
        <v>0</v>
      </c>
      <c r="GB162">
        <v>602220</v>
      </c>
      <c r="GC162">
        <v>602220</v>
      </c>
      <c r="GD162">
        <v>73.201999999999998</v>
      </c>
      <c r="GF162">
        <v>0</v>
      </c>
      <c r="GG162">
        <v>0</v>
      </c>
      <c r="GH162">
        <v>0</v>
      </c>
      <c r="GI162">
        <v>0</v>
      </c>
      <c r="GK162">
        <v>0</v>
      </c>
      <c r="GL162">
        <v>0</v>
      </c>
      <c r="GM162">
        <v>0</v>
      </c>
      <c r="GN162">
        <v>0</v>
      </c>
      <c r="GO162">
        <v>0</v>
      </c>
      <c r="GQ162">
        <v>0</v>
      </c>
      <c r="GR162">
        <v>0</v>
      </c>
      <c r="GS162">
        <v>0</v>
      </c>
      <c r="GT162">
        <v>0</v>
      </c>
      <c r="HB162">
        <v>360336637</v>
      </c>
      <c r="HC162">
        <v>4.0135999999999998E-2</v>
      </c>
      <c r="HD162">
        <v>135198</v>
      </c>
      <c r="HE162">
        <v>0</v>
      </c>
      <c r="HF162">
        <v>822299</v>
      </c>
      <c r="HG162">
        <v>26488</v>
      </c>
      <c r="HH162">
        <v>6600</v>
      </c>
      <c r="HI162">
        <v>0</v>
      </c>
      <c r="HJ162">
        <v>23275</v>
      </c>
      <c r="HK162">
        <v>3904</v>
      </c>
      <c r="HL162">
        <v>2778</v>
      </c>
      <c r="HM162">
        <v>129000</v>
      </c>
      <c r="HN162">
        <v>0</v>
      </c>
      <c r="HO162">
        <v>0</v>
      </c>
      <c r="HP162">
        <v>0</v>
      </c>
      <c r="HQ162">
        <v>0</v>
      </c>
      <c r="HR162">
        <v>0</v>
      </c>
      <c r="HS162">
        <v>6233459</v>
      </c>
      <c r="HT162">
        <v>164207</v>
      </c>
      <c r="HW162">
        <v>0</v>
      </c>
      <c r="HX162">
        <v>18</v>
      </c>
      <c r="HY162">
        <v>1</v>
      </c>
      <c r="HZ162">
        <v>2</v>
      </c>
      <c r="IA162">
        <v>0</v>
      </c>
      <c r="IB162">
        <v>1</v>
      </c>
      <c r="IC162">
        <v>22</v>
      </c>
      <c r="ID162">
        <v>0</v>
      </c>
      <c r="IE162">
        <v>0</v>
      </c>
      <c r="IF162">
        <v>0</v>
      </c>
      <c r="IG162">
        <v>43</v>
      </c>
      <c r="IH162">
        <v>10.715</v>
      </c>
      <c r="II162">
        <v>0</v>
      </c>
      <c r="IJ162">
        <v>28.667000000000002</v>
      </c>
      <c r="IK162">
        <v>0</v>
      </c>
      <c r="IL162">
        <v>0</v>
      </c>
      <c r="IM162">
        <v>43</v>
      </c>
      <c r="IN162">
        <v>0</v>
      </c>
      <c r="IO162">
        <v>43</v>
      </c>
      <c r="IP162">
        <v>0</v>
      </c>
      <c r="IQ162">
        <v>28.667000000000002</v>
      </c>
      <c r="IR162">
        <v>17659</v>
      </c>
      <c r="IS162">
        <v>0</v>
      </c>
      <c r="IT162">
        <v>0</v>
      </c>
      <c r="IU162">
        <v>129000</v>
      </c>
      <c r="IV162">
        <v>0</v>
      </c>
      <c r="IW162">
        <v>6160</v>
      </c>
      <c r="IX162">
        <v>0</v>
      </c>
      <c r="IY162">
        <v>0</v>
      </c>
      <c r="IZ162">
        <v>0</v>
      </c>
      <c r="JA162">
        <v>0</v>
      </c>
      <c r="JB162">
        <v>0</v>
      </c>
      <c r="JC162">
        <v>0</v>
      </c>
      <c r="JD162">
        <v>0</v>
      </c>
      <c r="JE162">
        <v>0</v>
      </c>
      <c r="JF162">
        <v>0</v>
      </c>
      <c r="JG162">
        <v>0</v>
      </c>
      <c r="JH162">
        <v>0</v>
      </c>
      <c r="JJ162">
        <v>0</v>
      </c>
      <c r="JK162">
        <v>0</v>
      </c>
      <c r="JL162">
        <v>0</v>
      </c>
      <c r="JM162">
        <v>0</v>
      </c>
      <c r="JO162">
        <v>62.21</v>
      </c>
      <c r="JP162">
        <v>8.6850000000000005</v>
      </c>
      <c r="JQ162">
        <v>2.3069999999999999</v>
      </c>
      <c r="JR162">
        <v>496877</v>
      </c>
      <c r="JS162">
        <v>80719</v>
      </c>
      <c r="JT162">
        <v>24624</v>
      </c>
      <c r="JU162">
        <v>0</v>
      </c>
      <c r="JW162">
        <v>0</v>
      </c>
      <c r="JX162">
        <v>0</v>
      </c>
      <c r="JY162">
        <v>0</v>
      </c>
      <c r="JZ162">
        <v>0</v>
      </c>
      <c r="KD162">
        <v>0</v>
      </c>
      <c r="KE162">
        <v>7261</v>
      </c>
      <c r="KG162">
        <v>0</v>
      </c>
      <c r="KH162">
        <v>0</v>
      </c>
      <c r="KI162">
        <v>0</v>
      </c>
      <c r="KJ162">
        <v>8</v>
      </c>
      <c r="KK162">
        <v>35</v>
      </c>
      <c r="KL162">
        <v>4928</v>
      </c>
      <c r="KM162">
        <v>21560</v>
      </c>
      <c r="KN162">
        <v>0</v>
      </c>
      <c r="KO162">
        <v>0</v>
      </c>
      <c r="KP162">
        <v>0</v>
      </c>
      <c r="KQ162">
        <v>0</v>
      </c>
      <c r="KS162">
        <v>0</v>
      </c>
      <c r="KT162">
        <v>0</v>
      </c>
      <c r="KU162">
        <v>0</v>
      </c>
      <c r="KW162">
        <v>0</v>
      </c>
      <c r="KX162">
        <v>0</v>
      </c>
      <c r="KY162">
        <v>0</v>
      </c>
      <c r="KZ162">
        <v>0</v>
      </c>
      <c r="LA162">
        <v>0</v>
      </c>
      <c r="LB162">
        <v>0</v>
      </c>
      <c r="LD162">
        <v>0</v>
      </c>
      <c r="LE162">
        <v>0</v>
      </c>
      <c r="LF162">
        <v>0</v>
      </c>
      <c r="LG162">
        <v>0</v>
      </c>
      <c r="LH162">
        <v>0</v>
      </c>
      <c r="LI162">
        <v>0</v>
      </c>
      <c r="LJ162">
        <v>827.49</v>
      </c>
      <c r="LK162">
        <v>1</v>
      </c>
      <c r="LL162">
        <v>15000</v>
      </c>
      <c r="LM162">
        <v>8275</v>
      </c>
      <c r="LN162">
        <v>0</v>
      </c>
      <c r="LO162">
        <v>0</v>
      </c>
      <c r="LP162">
        <v>0</v>
      </c>
      <c r="LQ162">
        <v>0</v>
      </c>
      <c r="LR162">
        <v>0</v>
      </c>
      <c r="LS162">
        <v>0</v>
      </c>
      <c r="LT162">
        <v>0</v>
      </c>
      <c r="LU162">
        <v>0</v>
      </c>
      <c r="LV162">
        <v>0</v>
      </c>
      <c r="LW162">
        <v>0</v>
      </c>
      <c r="LX162">
        <v>0</v>
      </c>
      <c r="LY162">
        <v>0</v>
      </c>
      <c r="LZ162">
        <v>0</v>
      </c>
      <c r="MA162">
        <v>0</v>
      </c>
      <c r="MB162">
        <v>0</v>
      </c>
      <c r="MC162">
        <v>0</v>
      </c>
      <c r="MD162">
        <v>0</v>
      </c>
      <c r="ME162">
        <v>0</v>
      </c>
      <c r="MF162">
        <v>0</v>
      </c>
      <c r="MG162">
        <v>7529871</v>
      </c>
      <c r="MH162">
        <v>0</v>
      </c>
      <c r="MI162">
        <v>0</v>
      </c>
      <c r="MJ162">
        <v>0</v>
      </c>
      <c r="MK162">
        <v>0</v>
      </c>
    </row>
    <row r="163" spans="1:349" x14ac:dyDescent="0.25">
      <c r="A163">
        <v>43696</v>
      </c>
      <c r="B163">
        <v>220811</v>
      </c>
      <c r="C163">
        <v>9</v>
      </c>
      <c r="D163">
        <v>2025</v>
      </c>
      <c r="E163">
        <v>6160</v>
      </c>
      <c r="F163">
        <v>0</v>
      </c>
      <c r="G163">
        <v>149.96700000000001</v>
      </c>
      <c r="H163">
        <v>145.58799999999999</v>
      </c>
      <c r="I163">
        <v>145.58799999999999</v>
      </c>
      <c r="J163">
        <v>149.96700000000001</v>
      </c>
      <c r="K163">
        <v>0</v>
      </c>
      <c r="L163">
        <v>6160</v>
      </c>
      <c r="M163">
        <v>0</v>
      </c>
      <c r="N163">
        <v>0</v>
      </c>
      <c r="P163">
        <v>150.11500000000001</v>
      </c>
      <c r="Q163">
        <v>0</v>
      </c>
      <c r="R163">
        <v>93401</v>
      </c>
      <c r="S163">
        <v>622.19600000000003</v>
      </c>
      <c r="U163">
        <v>0</v>
      </c>
      <c r="V163">
        <v>41.902999999999999</v>
      </c>
      <c r="W163">
        <v>25812</v>
      </c>
      <c r="X163">
        <v>25812</v>
      </c>
      <c r="Z163">
        <v>0</v>
      </c>
      <c r="AC163">
        <v>0</v>
      </c>
      <c r="AD163" t="s">
        <v>305</v>
      </c>
      <c r="AE163">
        <v>0</v>
      </c>
      <c r="AH163">
        <v>0</v>
      </c>
      <c r="AI163">
        <v>0</v>
      </c>
      <c r="AJ163">
        <v>6160</v>
      </c>
      <c r="AK163" t="s">
        <v>529</v>
      </c>
      <c r="AL163" t="s">
        <v>56</v>
      </c>
      <c r="AM163">
        <v>0</v>
      </c>
      <c r="AN163">
        <v>0</v>
      </c>
      <c r="AO163">
        <v>0</v>
      </c>
      <c r="AP163">
        <v>0</v>
      </c>
      <c r="AQ163">
        <v>0</v>
      </c>
      <c r="AS163">
        <v>0</v>
      </c>
      <c r="AT163">
        <v>0</v>
      </c>
      <c r="AU163">
        <v>0</v>
      </c>
      <c r="AV163">
        <v>0</v>
      </c>
      <c r="AW163">
        <v>1724153</v>
      </c>
      <c r="AX163">
        <v>1700397</v>
      </c>
      <c r="AY163">
        <v>0</v>
      </c>
      <c r="AZ163">
        <v>93401</v>
      </c>
      <c r="BA163">
        <v>12.417</v>
      </c>
      <c r="BB163">
        <v>2977</v>
      </c>
      <c r="BC163">
        <v>2958</v>
      </c>
      <c r="BD163">
        <v>7</v>
      </c>
      <c r="BE163">
        <v>19</v>
      </c>
      <c r="BF163">
        <v>1530582</v>
      </c>
      <c r="BG163">
        <v>0</v>
      </c>
      <c r="BJ163">
        <v>12</v>
      </c>
      <c r="BK163">
        <v>0</v>
      </c>
      <c r="BL163">
        <v>0</v>
      </c>
      <c r="BM163">
        <v>0</v>
      </c>
      <c r="BN163">
        <v>0</v>
      </c>
      <c r="BO163">
        <v>0</v>
      </c>
      <c r="BP163">
        <v>0</v>
      </c>
      <c r="BQ163">
        <v>748</v>
      </c>
      <c r="BS163">
        <v>0</v>
      </c>
      <c r="BT163">
        <v>0</v>
      </c>
      <c r="BU163">
        <v>0</v>
      </c>
      <c r="BV163">
        <v>0</v>
      </c>
      <c r="BW163">
        <v>0</v>
      </c>
      <c r="BY163">
        <v>0</v>
      </c>
      <c r="CA163">
        <v>0</v>
      </c>
      <c r="CB163">
        <v>0</v>
      </c>
      <c r="CC163">
        <v>0</v>
      </c>
      <c r="CD163">
        <v>0</v>
      </c>
      <c r="CE163">
        <v>0</v>
      </c>
      <c r="CF163">
        <v>0</v>
      </c>
      <c r="CG163">
        <v>0</v>
      </c>
      <c r="CH163">
        <v>24076</v>
      </c>
      <c r="CI163">
        <v>0</v>
      </c>
      <c r="CJ163">
        <v>4</v>
      </c>
      <c r="CK163">
        <v>0</v>
      </c>
      <c r="CL163">
        <v>0</v>
      </c>
      <c r="CN163">
        <v>0</v>
      </c>
      <c r="CO163">
        <v>1</v>
      </c>
      <c r="CP163">
        <v>0</v>
      </c>
      <c r="CQ163">
        <v>0</v>
      </c>
      <c r="CR163">
        <v>149.96700000000001</v>
      </c>
      <c r="CS163">
        <v>0</v>
      </c>
      <c r="CT163">
        <v>0</v>
      </c>
      <c r="CU163">
        <v>0</v>
      </c>
      <c r="CV163">
        <v>0</v>
      </c>
      <c r="CW163">
        <v>0</v>
      </c>
      <c r="CX163">
        <v>0</v>
      </c>
      <c r="CY163">
        <v>0</v>
      </c>
      <c r="CZ163">
        <v>0</v>
      </c>
      <c r="DB163">
        <v>896822</v>
      </c>
      <c r="DC163">
        <v>0</v>
      </c>
      <c r="DD163">
        <v>0</v>
      </c>
      <c r="DE163">
        <v>250096</v>
      </c>
      <c r="DF163">
        <v>250096</v>
      </c>
      <c r="DG163">
        <v>40.6</v>
      </c>
      <c r="DH163">
        <v>0</v>
      </c>
      <c r="DI163">
        <v>0</v>
      </c>
      <c r="DK163">
        <v>3584</v>
      </c>
      <c r="DL163">
        <v>0</v>
      </c>
      <c r="DM163">
        <v>90491</v>
      </c>
      <c r="DN163">
        <v>301</v>
      </c>
      <c r="DO163">
        <v>0</v>
      </c>
      <c r="DP163">
        <v>0</v>
      </c>
      <c r="DQ163">
        <v>0</v>
      </c>
      <c r="DR163">
        <v>0</v>
      </c>
      <c r="DS163">
        <v>0</v>
      </c>
      <c r="DT163">
        <v>0</v>
      </c>
      <c r="DU163">
        <v>0</v>
      </c>
      <c r="DV163">
        <v>0</v>
      </c>
      <c r="DW163">
        <v>0</v>
      </c>
      <c r="DX163">
        <v>0</v>
      </c>
      <c r="DY163">
        <v>0</v>
      </c>
      <c r="DZ163">
        <v>0</v>
      </c>
      <c r="EA163">
        <v>0</v>
      </c>
      <c r="EB163">
        <v>0</v>
      </c>
      <c r="EC163">
        <v>0.63300000000000001</v>
      </c>
      <c r="ED163">
        <v>4484</v>
      </c>
      <c r="EE163">
        <v>0</v>
      </c>
      <c r="EF163">
        <v>0</v>
      </c>
      <c r="EG163">
        <v>0</v>
      </c>
      <c r="EH163">
        <v>86308</v>
      </c>
      <c r="EI163">
        <v>0</v>
      </c>
      <c r="EJ163">
        <v>0</v>
      </c>
      <c r="EK163">
        <v>3.9420000000000002</v>
      </c>
      <c r="EL163">
        <v>0</v>
      </c>
      <c r="EM163">
        <v>0</v>
      </c>
      <c r="EN163">
        <v>0.437</v>
      </c>
      <c r="EO163">
        <v>0</v>
      </c>
      <c r="EP163">
        <v>0</v>
      </c>
      <c r="EQ163">
        <v>4.3790000000000004</v>
      </c>
      <c r="ER163">
        <v>0</v>
      </c>
      <c r="ES163">
        <v>14.011000000000001</v>
      </c>
      <c r="ET163">
        <v>0</v>
      </c>
      <c r="EV163">
        <v>0</v>
      </c>
      <c r="EW163">
        <v>0</v>
      </c>
      <c r="EX163">
        <v>0</v>
      </c>
      <c r="EZ163">
        <v>1437181</v>
      </c>
      <c r="FA163">
        <v>0</v>
      </c>
      <c r="FB163">
        <v>1530262</v>
      </c>
      <c r="FC163">
        <v>0</v>
      </c>
      <c r="FD163">
        <v>0</v>
      </c>
      <c r="FE163">
        <v>225995</v>
      </c>
      <c r="FF163">
        <v>37221</v>
      </c>
      <c r="FG163">
        <v>7.0223999999999995E-2</v>
      </c>
      <c r="FH163">
        <v>3.0397999999999998E-2</v>
      </c>
      <c r="FI163">
        <v>0</v>
      </c>
      <c r="FJ163">
        <v>0</v>
      </c>
      <c r="FK163">
        <v>248.471</v>
      </c>
      <c r="FL163">
        <v>1817554</v>
      </c>
      <c r="FM163">
        <v>0</v>
      </c>
      <c r="FN163">
        <v>0</v>
      </c>
      <c r="FO163">
        <v>0</v>
      </c>
      <c r="FP163">
        <v>0</v>
      </c>
      <c r="FQ163">
        <v>0</v>
      </c>
      <c r="FR163">
        <v>0</v>
      </c>
      <c r="FS163">
        <v>0</v>
      </c>
      <c r="FT163">
        <v>0</v>
      </c>
      <c r="FU163">
        <v>0</v>
      </c>
      <c r="FV163">
        <v>0</v>
      </c>
      <c r="FW163">
        <v>0</v>
      </c>
      <c r="FX163">
        <v>0</v>
      </c>
      <c r="FY163">
        <v>0</v>
      </c>
      <c r="GB163">
        <v>0</v>
      </c>
      <c r="GC163">
        <v>0</v>
      </c>
      <c r="GD163">
        <v>0</v>
      </c>
      <c r="GF163">
        <v>0</v>
      </c>
      <c r="GG163">
        <v>0</v>
      </c>
      <c r="GH163">
        <v>0</v>
      </c>
      <c r="GI163">
        <v>0</v>
      </c>
      <c r="GK163">
        <v>0</v>
      </c>
      <c r="GL163">
        <v>0</v>
      </c>
      <c r="GM163">
        <v>0</v>
      </c>
      <c r="GN163">
        <v>0</v>
      </c>
      <c r="GO163">
        <v>0</v>
      </c>
      <c r="GQ163">
        <v>0</v>
      </c>
      <c r="GR163">
        <v>0</v>
      </c>
      <c r="GS163">
        <v>0</v>
      </c>
      <c r="GT163">
        <v>0</v>
      </c>
      <c r="HB163">
        <v>360336637</v>
      </c>
      <c r="HC163">
        <v>4.0135999999999998E-2</v>
      </c>
      <c r="HD163">
        <v>24076</v>
      </c>
      <c r="HE163">
        <v>0</v>
      </c>
      <c r="HF163">
        <v>160292</v>
      </c>
      <c r="HG163">
        <v>0</v>
      </c>
      <c r="HH163">
        <v>80790</v>
      </c>
      <c r="HI163">
        <v>0</v>
      </c>
      <c r="HJ163">
        <v>16390</v>
      </c>
      <c r="HK163">
        <v>0</v>
      </c>
      <c r="HL163">
        <v>0</v>
      </c>
      <c r="HM163">
        <v>0</v>
      </c>
      <c r="HN163">
        <v>6611</v>
      </c>
      <c r="HO163">
        <v>0</v>
      </c>
      <c r="HP163">
        <v>0</v>
      </c>
      <c r="HQ163">
        <v>0</v>
      </c>
      <c r="HR163">
        <v>0</v>
      </c>
      <c r="HS163">
        <v>1436861</v>
      </c>
      <c r="HT163">
        <v>37221</v>
      </c>
      <c r="HW163">
        <v>0</v>
      </c>
      <c r="HX163">
        <v>16</v>
      </c>
      <c r="HY163">
        <v>21</v>
      </c>
      <c r="HZ163">
        <v>27</v>
      </c>
      <c r="IA163">
        <v>47</v>
      </c>
      <c r="IB163">
        <v>47</v>
      </c>
      <c r="IC163">
        <v>158</v>
      </c>
      <c r="ID163">
        <v>0</v>
      </c>
      <c r="IE163">
        <v>0</v>
      </c>
      <c r="IF163">
        <v>0</v>
      </c>
      <c r="IG163">
        <v>0</v>
      </c>
      <c r="IH163">
        <v>131.15300000000002</v>
      </c>
      <c r="II163">
        <v>0</v>
      </c>
      <c r="IJ163">
        <v>41.902999999999999</v>
      </c>
      <c r="IK163">
        <v>0</v>
      </c>
      <c r="IL163">
        <v>0</v>
      </c>
      <c r="IM163">
        <v>0</v>
      </c>
      <c r="IN163">
        <v>0</v>
      </c>
      <c r="IO163">
        <v>0</v>
      </c>
      <c r="IP163">
        <v>0</v>
      </c>
      <c r="IQ163">
        <v>41.902999999999999</v>
      </c>
      <c r="IR163">
        <v>25812</v>
      </c>
      <c r="IS163">
        <v>0</v>
      </c>
      <c r="IT163">
        <v>0</v>
      </c>
      <c r="IU163">
        <v>0</v>
      </c>
      <c r="IV163">
        <v>0</v>
      </c>
      <c r="IW163">
        <v>6160</v>
      </c>
      <c r="IX163">
        <v>0</v>
      </c>
      <c r="IY163">
        <v>0</v>
      </c>
      <c r="IZ163">
        <v>0</v>
      </c>
      <c r="JA163">
        <v>0</v>
      </c>
      <c r="JB163">
        <v>0</v>
      </c>
      <c r="JC163">
        <v>0</v>
      </c>
      <c r="JD163">
        <v>0</v>
      </c>
      <c r="JE163">
        <v>0</v>
      </c>
      <c r="JF163">
        <v>1</v>
      </c>
      <c r="JG163">
        <v>6111</v>
      </c>
      <c r="JH163">
        <v>500</v>
      </c>
      <c r="JJ163">
        <v>0</v>
      </c>
      <c r="JK163">
        <v>0</v>
      </c>
      <c r="JL163">
        <v>0</v>
      </c>
      <c r="JM163">
        <v>0</v>
      </c>
      <c r="JO163">
        <v>0</v>
      </c>
      <c r="JP163">
        <v>0</v>
      </c>
      <c r="JQ163">
        <v>0</v>
      </c>
      <c r="JR163">
        <v>0</v>
      </c>
      <c r="JS163">
        <v>0</v>
      </c>
      <c r="JT163">
        <v>0</v>
      </c>
      <c r="JU163">
        <v>3018</v>
      </c>
      <c r="JW163">
        <v>0</v>
      </c>
      <c r="JX163">
        <v>0</v>
      </c>
      <c r="JY163">
        <v>0</v>
      </c>
      <c r="JZ163">
        <v>0</v>
      </c>
      <c r="KD163">
        <v>3018</v>
      </c>
      <c r="KE163">
        <v>7261</v>
      </c>
      <c r="KG163">
        <v>0</v>
      </c>
      <c r="KH163">
        <v>0</v>
      </c>
      <c r="KI163">
        <v>0</v>
      </c>
      <c r="KJ163">
        <v>0</v>
      </c>
      <c r="KK163">
        <v>0</v>
      </c>
      <c r="KL163">
        <v>0</v>
      </c>
      <c r="KM163">
        <v>0</v>
      </c>
      <c r="KN163">
        <v>0</v>
      </c>
      <c r="KO163">
        <v>0</v>
      </c>
      <c r="KP163">
        <v>0</v>
      </c>
      <c r="KQ163">
        <v>0</v>
      </c>
      <c r="KS163">
        <v>0</v>
      </c>
      <c r="KT163">
        <v>0</v>
      </c>
      <c r="KU163">
        <v>0</v>
      </c>
      <c r="KW163">
        <v>0</v>
      </c>
      <c r="KX163">
        <v>0</v>
      </c>
      <c r="KY163">
        <v>0</v>
      </c>
      <c r="KZ163">
        <v>0</v>
      </c>
      <c r="LA163">
        <v>0</v>
      </c>
      <c r="LB163">
        <v>0</v>
      </c>
      <c r="LD163">
        <v>0</v>
      </c>
      <c r="LE163">
        <v>0</v>
      </c>
      <c r="LF163">
        <v>0</v>
      </c>
      <c r="LG163">
        <v>0</v>
      </c>
      <c r="LH163">
        <v>0</v>
      </c>
      <c r="LI163">
        <v>0</v>
      </c>
      <c r="LJ163">
        <v>138.95600000000002</v>
      </c>
      <c r="LK163">
        <v>1</v>
      </c>
      <c r="LL163">
        <v>15000</v>
      </c>
      <c r="LM163">
        <v>1390</v>
      </c>
      <c r="LN163">
        <v>0</v>
      </c>
      <c r="LO163">
        <v>0</v>
      </c>
      <c r="LP163">
        <v>0</v>
      </c>
      <c r="LQ163">
        <v>0</v>
      </c>
      <c r="LR163">
        <v>0</v>
      </c>
      <c r="LS163">
        <v>0</v>
      </c>
      <c r="LT163">
        <v>0</v>
      </c>
      <c r="LU163">
        <v>0</v>
      </c>
      <c r="LV163">
        <v>0</v>
      </c>
      <c r="LW163">
        <v>0</v>
      </c>
      <c r="LX163">
        <v>0</v>
      </c>
      <c r="LY163">
        <v>0</v>
      </c>
      <c r="LZ163">
        <v>0</v>
      </c>
      <c r="MA163">
        <v>0</v>
      </c>
      <c r="MB163">
        <v>0</v>
      </c>
      <c r="MC163">
        <v>0</v>
      </c>
      <c r="MD163">
        <v>0</v>
      </c>
      <c r="ME163">
        <v>0</v>
      </c>
      <c r="MF163">
        <v>0</v>
      </c>
      <c r="MG163">
        <v>1724153</v>
      </c>
      <c r="MH163">
        <v>0</v>
      </c>
      <c r="MI163">
        <v>0</v>
      </c>
      <c r="MJ163">
        <v>0</v>
      </c>
      <c r="MK163">
        <v>0</v>
      </c>
    </row>
    <row r="164" spans="1:349" x14ac:dyDescent="0.25">
      <c r="A164">
        <v>43696</v>
      </c>
      <c r="B164">
        <v>220814</v>
      </c>
      <c r="C164">
        <v>9</v>
      </c>
      <c r="D164">
        <v>2025</v>
      </c>
      <c r="E164">
        <v>6160</v>
      </c>
      <c r="F164">
        <v>0</v>
      </c>
      <c r="G164">
        <v>314.33</v>
      </c>
      <c r="H164">
        <v>301.59200000000004</v>
      </c>
      <c r="I164">
        <v>301.59200000000004</v>
      </c>
      <c r="J164">
        <v>314.33</v>
      </c>
      <c r="K164">
        <v>0</v>
      </c>
      <c r="L164">
        <v>6160</v>
      </c>
      <c r="M164">
        <v>0</v>
      </c>
      <c r="N164">
        <v>0</v>
      </c>
      <c r="P164">
        <v>314.53300000000002</v>
      </c>
      <c r="Q164">
        <v>0</v>
      </c>
      <c r="R164">
        <v>195701</v>
      </c>
      <c r="S164">
        <v>622.19600000000003</v>
      </c>
      <c r="U164">
        <v>0</v>
      </c>
      <c r="V164">
        <v>22.373000000000001</v>
      </c>
      <c r="W164">
        <v>13782</v>
      </c>
      <c r="X164">
        <v>13782</v>
      </c>
      <c r="Z164">
        <v>0</v>
      </c>
      <c r="AC164">
        <v>0</v>
      </c>
      <c r="AD164" t="s">
        <v>305</v>
      </c>
      <c r="AE164">
        <v>0</v>
      </c>
      <c r="AH164">
        <v>0</v>
      </c>
      <c r="AI164">
        <v>0</v>
      </c>
      <c r="AJ164">
        <v>6160</v>
      </c>
      <c r="AK164" t="s">
        <v>529</v>
      </c>
      <c r="AL164" t="s">
        <v>348</v>
      </c>
      <c r="AM164">
        <v>0</v>
      </c>
      <c r="AN164">
        <v>0</v>
      </c>
      <c r="AO164">
        <v>0</v>
      </c>
      <c r="AP164">
        <v>0</v>
      </c>
      <c r="AQ164">
        <v>0</v>
      </c>
      <c r="AS164">
        <v>0</v>
      </c>
      <c r="AT164">
        <v>0</v>
      </c>
      <c r="AU164">
        <v>0</v>
      </c>
      <c r="AV164">
        <v>0</v>
      </c>
      <c r="AW164">
        <v>2840919</v>
      </c>
      <c r="AX164">
        <v>2791319</v>
      </c>
      <c r="AY164">
        <v>0</v>
      </c>
      <c r="AZ164">
        <v>195701</v>
      </c>
      <c r="BA164">
        <v>3</v>
      </c>
      <c r="BB164">
        <v>6684</v>
      </c>
      <c r="BC164">
        <v>6641</v>
      </c>
      <c r="BD164">
        <v>15.717000000000001</v>
      </c>
      <c r="BE164">
        <v>43</v>
      </c>
      <c r="BF164">
        <v>2548714</v>
      </c>
      <c r="BG164">
        <v>0</v>
      </c>
      <c r="BJ164">
        <v>12</v>
      </c>
      <c r="BK164">
        <v>0</v>
      </c>
      <c r="BL164">
        <v>0</v>
      </c>
      <c r="BM164">
        <v>0</v>
      </c>
      <c r="BN164">
        <v>0</v>
      </c>
      <c r="BO164">
        <v>0</v>
      </c>
      <c r="BP164">
        <v>0</v>
      </c>
      <c r="BQ164">
        <v>724</v>
      </c>
      <c r="BS164">
        <v>0</v>
      </c>
      <c r="BT164">
        <v>0</v>
      </c>
      <c r="BU164">
        <v>0</v>
      </c>
      <c r="BV164">
        <v>0</v>
      </c>
      <c r="BW164">
        <v>0</v>
      </c>
      <c r="BY164">
        <v>0</v>
      </c>
      <c r="CA164">
        <v>0</v>
      </c>
      <c r="CB164">
        <v>0</v>
      </c>
      <c r="CC164">
        <v>0</v>
      </c>
      <c r="CD164">
        <v>0</v>
      </c>
      <c r="CE164">
        <v>0</v>
      </c>
      <c r="CF164">
        <v>0</v>
      </c>
      <c r="CG164">
        <v>0</v>
      </c>
      <c r="CH164">
        <v>50464</v>
      </c>
      <c r="CI164">
        <v>0</v>
      </c>
      <c r="CJ164">
        <v>4</v>
      </c>
      <c r="CK164">
        <v>0</v>
      </c>
      <c r="CL164">
        <v>0</v>
      </c>
      <c r="CN164">
        <v>0</v>
      </c>
      <c r="CO164">
        <v>1</v>
      </c>
      <c r="CP164">
        <v>0</v>
      </c>
      <c r="CQ164">
        <v>3.4170000000000003</v>
      </c>
      <c r="CR164">
        <v>314.33</v>
      </c>
      <c r="CS164">
        <v>0</v>
      </c>
      <c r="CT164">
        <v>0</v>
      </c>
      <c r="CU164">
        <v>0</v>
      </c>
      <c r="CV164">
        <v>0</v>
      </c>
      <c r="CW164">
        <v>0</v>
      </c>
      <c r="CX164">
        <v>0</v>
      </c>
      <c r="CY164">
        <v>0</v>
      </c>
      <c r="CZ164">
        <v>0</v>
      </c>
      <c r="DB164">
        <v>1857807</v>
      </c>
      <c r="DC164">
        <v>0</v>
      </c>
      <c r="DD164">
        <v>0</v>
      </c>
      <c r="DE164">
        <v>43197</v>
      </c>
      <c r="DF164">
        <v>43197</v>
      </c>
      <c r="DG164">
        <v>7.0129999999999999</v>
      </c>
      <c r="DH164">
        <v>0</v>
      </c>
      <c r="DI164">
        <v>0</v>
      </c>
      <c r="DK164">
        <v>3199</v>
      </c>
      <c r="DL164">
        <v>0</v>
      </c>
      <c r="DM164">
        <v>247335</v>
      </c>
      <c r="DN164">
        <v>822</v>
      </c>
      <c r="DO164">
        <v>0</v>
      </c>
      <c r="DP164">
        <v>0</v>
      </c>
      <c r="DQ164">
        <v>0</v>
      </c>
      <c r="DR164">
        <v>0</v>
      </c>
      <c r="DS164">
        <v>0</v>
      </c>
      <c r="DT164">
        <v>0</v>
      </c>
      <c r="DU164">
        <v>0</v>
      </c>
      <c r="DV164">
        <v>0</v>
      </c>
      <c r="DW164">
        <v>0</v>
      </c>
      <c r="DX164">
        <v>0</v>
      </c>
      <c r="DY164">
        <v>0</v>
      </c>
      <c r="DZ164">
        <v>0</v>
      </c>
      <c r="EA164">
        <v>0</v>
      </c>
      <c r="EB164">
        <v>0</v>
      </c>
      <c r="EC164">
        <v>0.44800000000000001</v>
      </c>
      <c r="ED164">
        <v>3174</v>
      </c>
      <c r="EE164">
        <v>0</v>
      </c>
      <c r="EF164">
        <v>0</v>
      </c>
      <c r="EG164">
        <v>0</v>
      </c>
      <c r="EH164">
        <v>244983</v>
      </c>
      <c r="EI164">
        <v>0</v>
      </c>
      <c r="EJ164">
        <v>0</v>
      </c>
      <c r="EK164">
        <v>11.96</v>
      </c>
      <c r="EL164">
        <v>0</v>
      </c>
      <c r="EM164">
        <v>0</v>
      </c>
      <c r="EN164">
        <v>0.77800000000000002</v>
      </c>
      <c r="EO164">
        <v>0</v>
      </c>
      <c r="EP164">
        <v>0</v>
      </c>
      <c r="EQ164">
        <v>12.738000000000001</v>
      </c>
      <c r="ER164">
        <v>0</v>
      </c>
      <c r="ES164">
        <v>39.770000000000003</v>
      </c>
      <c r="ET164">
        <v>0</v>
      </c>
      <c r="EV164">
        <v>0</v>
      </c>
      <c r="EW164">
        <v>0</v>
      </c>
      <c r="EX164">
        <v>0</v>
      </c>
      <c r="EZ164">
        <v>2353013</v>
      </c>
      <c r="FA164">
        <v>0</v>
      </c>
      <c r="FB164">
        <v>2547850</v>
      </c>
      <c r="FC164">
        <v>0</v>
      </c>
      <c r="FD164">
        <v>0</v>
      </c>
      <c r="FE164">
        <v>376325</v>
      </c>
      <c r="FF164">
        <v>61981</v>
      </c>
      <c r="FG164">
        <v>7.0223999999999995E-2</v>
      </c>
      <c r="FH164">
        <v>3.0397999999999998E-2</v>
      </c>
      <c r="FI164">
        <v>0</v>
      </c>
      <c r="FJ164">
        <v>0</v>
      </c>
      <c r="FK164">
        <v>413.75200000000001</v>
      </c>
      <c r="FL164">
        <v>3036620</v>
      </c>
      <c r="FM164">
        <v>0</v>
      </c>
      <c r="FN164">
        <v>0</v>
      </c>
      <c r="FO164">
        <v>0</v>
      </c>
      <c r="FP164">
        <v>0</v>
      </c>
      <c r="FQ164">
        <v>0</v>
      </c>
      <c r="FR164">
        <v>0</v>
      </c>
      <c r="FS164">
        <v>0</v>
      </c>
      <c r="FT164">
        <v>0</v>
      </c>
      <c r="FU164">
        <v>0</v>
      </c>
      <c r="FV164">
        <v>0</v>
      </c>
      <c r="FW164">
        <v>0</v>
      </c>
      <c r="FX164">
        <v>0</v>
      </c>
      <c r="FY164">
        <v>0</v>
      </c>
      <c r="GB164">
        <v>0</v>
      </c>
      <c r="GC164">
        <v>0</v>
      </c>
      <c r="GD164">
        <v>0</v>
      </c>
      <c r="GF164">
        <v>0</v>
      </c>
      <c r="GG164">
        <v>0</v>
      </c>
      <c r="GH164">
        <v>0</v>
      </c>
      <c r="GI164">
        <v>0</v>
      </c>
      <c r="GK164">
        <v>0</v>
      </c>
      <c r="GL164">
        <v>0</v>
      </c>
      <c r="GM164">
        <v>0</v>
      </c>
      <c r="GN164">
        <v>0</v>
      </c>
      <c r="GO164">
        <v>0</v>
      </c>
      <c r="GQ164">
        <v>0</v>
      </c>
      <c r="GR164">
        <v>0</v>
      </c>
      <c r="GS164">
        <v>0</v>
      </c>
      <c r="GT164">
        <v>0</v>
      </c>
      <c r="HB164">
        <v>360336637</v>
      </c>
      <c r="HC164">
        <v>4.0135999999999998E-2</v>
      </c>
      <c r="HD164">
        <v>50464</v>
      </c>
      <c r="HE164">
        <v>0</v>
      </c>
      <c r="HF164">
        <v>332053</v>
      </c>
      <c r="HG164">
        <v>8624</v>
      </c>
      <c r="HH164">
        <v>20284</v>
      </c>
      <c r="HI164">
        <v>0</v>
      </c>
      <c r="HJ164">
        <v>18126</v>
      </c>
      <c r="HK164">
        <v>0</v>
      </c>
      <c r="HL164">
        <v>0</v>
      </c>
      <c r="HM164">
        <v>0</v>
      </c>
      <c r="HN164">
        <v>0</v>
      </c>
      <c r="HO164">
        <v>0</v>
      </c>
      <c r="HP164">
        <v>0</v>
      </c>
      <c r="HQ164">
        <v>0</v>
      </c>
      <c r="HR164">
        <v>0</v>
      </c>
      <c r="HS164">
        <v>2352149</v>
      </c>
      <c r="HT164">
        <v>61981</v>
      </c>
      <c r="HW164">
        <v>0</v>
      </c>
      <c r="HX164">
        <v>4</v>
      </c>
      <c r="HY164">
        <v>7</v>
      </c>
      <c r="HZ164">
        <v>7</v>
      </c>
      <c r="IA164">
        <v>4</v>
      </c>
      <c r="IB164">
        <v>6</v>
      </c>
      <c r="IC164">
        <v>28</v>
      </c>
      <c r="ID164">
        <v>0</v>
      </c>
      <c r="IE164">
        <v>0</v>
      </c>
      <c r="IF164">
        <v>0</v>
      </c>
      <c r="IG164">
        <v>14</v>
      </c>
      <c r="IH164">
        <v>32.928000000000004</v>
      </c>
      <c r="II164">
        <v>0</v>
      </c>
      <c r="IJ164">
        <v>22.373000000000001</v>
      </c>
      <c r="IK164">
        <v>0</v>
      </c>
      <c r="IL164">
        <v>0</v>
      </c>
      <c r="IM164">
        <v>0</v>
      </c>
      <c r="IN164">
        <v>0</v>
      </c>
      <c r="IO164">
        <v>0</v>
      </c>
      <c r="IP164">
        <v>0</v>
      </c>
      <c r="IQ164">
        <v>22.373000000000001</v>
      </c>
      <c r="IR164">
        <v>13782</v>
      </c>
      <c r="IS164">
        <v>0</v>
      </c>
      <c r="IT164">
        <v>0</v>
      </c>
      <c r="IU164">
        <v>0</v>
      </c>
      <c r="IV164">
        <v>0</v>
      </c>
      <c r="IW164">
        <v>6160</v>
      </c>
      <c r="IX164">
        <v>0</v>
      </c>
      <c r="IY164">
        <v>0</v>
      </c>
      <c r="IZ164">
        <v>0</v>
      </c>
      <c r="JA164">
        <v>0</v>
      </c>
      <c r="JB164">
        <v>0</v>
      </c>
      <c r="JC164">
        <v>0</v>
      </c>
      <c r="JD164">
        <v>0</v>
      </c>
      <c r="JE164">
        <v>0</v>
      </c>
      <c r="JF164">
        <v>0</v>
      </c>
      <c r="JG164">
        <v>0</v>
      </c>
      <c r="JH164">
        <v>0</v>
      </c>
      <c r="JJ164">
        <v>0</v>
      </c>
      <c r="JK164">
        <v>0</v>
      </c>
      <c r="JL164">
        <v>0</v>
      </c>
      <c r="JM164">
        <v>0</v>
      </c>
      <c r="JO164">
        <v>0</v>
      </c>
      <c r="JP164">
        <v>0</v>
      </c>
      <c r="JQ164">
        <v>0</v>
      </c>
      <c r="JR164">
        <v>0</v>
      </c>
      <c r="JS164">
        <v>0</v>
      </c>
      <c r="JT164">
        <v>0</v>
      </c>
      <c r="JU164">
        <v>6777</v>
      </c>
      <c r="JW164">
        <v>0</v>
      </c>
      <c r="JX164">
        <v>0</v>
      </c>
      <c r="JY164">
        <v>0</v>
      </c>
      <c r="JZ164">
        <v>0</v>
      </c>
      <c r="KD164">
        <v>6899</v>
      </c>
      <c r="KE164">
        <v>7261</v>
      </c>
      <c r="KG164">
        <v>0</v>
      </c>
      <c r="KH164">
        <v>0</v>
      </c>
      <c r="KI164">
        <v>0</v>
      </c>
      <c r="KJ164">
        <v>6</v>
      </c>
      <c r="KK164">
        <v>8</v>
      </c>
      <c r="KL164">
        <v>3696</v>
      </c>
      <c r="KM164">
        <v>4928</v>
      </c>
      <c r="KN164">
        <v>0</v>
      </c>
      <c r="KO164">
        <v>0</v>
      </c>
      <c r="KP164">
        <v>0</v>
      </c>
      <c r="KQ164">
        <v>0</v>
      </c>
      <c r="KS164">
        <v>0</v>
      </c>
      <c r="KT164">
        <v>0</v>
      </c>
      <c r="KU164">
        <v>0</v>
      </c>
      <c r="KW164">
        <v>0</v>
      </c>
      <c r="KX164">
        <v>0</v>
      </c>
      <c r="KY164">
        <v>0</v>
      </c>
      <c r="KZ164">
        <v>0</v>
      </c>
      <c r="LA164">
        <v>0</v>
      </c>
      <c r="LB164">
        <v>0</v>
      </c>
      <c r="LD164">
        <v>0</v>
      </c>
      <c r="LE164">
        <v>0</v>
      </c>
      <c r="LF164">
        <v>0</v>
      </c>
      <c r="LG164">
        <v>0</v>
      </c>
      <c r="LH164">
        <v>0</v>
      </c>
      <c r="LI164">
        <v>0</v>
      </c>
      <c r="LJ164">
        <v>312.62700000000001</v>
      </c>
      <c r="LK164">
        <v>1</v>
      </c>
      <c r="LL164">
        <v>15000</v>
      </c>
      <c r="LM164">
        <v>3126</v>
      </c>
      <c r="LN164">
        <v>0</v>
      </c>
      <c r="LO164">
        <v>0</v>
      </c>
      <c r="LP164">
        <v>0</v>
      </c>
      <c r="LQ164">
        <v>0</v>
      </c>
      <c r="LR164">
        <v>0</v>
      </c>
      <c r="LS164">
        <v>0</v>
      </c>
      <c r="LT164">
        <v>0</v>
      </c>
      <c r="LU164">
        <v>0</v>
      </c>
      <c r="LV164">
        <v>0</v>
      </c>
      <c r="LW164">
        <v>0</v>
      </c>
      <c r="LX164">
        <v>0</v>
      </c>
      <c r="LY164">
        <v>0</v>
      </c>
      <c r="LZ164">
        <v>0</v>
      </c>
      <c r="MA164">
        <v>0</v>
      </c>
      <c r="MB164">
        <v>0</v>
      </c>
      <c r="MC164">
        <v>0</v>
      </c>
      <c r="MD164">
        <v>0</v>
      </c>
      <c r="ME164">
        <v>0</v>
      </c>
      <c r="MF164">
        <v>0</v>
      </c>
      <c r="MG164">
        <v>2840919</v>
      </c>
      <c r="MH164">
        <v>0</v>
      </c>
      <c r="MI164">
        <v>0</v>
      </c>
      <c r="MJ164">
        <v>0</v>
      </c>
      <c r="MK164">
        <v>0</v>
      </c>
    </row>
    <row r="165" spans="1:349" x14ac:dyDescent="0.25">
      <c r="A165">
        <v>43696</v>
      </c>
      <c r="B165">
        <v>220817</v>
      </c>
      <c r="C165">
        <v>9</v>
      </c>
      <c r="D165">
        <v>2025</v>
      </c>
      <c r="E165">
        <v>6160</v>
      </c>
      <c r="F165">
        <v>0</v>
      </c>
      <c r="G165">
        <v>2573.7370000000001</v>
      </c>
      <c r="H165">
        <v>2357.5060000000003</v>
      </c>
      <c r="I165">
        <v>2357.5060000000003</v>
      </c>
      <c r="J165">
        <v>2573.7370000000001</v>
      </c>
      <c r="K165">
        <v>0</v>
      </c>
      <c r="L165">
        <v>6160</v>
      </c>
      <c r="M165">
        <v>0</v>
      </c>
      <c r="N165">
        <v>0</v>
      </c>
      <c r="P165">
        <v>2575.848</v>
      </c>
      <c r="Q165">
        <v>0</v>
      </c>
      <c r="R165">
        <v>1602682</v>
      </c>
      <c r="S165">
        <v>622.19600000000003</v>
      </c>
      <c r="U165">
        <v>0</v>
      </c>
      <c r="V165">
        <v>382.27700000000004</v>
      </c>
      <c r="W165">
        <v>235483</v>
      </c>
      <c r="X165">
        <v>235483</v>
      </c>
      <c r="Z165">
        <v>0</v>
      </c>
      <c r="AC165">
        <v>0</v>
      </c>
      <c r="AD165" t="s">
        <v>305</v>
      </c>
      <c r="AE165">
        <v>0</v>
      </c>
      <c r="AH165">
        <v>0</v>
      </c>
      <c r="AI165">
        <v>0</v>
      </c>
      <c r="AJ165">
        <v>6160</v>
      </c>
      <c r="AK165" t="s">
        <v>529</v>
      </c>
      <c r="AL165" t="s">
        <v>350</v>
      </c>
      <c r="AM165">
        <v>0</v>
      </c>
      <c r="AN165">
        <v>0</v>
      </c>
      <c r="AO165">
        <v>0</v>
      </c>
      <c r="AP165">
        <v>0</v>
      </c>
      <c r="AQ165">
        <v>0</v>
      </c>
      <c r="AS165">
        <v>0</v>
      </c>
      <c r="AT165">
        <v>0</v>
      </c>
      <c r="AU165">
        <v>0</v>
      </c>
      <c r="AV165">
        <v>0</v>
      </c>
      <c r="AW165">
        <v>26711142</v>
      </c>
      <c r="AX165">
        <v>26302029</v>
      </c>
      <c r="AY165">
        <v>0</v>
      </c>
      <c r="AZ165">
        <v>1602682</v>
      </c>
      <c r="BA165">
        <v>0</v>
      </c>
      <c r="BB165">
        <v>54009</v>
      </c>
      <c r="BC165">
        <v>53665</v>
      </c>
      <c r="BD165">
        <v>127</v>
      </c>
      <c r="BE165">
        <v>344</v>
      </c>
      <c r="BF165">
        <v>23791860</v>
      </c>
      <c r="BG165">
        <v>0</v>
      </c>
      <c r="BJ165">
        <v>12</v>
      </c>
      <c r="BK165">
        <v>0</v>
      </c>
      <c r="BL165">
        <v>0</v>
      </c>
      <c r="BM165">
        <v>0</v>
      </c>
      <c r="BN165">
        <v>0</v>
      </c>
      <c r="BO165">
        <v>0</v>
      </c>
      <c r="BP165">
        <v>0</v>
      </c>
      <c r="BQ165">
        <v>407</v>
      </c>
      <c r="BS165">
        <v>0</v>
      </c>
      <c r="BT165">
        <v>0</v>
      </c>
      <c r="BU165">
        <v>0</v>
      </c>
      <c r="BV165">
        <v>0</v>
      </c>
      <c r="BW165">
        <v>0</v>
      </c>
      <c r="BY165">
        <v>0</v>
      </c>
      <c r="CA165">
        <v>0</v>
      </c>
      <c r="CB165">
        <v>0</v>
      </c>
      <c r="CC165">
        <v>0</v>
      </c>
      <c r="CD165">
        <v>0</v>
      </c>
      <c r="CE165">
        <v>0</v>
      </c>
      <c r="CF165">
        <v>0</v>
      </c>
      <c r="CG165">
        <v>0</v>
      </c>
      <c r="CH165">
        <v>413200</v>
      </c>
      <c r="CI165">
        <v>0</v>
      </c>
      <c r="CJ165">
        <v>4</v>
      </c>
      <c r="CK165">
        <v>0</v>
      </c>
      <c r="CL165">
        <v>0</v>
      </c>
      <c r="CN165">
        <v>0</v>
      </c>
      <c r="CO165">
        <v>1</v>
      </c>
      <c r="CP165">
        <v>0</v>
      </c>
      <c r="CQ165">
        <v>0</v>
      </c>
      <c r="CR165">
        <v>2573.7370000000001</v>
      </c>
      <c r="CS165">
        <v>0</v>
      </c>
      <c r="CT165">
        <v>0</v>
      </c>
      <c r="CU165">
        <v>0</v>
      </c>
      <c r="CV165">
        <v>0</v>
      </c>
      <c r="CW165">
        <v>0</v>
      </c>
      <c r="CX165">
        <v>0</v>
      </c>
      <c r="CY165">
        <v>0</v>
      </c>
      <c r="CZ165">
        <v>0</v>
      </c>
      <c r="DB165">
        <v>14522237</v>
      </c>
      <c r="DC165">
        <v>0</v>
      </c>
      <c r="DD165">
        <v>0</v>
      </c>
      <c r="DE165">
        <v>2765147</v>
      </c>
      <c r="DF165">
        <v>2765147</v>
      </c>
      <c r="DG165">
        <v>448.88800000000003</v>
      </c>
      <c r="DH165">
        <v>0</v>
      </c>
      <c r="DI165">
        <v>0</v>
      </c>
      <c r="DK165">
        <v>0</v>
      </c>
      <c r="DL165">
        <v>0</v>
      </c>
      <c r="DM165">
        <v>1126968</v>
      </c>
      <c r="DN165">
        <v>3743</v>
      </c>
      <c r="DO165">
        <v>0</v>
      </c>
      <c r="DP165">
        <v>0</v>
      </c>
      <c r="DQ165">
        <v>0</v>
      </c>
      <c r="DR165">
        <v>0</v>
      </c>
      <c r="DS165">
        <v>0</v>
      </c>
      <c r="DT165">
        <v>0</v>
      </c>
      <c r="DU165">
        <v>0</v>
      </c>
      <c r="DV165">
        <v>0</v>
      </c>
      <c r="DW165">
        <v>0</v>
      </c>
      <c r="DX165">
        <v>0</v>
      </c>
      <c r="DY165">
        <v>0</v>
      </c>
      <c r="DZ165">
        <v>0</v>
      </c>
      <c r="EA165">
        <v>0</v>
      </c>
      <c r="EB165">
        <v>0</v>
      </c>
      <c r="EC165">
        <v>22.853000000000002</v>
      </c>
      <c r="ED165">
        <v>161891</v>
      </c>
      <c r="EE165">
        <v>0</v>
      </c>
      <c r="EF165">
        <v>0</v>
      </c>
      <c r="EG165">
        <v>0</v>
      </c>
      <c r="EH165">
        <v>968820</v>
      </c>
      <c r="EI165">
        <v>0</v>
      </c>
      <c r="EJ165">
        <v>0</v>
      </c>
      <c r="EK165">
        <v>42.971000000000004</v>
      </c>
      <c r="EL165">
        <v>0</v>
      </c>
      <c r="EM165">
        <v>4.1710000000000003</v>
      </c>
      <c r="EN165">
        <v>3.17</v>
      </c>
      <c r="EO165">
        <v>0</v>
      </c>
      <c r="EP165">
        <v>0</v>
      </c>
      <c r="EQ165">
        <v>50.312000000000005</v>
      </c>
      <c r="ER165">
        <v>0</v>
      </c>
      <c r="ES165">
        <v>157.27600000000001</v>
      </c>
      <c r="ET165">
        <v>0</v>
      </c>
      <c r="EV165">
        <v>0</v>
      </c>
      <c r="EW165">
        <v>0</v>
      </c>
      <c r="EX165">
        <v>0</v>
      </c>
      <c r="EZ165">
        <v>22210514</v>
      </c>
      <c r="FA165">
        <v>0</v>
      </c>
      <c r="FB165">
        <v>23809109</v>
      </c>
      <c r="FC165">
        <v>0</v>
      </c>
      <c r="FD165">
        <v>0</v>
      </c>
      <c r="FE165">
        <v>3512935</v>
      </c>
      <c r="FF165">
        <v>578580</v>
      </c>
      <c r="FG165">
        <v>7.0223999999999995E-2</v>
      </c>
      <c r="FH165">
        <v>3.0397999999999998E-2</v>
      </c>
      <c r="FI165">
        <v>0</v>
      </c>
      <c r="FJ165">
        <v>0</v>
      </c>
      <c r="FK165">
        <v>3862.3150000000001</v>
      </c>
      <c r="FL165">
        <v>28313824</v>
      </c>
      <c r="FM165">
        <v>0</v>
      </c>
      <c r="FN165">
        <v>0</v>
      </c>
      <c r="FO165">
        <v>8600</v>
      </c>
      <c r="FP165">
        <v>0</v>
      </c>
      <c r="FQ165">
        <v>8600</v>
      </c>
      <c r="FR165">
        <v>8600</v>
      </c>
      <c r="FS165">
        <v>0</v>
      </c>
      <c r="FT165">
        <v>0</v>
      </c>
      <c r="FU165">
        <v>0</v>
      </c>
      <c r="FV165">
        <v>0</v>
      </c>
      <c r="FW165">
        <v>0</v>
      </c>
      <c r="FX165">
        <v>0</v>
      </c>
      <c r="FY165">
        <v>0</v>
      </c>
      <c r="GB165">
        <v>1604481</v>
      </c>
      <c r="GC165">
        <v>1604481</v>
      </c>
      <c r="GD165">
        <v>165.91900000000001</v>
      </c>
      <c r="GF165">
        <v>0</v>
      </c>
      <c r="GG165">
        <v>0</v>
      </c>
      <c r="GH165">
        <v>0</v>
      </c>
      <c r="GI165">
        <v>0</v>
      </c>
      <c r="GK165">
        <v>0</v>
      </c>
      <c r="GL165">
        <v>0</v>
      </c>
      <c r="GM165">
        <v>0</v>
      </c>
      <c r="GN165">
        <v>0</v>
      </c>
      <c r="GO165">
        <v>0</v>
      </c>
      <c r="GQ165">
        <v>0</v>
      </c>
      <c r="GR165">
        <v>0</v>
      </c>
      <c r="GS165">
        <v>0</v>
      </c>
      <c r="GT165">
        <v>0</v>
      </c>
      <c r="HB165">
        <v>360336637</v>
      </c>
      <c r="HC165">
        <v>4.0135999999999998E-2</v>
      </c>
      <c r="HD165">
        <v>413200</v>
      </c>
      <c r="HE165">
        <v>0</v>
      </c>
      <c r="HF165">
        <v>2595614</v>
      </c>
      <c r="HG165">
        <v>64680</v>
      </c>
      <c r="HH165">
        <v>441671</v>
      </c>
      <c r="HI165">
        <v>0</v>
      </c>
      <c r="HJ165">
        <v>130783</v>
      </c>
      <c r="HK165">
        <v>7409</v>
      </c>
      <c r="HL165">
        <v>5327</v>
      </c>
      <c r="HM165">
        <v>0</v>
      </c>
      <c r="HN165">
        <v>247044</v>
      </c>
      <c r="HO165">
        <v>0</v>
      </c>
      <c r="HP165">
        <v>0</v>
      </c>
      <c r="HQ165">
        <v>0</v>
      </c>
      <c r="HR165">
        <v>0</v>
      </c>
      <c r="HS165">
        <v>22206427</v>
      </c>
      <c r="HT165">
        <v>578580</v>
      </c>
      <c r="HW165">
        <v>0</v>
      </c>
      <c r="HX165">
        <v>410</v>
      </c>
      <c r="HY165">
        <v>461</v>
      </c>
      <c r="HZ165">
        <v>312</v>
      </c>
      <c r="IA165">
        <v>350</v>
      </c>
      <c r="IB165">
        <v>281</v>
      </c>
      <c r="IC165">
        <v>1814</v>
      </c>
      <c r="ID165">
        <v>0</v>
      </c>
      <c r="IE165">
        <v>0</v>
      </c>
      <c r="IF165">
        <v>0</v>
      </c>
      <c r="IG165">
        <v>105</v>
      </c>
      <c r="IH165">
        <v>716.99900000000002</v>
      </c>
      <c r="II165">
        <v>0</v>
      </c>
      <c r="IJ165">
        <v>382.27700000000004</v>
      </c>
      <c r="IK165">
        <v>0</v>
      </c>
      <c r="IL165">
        <v>0</v>
      </c>
      <c r="IM165">
        <v>0</v>
      </c>
      <c r="IN165">
        <v>0</v>
      </c>
      <c r="IO165">
        <v>0</v>
      </c>
      <c r="IP165">
        <v>0</v>
      </c>
      <c r="IQ165">
        <v>382.27700000000004</v>
      </c>
      <c r="IR165">
        <v>235483</v>
      </c>
      <c r="IS165">
        <v>0</v>
      </c>
      <c r="IT165">
        <v>0</v>
      </c>
      <c r="IU165">
        <v>0</v>
      </c>
      <c r="IV165">
        <v>0</v>
      </c>
      <c r="IW165">
        <v>6160</v>
      </c>
      <c r="IX165">
        <v>0</v>
      </c>
      <c r="IY165">
        <v>0</v>
      </c>
      <c r="IZ165">
        <v>0</v>
      </c>
      <c r="JA165">
        <v>0</v>
      </c>
      <c r="JB165">
        <v>2</v>
      </c>
      <c r="JC165">
        <v>33118</v>
      </c>
      <c r="JD165">
        <v>12</v>
      </c>
      <c r="JE165">
        <v>123750</v>
      </c>
      <c r="JF165">
        <v>13</v>
      </c>
      <c r="JG165">
        <v>69176</v>
      </c>
      <c r="JH165">
        <v>21000</v>
      </c>
      <c r="JJ165">
        <v>0</v>
      </c>
      <c r="JK165">
        <v>0</v>
      </c>
      <c r="JL165">
        <v>0</v>
      </c>
      <c r="JM165">
        <v>0</v>
      </c>
      <c r="JO165">
        <v>0</v>
      </c>
      <c r="JP165">
        <v>120.676</v>
      </c>
      <c r="JQ165">
        <v>45.243000000000002</v>
      </c>
      <c r="JR165">
        <v>0</v>
      </c>
      <c r="JS165">
        <v>1121572</v>
      </c>
      <c r="JT165">
        <v>482909</v>
      </c>
      <c r="JU165">
        <v>54762</v>
      </c>
      <c r="JW165">
        <v>0</v>
      </c>
      <c r="JX165">
        <v>0</v>
      </c>
      <c r="JY165">
        <v>0</v>
      </c>
      <c r="JZ165">
        <v>0</v>
      </c>
      <c r="KD165">
        <v>54762</v>
      </c>
      <c r="KE165">
        <v>7261</v>
      </c>
      <c r="KG165">
        <v>0</v>
      </c>
      <c r="KH165">
        <v>0</v>
      </c>
      <c r="KI165">
        <v>0</v>
      </c>
      <c r="KJ165">
        <v>30</v>
      </c>
      <c r="KK165">
        <v>75</v>
      </c>
      <c r="KL165">
        <v>18480</v>
      </c>
      <c r="KM165">
        <v>46200</v>
      </c>
      <c r="KN165">
        <v>0</v>
      </c>
      <c r="KO165">
        <v>0</v>
      </c>
      <c r="KP165">
        <v>0</v>
      </c>
      <c r="KQ165">
        <v>0</v>
      </c>
      <c r="KS165">
        <v>0</v>
      </c>
      <c r="KT165">
        <v>0</v>
      </c>
      <c r="KU165">
        <v>0</v>
      </c>
      <c r="KW165">
        <v>0</v>
      </c>
      <c r="KX165">
        <v>0</v>
      </c>
      <c r="KY165">
        <v>0</v>
      </c>
      <c r="KZ165">
        <v>0</v>
      </c>
      <c r="LA165">
        <v>0</v>
      </c>
      <c r="LB165">
        <v>0</v>
      </c>
      <c r="LD165">
        <v>0</v>
      </c>
      <c r="LE165">
        <v>0</v>
      </c>
      <c r="LF165">
        <v>0</v>
      </c>
      <c r="LG165">
        <v>0</v>
      </c>
      <c r="LH165">
        <v>0</v>
      </c>
      <c r="LI165">
        <v>0</v>
      </c>
      <c r="LJ165">
        <v>2578.2870000000003</v>
      </c>
      <c r="LK165">
        <v>7</v>
      </c>
      <c r="LL165">
        <v>105000</v>
      </c>
      <c r="LM165">
        <v>25783</v>
      </c>
      <c r="LN165">
        <v>0</v>
      </c>
      <c r="LO165">
        <v>0</v>
      </c>
      <c r="LP165">
        <v>0</v>
      </c>
      <c r="LQ165">
        <v>0</v>
      </c>
      <c r="LR165">
        <v>0</v>
      </c>
      <c r="LS165">
        <v>0</v>
      </c>
      <c r="LT165">
        <v>0</v>
      </c>
      <c r="LU165">
        <v>0</v>
      </c>
      <c r="LV165">
        <v>0</v>
      </c>
      <c r="LW165">
        <v>0</v>
      </c>
      <c r="LX165">
        <v>0</v>
      </c>
      <c r="LY165">
        <v>0</v>
      </c>
      <c r="LZ165">
        <v>0</v>
      </c>
      <c r="MA165">
        <v>0</v>
      </c>
      <c r="MB165">
        <v>0</v>
      </c>
      <c r="MC165">
        <v>0</v>
      </c>
      <c r="MD165">
        <v>0</v>
      </c>
      <c r="ME165">
        <v>0</v>
      </c>
      <c r="MF165">
        <v>0</v>
      </c>
      <c r="MG165">
        <v>26711142</v>
      </c>
      <c r="MH165">
        <v>0</v>
      </c>
      <c r="MI165">
        <v>0</v>
      </c>
      <c r="MJ165">
        <v>0</v>
      </c>
      <c r="MK165">
        <v>0</v>
      </c>
    </row>
    <row r="166" spans="1:349" x14ac:dyDescent="0.25">
      <c r="A166">
        <v>43696</v>
      </c>
      <c r="B166">
        <v>220820</v>
      </c>
      <c r="C166">
        <v>9</v>
      </c>
      <c r="D166">
        <v>2025</v>
      </c>
      <c r="E166">
        <v>6160</v>
      </c>
      <c r="F166">
        <v>0</v>
      </c>
      <c r="G166">
        <v>527.447</v>
      </c>
      <c r="H166">
        <v>510.88300000000004</v>
      </c>
      <c r="I166">
        <v>510.88300000000004</v>
      </c>
      <c r="J166">
        <v>527.447</v>
      </c>
      <c r="K166">
        <v>0</v>
      </c>
      <c r="L166">
        <v>6160</v>
      </c>
      <c r="M166">
        <v>0</v>
      </c>
      <c r="N166">
        <v>0</v>
      </c>
      <c r="P166">
        <v>531.20699999999999</v>
      </c>
      <c r="Q166">
        <v>0</v>
      </c>
      <c r="R166">
        <v>330515</v>
      </c>
      <c r="S166">
        <v>622.19600000000003</v>
      </c>
      <c r="U166">
        <v>0</v>
      </c>
      <c r="V166">
        <v>24.525000000000002</v>
      </c>
      <c r="W166">
        <v>15107</v>
      </c>
      <c r="X166">
        <v>15107</v>
      </c>
      <c r="Z166">
        <v>0</v>
      </c>
      <c r="AC166">
        <v>0</v>
      </c>
      <c r="AD166" t="s">
        <v>305</v>
      </c>
      <c r="AE166">
        <v>0</v>
      </c>
      <c r="AH166">
        <v>0</v>
      </c>
      <c r="AI166">
        <v>0</v>
      </c>
      <c r="AJ166">
        <v>6160</v>
      </c>
      <c r="AK166" t="s">
        <v>529</v>
      </c>
      <c r="AL166" t="s">
        <v>603</v>
      </c>
      <c r="AM166">
        <v>0</v>
      </c>
      <c r="AN166">
        <v>0</v>
      </c>
      <c r="AO166">
        <v>0</v>
      </c>
      <c r="AP166">
        <v>0</v>
      </c>
      <c r="AQ166">
        <v>0</v>
      </c>
      <c r="AS166">
        <v>0</v>
      </c>
      <c r="AT166">
        <v>0</v>
      </c>
      <c r="AU166">
        <v>0</v>
      </c>
      <c r="AV166">
        <v>0</v>
      </c>
      <c r="AW166">
        <v>5811973</v>
      </c>
      <c r="AX166">
        <v>5813185</v>
      </c>
      <c r="AY166">
        <v>0</v>
      </c>
      <c r="AZ166">
        <v>330515</v>
      </c>
      <c r="BA166">
        <v>0</v>
      </c>
      <c r="BB166">
        <v>0</v>
      </c>
      <c r="BC166">
        <v>0</v>
      </c>
      <c r="BD166">
        <v>0</v>
      </c>
      <c r="BE166">
        <v>0</v>
      </c>
      <c r="BF166">
        <v>5169107</v>
      </c>
      <c r="BG166">
        <v>0</v>
      </c>
      <c r="BJ166">
        <v>12</v>
      </c>
      <c r="BK166">
        <v>0</v>
      </c>
      <c r="BL166">
        <v>0</v>
      </c>
      <c r="BM166">
        <v>0</v>
      </c>
      <c r="BN166">
        <v>0</v>
      </c>
      <c r="BO166">
        <v>0</v>
      </c>
      <c r="BP166">
        <v>0</v>
      </c>
      <c r="BQ166">
        <v>691</v>
      </c>
      <c r="BS166">
        <v>0</v>
      </c>
      <c r="BT166">
        <v>0</v>
      </c>
      <c r="BU166">
        <v>0</v>
      </c>
      <c r="BV166">
        <v>0</v>
      </c>
      <c r="BW166">
        <v>0</v>
      </c>
      <c r="BY166">
        <v>0</v>
      </c>
      <c r="CA166">
        <v>0</v>
      </c>
      <c r="CB166">
        <v>0</v>
      </c>
      <c r="CC166">
        <v>0</v>
      </c>
      <c r="CD166">
        <v>0</v>
      </c>
      <c r="CE166">
        <v>0</v>
      </c>
      <c r="CF166">
        <v>0</v>
      </c>
      <c r="CG166">
        <v>0</v>
      </c>
      <c r="CH166">
        <v>0</v>
      </c>
      <c r="CI166">
        <v>0</v>
      </c>
      <c r="CJ166">
        <v>4</v>
      </c>
      <c r="CK166">
        <v>0</v>
      </c>
      <c r="CL166">
        <v>0</v>
      </c>
      <c r="CN166">
        <v>0</v>
      </c>
      <c r="CO166">
        <v>0</v>
      </c>
      <c r="CP166">
        <v>0</v>
      </c>
      <c r="CQ166">
        <v>0</v>
      </c>
      <c r="CR166">
        <v>527.447</v>
      </c>
      <c r="CS166">
        <v>0</v>
      </c>
      <c r="CT166">
        <v>0</v>
      </c>
      <c r="CU166">
        <v>0</v>
      </c>
      <c r="CV166">
        <v>0</v>
      </c>
      <c r="CW166">
        <v>0</v>
      </c>
      <c r="CX166">
        <v>0</v>
      </c>
      <c r="CY166">
        <v>0</v>
      </c>
      <c r="CZ166">
        <v>0</v>
      </c>
      <c r="DB166">
        <v>3147039</v>
      </c>
      <c r="DC166">
        <v>0</v>
      </c>
      <c r="DD166">
        <v>0</v>
      </c>
      <c r="DE166">
        <v>846153</v>
      </c>
      <c r="DF166">
        <v>846153</v>
      </c>
      <c r="DG166">
        <v>137.363</v>
      </c>
      <c r="DH166">
        <v>0</v>
      </c>
      <c r="DI166">
        <v>0</v>
      </c>
      <c r="DK166">
        <v>2684</v>
      </c>
      <c r="DL166">
        <v>0</v>
      </c>
      <c r="DM166">
        <v>364902</v>
      </c>
      <c r="DN166">
        <v>1212</v>
      </c>
      <c r="DO166">
        <v>0</v>
      </c>
      <c r="DP166">
        <v>0</v>
      </c>
      <c r="DQ166">
        <v>0</v>
      </c>
      <c r="DR166">
        <v>0</v>
      </c>
      <c r="DS166">
        <v>0</v>
      </c>
      <c r="DT166">
        <v>0</v>
      </c>
      <c r="DU166">
        <v>0</v>
      </c>
      <c r="DV166">
        <v>0</v>
      </c>
      <c r="DW166">
        <v>0</v>
      </c>
      <c r="DX166">
        <v>0</v>
      </c>
      <c r="DY166">
        <v>0</v>
      </c>
      <c r="DZ166">
        <v>0</v>
      </c>
      <c r="EA166">
        <v>0</v>
      </c>
      <c r="EB166">
        <v>0</v>
      </c>
      <c r="EC166">
        <v>5.6070000000000002</v>
      </c>
      <c r="ED166">
        <v>39720</v>
      </c>
      <c r="EE166">
        <v>0</v>
      </c>
      <c r="EF166">
        <v>0</v>
      </c>
      <c r="EG166">
        <v>0</v>
      </c>
      <c r="EH166">
        <v>326394</v>
      </c>
      <c r="EI166">
        <v>0</v>
      </c>
      <c r="EJ166">
        <v>0</v>
      </c>
      <c r="EK166">
        <v>12.357000000000001</v>
      </c>
      <c r="EL166">
        <v>0</v>
      </c>
      <c r="EM166">
        <v>2.56</v>
      </c>
      <c r="EN166">
        <v>1.647</v>
      </c>
      <c r="EO166">
        <v>0</v>
      </c>
      <c r="EP166">
        <v>0</v>
      </c>
      <c r="EQ166">
        <v>16.564</v>
      </c>
      <c r="ER166">
        <v>0</v>
      </c>
      <c r="ES166">
        <v>52.986000000000004</v>
      </c>
      <c r="ET166">
        <v>0</v>
      </c>
      <c r="EV166">
        <v>0</v>
      </c>
      <c r="EW166">
        <v>0</v>
      </c>
      <c r="EX166">
        <v>0</v>
      </c>
      <c r="EZ166">
        <v>4924248</v>
      </c>
      <c r="FA166">
        <v>0</v>
      </c>
      <c r="FB166">
        <v>5253551</v>
      </c>
      <c r="FC166">
        <v>0</v>
      </c>
      <c r="FD166">
        <v>0</v>
      </c>
      <c r="FE166">
        <v>763233</v>
      </c>
      <c r="FF166">
        <v>125704</v>
      </c>
      <c r="FG166">
        <v>7.0223999999999995E-2</v>
      </c>
      <c r="FH166">
        <v>3.0397999999999998E-2</v>
      </c>
      <c r="FI166">
        <v>0</v>
      </c>
      <c r="FJ166">
        <v>0</v>
      </c>
      <c r="FK166">
        <v>839.14100000000008</v>
      </c>
      <c r="FL166">
        <v>6142488</v>
      </c>
      <c r="FM166">
        <v>0</v>
      </c>
      <c r="FN166">
        <v>0</v>
      </c>
      <c r="FO166">
        <v>85656</v>
      </c>
      <c r="FP166">
        <v>0</v>
      </c>
      <c r="FQ166">
        <v>85656</v>
      </c>
      <c r="FR166">
        <v>85656</v>
      </c>
      <c r="FS166">
        <v>0</v>
      </c>
      <c r="FT166">
        <v>0</v>
      </c>
      <c r="FU166">
        <v>0</v>
      </c>
      <c r="FV166">
        <v>0</v>
      </c>
      <c r="FW166">
        <v>0</v>
      </c>
      <c r="FX166">
        <v>0</v>
      </c>
      <c r="FY166">
        <v>0</v>
      </c>
      <c r="GB166">
        <v>0</v>
      </c>
      <c r="GC166">
        <v>0</v>
      </c>
      <c r="GD166">
        <v>0</v>
      </c>
      <c r="GF166">
        <v>0</v>
      </c>
      <c r="GG166">
        <v>0</v>
      </c>
      <c r="GH166">
        <v>0</v>
      </c>
      <c r="GI166">
        <v>0</v>
      </c>
      <c r="GK166">
        <v>0</v>
      </c>
      <c r="GL166">
        <v>0</v>
      </c>
      <c r="GM166">
        <v>0</v>
      </c>
      <c r="GN166">
        <v>0</v>
      </c>
      <c r="GO166">
        <v>0</v>
      </c>
      <c r="GQ166">
        <v>0</v>
      </c>
      <c r="GR166">
        <v>0</v>
      </c>
      <c r="GS166">
        <v>0</v>
      </c>
      <c r="GT166">
        <v>0</v>
      </c>
      <c r="HB166">
        <v>0</v>
      </c>
      <c r="HC166">
        <v>4.0135999999999998E-2</v>
      </c>
      <c r="HD166">
        <v>0</v>
      </c>
      <c r="HE166">
        <v>0</v>
      </c>
      <c r="HF166">
        <v>562482</v>
      </c>
      <c r="HG166">
        <v>30184</v>
      </c>
      <c r="HH166">
        <v>187028</v>
      </c>
      <c r="HI166">
        <v>0</v>
      </c>
      <c r="HJ166">
        <v>15000</v>
      </c>
      <c r="HK166">
        <v>0</v>
      </c>
      <c r="HL166">
        <v>0</v>
      </c>
      <c r="HM166">
        <v>0</v>
      </c>
      <c r="HN166">
        <v>0</v>
      </c>
      <c r="HO166">
        <v>0</v>
      </c>
      <c r="HP166">
        <v>0</v>
      </c>
      <c r="HQ166">
        <v>0</v>
      </c>
      <c r="HR166">
        <v>0</v>
      </c>
      <c r="HS166">
        <v>4923036</v>
      </c>
      <c r="HT166">
        <v>125704</v>
      </c>
      <c r="HW166">
        <v>0</v>
      </c>
      <c r="HX166">
        <v>18</v>
      </c>
      <c r="HY166">
        <v>44</v>
      </c>
      <c r="HZ166">
        <v>64</v>
      </c>
      <c r="IA166">
        <v>185</v>
      </c>
      <c r="IB166">
        <v>212</v>
      </c>
      <c r="IC166">
        <v>523</v>
      </c>
      <c r="ID166">
        <v>0</v>
      </c>
      <c r="IE166">
        <v>0</v>
      </c>
      <c r="IF166">
        <v>0</v>
      </c>
      <c r="IG166">
        <v>49</v>
      </c>
      <c r="IH166">
        <v>303.61700000000002</v>
      </c>
      <c r="II166">
        <v>0</v>
      </c>
      <c r="IJ166">
        <v>24.525000000000002</v>
      </c>
      <c r="IK166">
        <v>0</v>
      </c>
      <c r="IL166">
        <v>0</v>
      </c>
      <c r="IM166">
        <v>0</v>
      </c>
      <c r="IN166">
        <v>0</v>
      </c>
      <c r="IO166">
        <v>0</v>
      </c>
      <c r="IP166">
        <v>0</v>
      </c>
      <c r="IQ166">
        <v>24.525000000000002</v>
      </c>
      <c r="IR166">
        <v>15107</v>
      </c>
      <c r="IS166">
        <v>0</v>
      </c>
      <c r="IT166">
        <v>0</v>
      </c>
      <c r="IU166">
        <v>0</v>
      </c>
      <c r="IV166">
        <v>0</v>
      </c>
      <c r="IW166">
        <v>6160</v>
      </c>
      <c r="IX166">
        <v>0</v>
      </c>
      <c r="IY166">
        <v>0</v>
      </c>
      <c r="IZ166">
        <v>0</v>
      </c>
      <c r="JA166">
        <v>0</v>
      </c>
      <c r="JB166">
        <v>0</v>
      </c>
      <c r="JC166">
        <v>0</v>
      </c>
      <c r="JD166">
        <v>0</v>
      </c>
      <c r="JE166">
        <v>0</v>
      </c>
      <c r="JF166">
        <v>0</v>
      </c>
      <c r="JG166">
        <v>0</v>
      </c>
      <c r="JH166">
        <v>0</v>
      </c>
      <c r="JJ166">
        <v>0</v>
      </c>
      <c r="JK166">
        <v>0</v>
      </c>
      <c r="JL166">
        <v>0</v>
      </c>
      <c r="JM166">
        <v>0</v>
      </c>
      <c r="JO166">
        <v>0</v>
      </c>
      <c r="JP166">
        <v>0</v>
      </c>
      <c r="JQ166">
        <v>0</v>
      </c>
      <c r="JR166">
        <v>0</v>
      </c>
      <c r="JS166">
        <v>0</v>
      </c>
      <c r="JT166">
        <v>0</v>
      </c>
      <c r="JU166">
        <v>0</v>
      </c>
      <c r="JW166">
        <v>0</v>
      </c>
      <c r="JX166">
        <v>0</v>
      </c>
      <c r="JY166">
        <v>0</v>
      </c>
      <c r="JZ166">
        <v>0</v>
      </c>
      <c r="KD166">
        <v>0</v>
      </c>
      <c r="KE166">
        <v>7261</v>
      </c>
      <c r="KG166">
        <v>0</v>
      </c>
      <c r="KH166">
        <v>0</v>
      </c>
      <c r="KI166">
        <v>0</v>
      </c>
      <c r="KJ166">
        <v>0</v>
      </c>
      <c r="KK166">
        <v>49</v>
      </c>
      <c r="KL166">
        <v>0</v>
      </c>
      <c r="KM166">
        <v>30184</v>
      </c>
      <c r="KN166">
        <v>0</v>
      </c>
      <c r="KO166">
        <v>0</v>
      </c>
      <c r="KP166">
        <v>0</v>
      </c>
      <c r="KQ166">
        <v>0</v>
      </c>
      <c r="KS166">
        <v>0</v>
      </c>
      <c r="KT166">
        <v>0</v>
      </c>
      <c r="KU166">
        <v>0</v>
      </c>
      <c r="KW166">
        <v>0</v>
      </c>
      <c r="KX166">
        <v>0</v>
      </c>
      <c r="KY166">
        <v>0</v>
      </c>
      <c r="KZ166">
        <v>0</v>
      </c>
      <c r="LA166">
        <v>0</v>
      </c>
      <c r="LB166">
        <v>0</v>
      </c>
      <c r="LD166">
        <v>0</v>
      </c>
      <c r="LE166">
        <v>0</v>
      </c>
      <c r="LF166">
        <v>0</v>
      </c>
      <c r="LG166">
        <v>0</v>
      </c>
      <c r="LH166">
        <v>0</v>
      </c>
      <c r="LI166">
        <v>0</v>
      </c>
      <c r="LJ166">
        <v>0</v>
      </c>
      <c r="LK166">
        <v>1</v>
      </c>
      <c r="LL166">
        <v>15000</v>
      </c>
      <c r="LM166">
        <v>0</v>
      </c>
      <c r="LN166">
        <v>0</v>
      </c>
      <c r="LO166">
        <v>0</v>
      </c>
      <c r="LP166">
        <v>0</v>
      </c>
      <c r="LQ166">
        <v>0</v>
      </c>
      <c r="LR166">
        <v>0</v>
      </c>
      <c r="LS166">
        <v>0</v>
      </c>
      <c r="LT166">
        <v>0</v>
      </c>
      <c r="LU166">
        <v>0</v>
      </c>
      <c r="LV166">
        <v>0</v>
      </c>
      <c r="LW166">
        <v>0</v>
      </c>
      <c r="LX166">
        <v>0</v>
      </c>
      <c r="LY166">
        <v>0</v>
      </c>
      <c r="LZ166">
        <v>0</v>
      </c>
      <c r="MA166">
        <v>0</v>
      </c>
      <c r="MB166">
        <v>0</v>
      </c>
      <c r="MC166">
        <v>0</v>
      </c>
      <c r="MD166">
        <v>0</v>
      </c>
      <c r="ME166">
        <v>0</v>
      </c>
      <c r="MF166">
        <v>0</v>
      </c>
      <c r="MG166">
        <v>5811973</v>
      </c>
      <c r="MH166">
        <v>0</v>
      </c>
      <c r="MI166">
        <v>0</v>
      </c>
      <c r="MJ166">
        <v>0</v>
      </c>
      <c r="MK166">
        <v>0</v>
      </c>
    </row>
    <row r="167" spans="1:349" x14ac:dyDescent="0.25">
      <c r="A167">
        <v>43696</v>
      </c>
      <c r="B167">
        <v>220821</v>
      </c>
      <c r="C167">
        <v>9</v>
      </c>
      <c r="D167">
        <v>2025</v>
      </c>
      <c r="E167">
        <v>6160</v>
      </c>
      <c r="F167">
        <v>0</v>
      </c>
      <c r="G167">
        <v>88.603000000000009</v>
      </c>
      <c r="H167">
        <v>84.97</v>
      </c>
      <c r="I167">
        <v>84.97</v>
      </c>
      <c r="J167">
        <v>88.603000000000009</v>
      </c>
      <c r="K167">
        <v>0</v>
      </c>
      <c r="L167">
        <v>6160</v>
      </c>
      <c r="M167">
        <v>0</v>
      </c>
      <c r="N167">
        <v>0</v>
      </c>
      <c r="P167">
        <v>88.603000000000009</v>
      </c>
      <c r="Q167">
        <v>0</v>
      </c>
      <c r="R167">
        <v>55128</v>
      </c>
      <c r="S167">
        <v>622.19600000000003</v>
      </c>
      <c r="U167">
        <v>0</v>
      </c>
      <c r="V167">
        <v>4.9400000000000004</v>
      </c>
      <c r="W167">
        <v>3043</v>
      </c>
      <c r="X167">
        <v>3043</v>
      </c>
      <c r="Z167">
        <v>0</v>
      </c>
      <c r="AC167">
        <v>0</v>
      </c>
      <c r="AD167" t="s">
        <v>305</v>
      </c>
      <c r="AE167">
        <v>0</v>
      </c>
      <c r="AH167">
        <v>0</v>
      </c>
      <c r="AI167">
        <v>0</v>
      </c>
      <c r="AJ167">
        <v>6160</v>
      </c>
      <c r="AK167" t="s">
        <v>529</v>
      </c>
      <c r="AL167" t="s">
        <v>751</v>
      </c>
      <c r="AM167">
        <v>0</v>
      </c>
      <c r="AN167">
        <v>0</v>
      </c>
      <c r="AO167">
        <v>0</v>
      </c>
      <c r="AP167">
        <v>0</v>
      </c>
      <c r="AQ167">
        <v>0</v>
      </c>
      <c r="AS167">
        <v>0</v>
      </c>
      <c r="AT167">
        <v>0</v>
      </c>
      <c r="AU167">
        <v>0</v>
      </c>
      <c r="AV167">
        <v>0</v>
      </c>
      <c r="AW167">
        <v>976550</v>
      </c>
      <c r="AX167">
        <v>976850</v>
      </c>
      <c r="AY167">
        <v>0</v>
      </c>
      <c r="AZ167">
        <v>55128</v>
      </c>
      <c r="BA167">
        <v>0</v>
      </c>
      <c r="BB167">
        <v>1701</v>
      </c>
      <c r="BC167">
        <v>1690</v>
      </c>
      <c r="BD167">
        <v>4</v>
      </c>
      <c r="BE167">
        <v>11</v>
      </c>
      <c r="BF167">
        <v>826317</v>
      </c>
      <c r="BG167">
        <v>0</v>
      </c>
      <c r="BJ167">
        <v>12</v>
      </c>
      <c r="BK167">
        <v>0</v>
      </c>
      <c r="BL167">
        <v>0</v>
      </c>
      <c r="BM167">
        <v>0</v>
      </c>
      <c r="BN167">
        <v>0</v>
      </c>
      <c r="BO167">
        <v>0</v>
      </c>
      <c r="BP167">
        <v>0</v>
      </c>
      <c r="BQ167">
        <v>757</v>
      </c>
      <c r="BS167">
        <v>0</v>
      </c>
      <c r="BT167">
        <v>0</v>
      </c>
      <c r="BU167">
        <v>0</v>
      </c>
      <c r="BV167">
        <v>0</v>
      </c>
      <c r="BW167">
        <v>0</v>
      </c>
      <c r="BY167">
        <v>0</v>
      </c>
      <c r="CA167">
        <v>0</v>
      </c>
      <c r="CB167">
        <v>0</v>
      </c>
      <c r="CC167">
        <v>0</v>
      </c>
      <c r="CD167">
        <v>0</v>
      </c>
      <c r="CE167">
        <v>0</v>
      </c>
      <c r="CF167">
        <v>0</v>
      </c>
      <c r="CG167">
        <v>0</v>
      </c>
      <c r="CH167">
        <v>0</v>
      </c>
      <c r="CI167">
        <v>0</v>
      </c>
      <c r="CJ167">
        <v>4</v>
      </c>
      <c r="CK167">
        <v>0</v>
      </c>
      <c r="CL167">
        <v>0</v>
      </c>
      <c r="CN167">
        <v>0</v>
      </c>
      <c r="CO167">
        <v>1</v>
      </c>
      <c r="CP167">
        <v>0</v>
      </c>
      <c r="CQ167">
        <v>0</v>
      </c>
      <c r="CR167">
        <v>88.603000000000009</v>
      </c>
      <c r="CS167">
        <v>0</v>
      </c>
      <c r="CT167">
        <v>0</v>
      </c>
      <c r="CU167">
        <v>0</v>
      </c>
      <c r="CV167">
        <v>0</v>
      </c>
      <c r="CW167">
        <v>0</v>
      </c>
      <c r="CX167">
        <v>0</v>
      </c>
      <c r="CY167">
        <v>0</v>
      </c>
      <c r="CZ167">
        <v>0</v>
      </c>
      <c r="DB167">
        <v>523415</v>
      </c>
      <c r="DC167">
        <v>0</v>
      </c>
      <c r="DD167">
        <v>0</v>
      </c>
      <c r="DE167">
        <v>106645</v>
      </c>
      <c r="DF167">
        <v>106645</v>
      </c>
      <c r="DG167">
        <v>17.313000000000002</v>
      </c>
      <c r="DH167">
        <v>0</v>
      </c>
      <c r="DI167">
        <v>0</v>
      </c>
      <c r="DK167">
        <v>3733</v>
      </c>
      <c r="DL167">
        <v>0</v>
      </c>
      <c r="DM167">
        <v>87199</v>
      </c>
      <c r="DN167">
        <v>290</v>
      </c>
      <c r="DO167">
        <v>0</v>
      </c>
      <c r="DP167">
        <v>0</v>
      </c>
      <c r="DQ167">
        <v>0</v>
      </c>
      <c r="DR167">
        <v>0</v>
      </c>
      <c r="DS167">
        <v>0</v>
      </c>
      <c r="DT167">
        <v>0</v>
      </c>
      <c r="DU167">
        <v>0</v>
      </c>
      <c r="DV167">
        <v>0</v>
      </c>
      <c r="DW167">
        <v>0</v>
      </c>
      <c r="DX167">
        <v>0</v>
      </c>
      <c r="DY167">
        <v>0</v>
      </c>
      <c r="DZ167">
        <v>0</v>
      </c>
      <c r="EA167">
        <v>0</v>
      </c>
      <c r="EB167">
        <v>0</v>
      </c>
      <c r="EC167">
        <v>2.5249999999999999</v>
      </c>
      <c r="ED167">
        <v>17887</v>
      </c>
      <c r="EE167">
        <v>0</v>
      </c>
      <c r="EF167">
        <v>0</v>
      </c>
      <c r="EG167">
        <v>0</v>
      </c>
      <c r="EH167">
        <v>69602</v>
      </c>
      <c r="EI167">
        <v>0</v>
      </c>
      <c r="EJ167">
        <v>0</v>
      </c>
      <c r="EK167">
        <v>3.4330000000000003</v>
      </c>
      <c r="EL167">
        <v>0</v>
      </c>
      <c r="EM167">
        <v>0</v>
      </c>
      <c r="EN167">
        <v>0.2</v>
      </c>
      <c r="EO167">
        <v>0</v>
      </c>
      <c r="EP167">
        <v>0</v>
      </c>
      <c r="EQ167">
        <v>3.633</v>
      </c>
      <c r="ER167">
        <v>0</v>
      </c>
      <c r="ES167">
        <v>11.299000000000001</v>
      </c>
      <c r="ET167">
        <v>0</v>
      </c>
      <c r="EV167">
        <v>0</v>
      </c>
      <c r="EW167">
        <v>0</v>
      </c>
      <c r="EX167">
        <v>0</v>
      </c>
      <c r="EZ167">
        <v>834747</v>
      </c>
      <c r="FA167">
        <v>0</v>
      </c>
      <c r="FB167">
        <v>889575</v>
      </c>
      <c r="FC167">
        <v>0</v>
      </c>
      <c r="FD167">
        <v>0</v>
      </c>
      <c r="FE167">
        <v>122008</v>
      </c>
      <c r="FF167">
        <v>20095</v>
      </c>
      <c r="FG167">
        <v>7.0223999999999995E-2</v>
      </c>
      <c r="FH167">
        <v>3.0397999999999998E-2</v>
      </c>
      <c r="FI167">
        <v>0</v>
      </c>
      <c r="FJ167">
        <v>0</v>
      </c>
      <c r="FK167">
        <v>134.142</v>
      </c>
      <c r="FL167">
        <v>1031678</v>
      </c>
      <c r="FM167">
        <v>0</v>
      </c>
      <c r="FN167">
        <v>0</v>
      </c>
      <c r="FO167">
        <v>63558</v>
      </c>
      <c r="FP167">
        <v>0</v>
      </c>
      <c r="FQ167">
        <v>63558</v>
      </c>
      <c r="FR167">
        <v>63558</v>
      </c>
      <c r="FS167">
        <v>0</v>
      </c>
      <c r="FT167">
        <v>0</v>
      </c>
      <c r="FU167">
        <v>0</v>
      </c>
      <c r="FV167">
        <v>0</v>
      </c>
      <c r="FW167">
        <v>0</v>
      </c>
      <c r="FX167">
        <v>0</v>
      </c>
      <c r="FY167">
        <v>0</v>
      </c>
      <c r="GB167">
        <v>0</v>
      </c>
      <c r="GC167">
        <v>0</v>
      </c>
      <c r="GD167">
        <v>0</v>
      </c>
      <c r="GF167">
        <v>0</v>
      </c>
      <c r="GG167">
        <v>0</v>
      </c>
      <c r="GH167">
        <v>0</v>
      </c>
      <c r="GI167">
        <v>0</v>
      </c>
      <c r="GK167">
        <v>0</v>
      </c>
      <c r="GL167">
        <v>0</v>
      </c>
      <c r="GM167">
        <v>0</v>
      </c>
      <c r="GN167">
        <v>0</v>
      </c>
      <c r="GO167">
        <v>0</v>
      </c>
      <c r="GQ167">
        <v>0</v>
      </c>
      <c r="GR167">
        <v>0</v>
      </c>
      <c r="GS167">
        <v>0</v>
      </c>
      <c r="GT167">
        <v>0</v>
      </c>
      <c r="HB167">
        <v>0</v>
      </c>
      <c r="HC167">
        <v>4.0135999999999998E-2</v>
      </c>
      <c r="HD167">
        <v>0</v>
      </c>
      <c r="HE167">
        <v>0</v>
      </c>
      <c r="HF167">
        <v>93552</v>
      </c>
      <c r="HG167">
        <v>10472</v>
      </c>
      <c r="HH167">
        <v>0</v>
      </c>
      <c r="HI167">
        <v>0</v>
      </c>
      <c r="HJ167">
        <v>0</v>
      </c>
      <c r="HK167">
        <v>0</v>
      </c>
      <c r="HL167">
        <v>0</v>
      </c>
      <c r="HM167">
        <v>0</v>
      </c>
      <c r="HN167">
        <v>0</v>
      </c>
      <c r="HO167">
        <v>0</v>
      </c>
      <c r="HP167">
        <v>0</v>
      </c>
      <c r="HQ167">
        <v>0</v>
      </c>
      <c r="HR167">
        <v>0</v>
      </c>
      <c r="HS167">
        <v>834447</v>
      </c>
      <c r="HT167">
        <v>20095</v>
      </c>
      <c r="HW167">
        <v>0</v>
      </c>
      <c r="HX167">
        <v>6</v>
      </c>
      <c r="HY167">
        <v>7</v>
      </c>
      <c r="HZ167">
        <v>8</v>
      </c>
      <c r="IA167">
        <v>28</v>
      </c>
      <c r="IB167">
        <v>18</v>
      </c>
      <c r="IC167">
        <v>67</v>
      </c>
      <c r="ID167">
        <v>0</v>
      </c>
      <c r="IE167">
        <v>0</v>
      </c>
      <c r="IF167">
        <v>0</v>
      </c>
      <c r="IG167">
        <v>17</v>
      </c>
      <c r="IH167">
        <v>0</v>
      </c>
      <c r="II167">
        <v>0</v>
      </c>
      <c r="IJ167">
        <v>4.9400000000000004</v>
      </c>
      <c r="IK167">
        <v>0</v>
      </c>
      <c r="IL167">
        <v>0</v>
      </c>
      <c r="IM167">
        <v>0</v>
      </c>
      <c r="IN167">
        <v>0</v>
      </c>
      <c r="IO167">
        <v>0</v>
      </c>
      <c r="IP167">
        <v>0</v>
      </c>
      <c r="IQ167">
        <v>4.9400000000000004</v>
      </c>
      <c r="IR167">
        <v>3043</v>
      </c>
      <c r="IS167">
        <v>0</v>
      </c>
      <c r="IT167">
        <v>0</v>
      </c>
      <c r="IU167">
        <v>0</v>
      </c>
      <c r="IV167">
        <v>0</v>
      </c>
      <c r="IW167">
        <v>6160</v>
      </c>
      <c r="IX167">
        <v>0</v>
      </c>
      <c r="IY167">
        <v>0</v>
      </c>
      <c r="IZ167">
        <v>0</v>
      </c>
      <c r="JA167">
        <v>0</v>
      </c>
      <c r="JB167">
        <v>0</v>
      </c>
      <c r="JC167">
        <v>0</v>
      </c>
      <c r="JD167">
        <v>0</v>
      </c>
      <c r="JE167">
        <v>0</v>
      </c>
      <c r="JF167">
        <v>0</v>
      </c>
      <c r="JG167">
        <v>0</v>
      </c>
      <c r="JH167">
        <v>0</v>
      </c>
      <c r="JJ167">
        <v>0</v>
      </c>
      <c r="JK167">
        <v>0</v>
      </c>
      <c r="JL167">
        <v>0</v>
      </c>
      <c r="JM167">
        <v>0</v>
      </c>
      <c r="JO167">
        <v>0</v>
      </c>
      <c r="JP167">
        <v>0</v>
      </c>
      <c r="JQ167">
        <v>0</v>
      </c>
      <c r="JR167">
        <v>0</v>
      </c>
      <c r="JS167">
        <v>0</v>
      </c>
      <c r="JT167">
        <v>0</v>
      </c>
      <c r="JU167">
        <v>1725</v>
      </c>
      <c r="JW167">
        <v>0</v>
      </c>
      <c r="JX167">
        <v>0</v>
      </c>
      <c r="JY167">
        <v>0</v>
      </c>
      <c r="JZ167">
        <v>0</v>
      </c>
      <c r="KD167">
        <v>1725</v>
      </c>
      <c r="KE167">
        <v>7261</v>
      </c>
      <c r="KG167">
        <v>0</v>
      </c>
      <c r="KH167">
        <v>0</v>
      </c>
      <c r="KI167">
        <v>0</v>
      </c>
      <c r="KJ167">
        <v>6</v>
      </c>
      <c r="KK167">
        <v>11</v>
      </c>
      <c r="KL167">
        <v>3696</v>
      </c>
      <c r="KM167">
        <v>6776</v>
      </c>
      <c r="KN167">
        <v>0</v>
      </c>
      <c r="KO167">
        <v>0</v>
      </c>
      <c r="KP167">
        <v>0</v>
      </c>
      <c r="KQ167">
        <v>0</v>
      </c>
      <c r="KS167">
        <v>0</v>
      </c>
      <c r="KT167">
        <v>0</v>
      </c>
      <c r="KU167">
        <v>0</v>
      </c>
      <c r="KW167">
        <v>0</v>
      </c>
      <c r="KX167">
        <v>0</v>
      </c>
      <c r="KY167">
        <v>0</v>
      </c>
      <c r="KZ167">
        <v>0</v>
      </c>
      <c r="LA167">
        <v>0</v>
      </c>
      <c r="LB167">
        <v>0</v>
      </c>
      <c r="LD167">
        <v>0</v>
      </c>
      <c r="LE167">
        <v>0</v>
      </c>
      <c r="LF167">
        <v>0</v>
      </c>
      <c r="LG167">
        <v>0</v>
      </c>
      <c r="LH167">
        <v>0</v>
      </c>
      <c r="LI167">
        <v>0</v>
      </c>
      <c r="LJ167">
        <v>0</v>
      </c>
      <c r="LK167">
        <v>0</v>
      </c>
      <c r="LL167">
        <v>0</v>
      </c>
      <c r="LM167">
        <v>0</v>
      </c>
      <c r="LN167">
        <v>0</v>
      </c>
      <c r="LO167">
        <v>0</v>
      </c>
      <c r="LP167">
        <v>0</v>
      </c>
      <c r="LQ167">
        <v>0</v>
      </c>
      <c r="LR167">
        <v>0</v>
      </c>
      <c r="LS167">
        <v>0</v>
      </c>
      <c r="LT167">
        <v>0</v>
      </c>
      <c r="LU167">
        <v>0</v>
      </c>
      <c r="LV167">
        <v>0</v>
      </c>
      <c r="LW167">
        <v>0</v>
      </c>
      <c r="LX167">
        <v>0</v>
      </c>
      <c r="LY167">
        <v>0</v>
      </c>
      <c r="LZ167">
        <v>0</v>
      </c>
      <c r="MA167">
        <v>0</v>
      </c>
      <c r="MB167">
        <v>0</v>
      </c>
      <c r="MC167">
        <v>0</v>
      </c>
      <c r="MD167">
        <v>0</v>
      </c>
      <c r="ME167">
        <v>0</v>
      </c>
      <c r="MF167">
        <v>0</v>
      </c>
      <c r="MG167">
        <v>976550</v>
      </c>
      <c r="MH167">
        <v>0</v>
      </c>
      <c r="MI167">
        <v>0</v>
      </c>
      <c r="MJ167">
        <v>0</v>
      </c>
      <c r="MK167">
        <v>0</v>
      </c>
    </row>
    <row r="168" spans="1:349" x14ac:dyDescent="0.25">
      <c r="A168">
        <v>43696</v>
      </c>
      <c r="B168">
        <v>221801</v>
      </c>
      <c r="C168">
        <v>9</v>
      </c>
      <c r="D168">
        <v>2025</v>
      </c>
      <c r="E168">
        <v>6160</v>
      </c>
      <c r="F168">
        <v>0</v>
      </c>
      <c r="G168">
        <v>15431.5</v>
      </c>
      <c r="H168">
        <v>14887.032999999999</v>
      </c>
      <c r="I168">
        <v>14887.032999999999</v>
      </c>
      <c r="J168">
        <v>15431.5</v>
      </c>
      <c r="K168">
        <v>0</v>
      </c>
      <c r="L168">
        <v>6160</v>
      </c>
      <c r="M168">
        <v>0</v>
      </c>
      <c r="N168">
        <v>0</v>
      </c>
      <c r="P168">
        <v>15489.833000000001</v>
      </c>
      <c r="Q168">
        <v>0</v>
      </c>
      <c r="R168">
        <v>9637712</v>
      </c>
      <c r="S168">
        <v>622.19600000000003</v>
      </c>
      <c r="U168">
        <v>0</v>
      </c>
      <c r="V168">
        <v>1674.2840000000001</v>
      </c>
      <c r="W168">
        <v>1031359</v>
      </c>
      <c r="X168">
        <v>1031359</v>
      </c>
      <c r="Z168">
        <v>0</v>
      </c>
      <c r="AC168">
        <v>0</v>
      </c>
      <c r="AD168" t="s">
        <v>305</v>
      </c>
      <c r="AE168">
        <v>0</v>
      </c>
      <c r="AH168">
        <v>0</v>
      </c>
      <c r="AI168">
        <v>0</v>
      </c>
      <c r="AJ168">
        <v>6160</v>
      </c>
      <c r="AK168" t="s">
        <v>529</v>
      </c>
      <c r="AL168" t="s">
        <v>351</v>
      </c>
      <c r="AM168">
        <v>0</v>
      </c>
      <c r="AN168">
        <v>0</v>
      </c>
      <c r="AO168">
        <v>0</v>
      </c>
      <c r="AP168">
        <v>0</v>
      </c>
      <c r="AQ168">
        <v>0</v>
      </c>
      <c r="AS168">
        <v>0</v>
      </c>
      <c r="AT168">
        <v>0</v>
      </c>
      <c r="AU168">
        <v>0</v>
      </c>
      <c r="AV168">
        <v>0</v>
      </c>
      <c r="AW168">
        <v>152262290</v>
      </c>
      <c r="AX168">
        <v>149819637</v>
      </c>
      <c r="AY168">
        <v>0</v>
      </c>
      <c r="AZ168">
        <v>9637712</v>
      </c>
      <c r="BA168">
        <v>557.83299999999997</v>
      </c>
      <c r="BB168">
        <v>0</v>
      </c>
      <c r="BC168">
        <v>0</v>
      </c>
      <c r="BD168">
        <v>0</v>
      </c>
      <c r="BE168">
        <v>0</v>
      </c>
      <c r="BF168">
        <v>136012805</v>
      </c>
      <c r="BG168">
        <v>0</v>
      </c>
      <c r="BJ168">
        <v>12</v>
      </c>
      <c r="BK168">
        <v>0</v>
      </c>
      <c r="BL168">
        <v>0</v>
      </c>
      <c r="BM168">
        <v>0</v>
      </c>
      <c r="BN168">
        <v>0</v>
      </c>
      <c r="BO168">
        <v>0</v>
      </c>
      <c r="BP168">
        <v>0</v>
      </c>
      <c r="BQ168">
        <v>0</v>
      </c>
      <c r="BS168">
        <v>0</v>
      </c>
      <c r="BT168">
        <v>0</v>
      </c>
      <c r="BU168">
        <v>0</v>
      </c>
      <c r="BV168">
        <v>0</v>
      </c>
      <c r="BW168">
        <v>0</v>
      </c>
      <c r="BY168">
        <v>0</v>
      </c>
      <c r="CA168">
        <v>0</v>
      </c>
      <c r="CB168">
        <v>0</v>
      </c>
      <c r="CC168">
        <v>0</v>
      </c>
      <c r="CD168">
        <v>0</v>
      </c>
      <c r="CE168">
        <v>0</v>
      </c>
      <c r="CF168">
        <v>0</v>
      </c>
      <c r="CG168">
        <v>0</v>
      </c>
      <c r="CH168">
        <v>2477448</v>
      </c>
      <c r="CI168">
        <v>0</v>
      </c>
      <c r="CJ168">
        <v>4</v>
      </c>
      <c r="CK168">
        <v>0</v>
      </c>
      <c r="CL168">
        <v>0</v>
      </c>
      <c r="CN168">
        <v>0</v>
      </c>
      <c r="CO168">
        <v>1</v>
      </c>
      <c r="CP168">
        <v>0</v>
      </c>
      <c r="CQ168">
        <v>156.75</v>
      </c>
      <c r="CR168">
        <v>15431.5</v>
      </c>
      <c r="CS168">
        <v>0</v>
      </c>
      <c r="CT168">
        <v>0</v>
      </c>
      <c r="CU168">
        <v>0</v>
      </c>
      <c r="CV168">
        <v>0</v>
      </c>
      <c r="CW168">
        <v>0</v>
      </c>
      <c r="CX168">
        <v>0</v>
      </c>
      <c r="CY168">
        <v>0</v>
      </c>
      <c r="CZ168">
        <v>0</v>
      </c>
      <c r="DB168">
        <v>91704123</v>
      </c>
      <c r="DC168">
        <v>0</v>
      </c>
      <c r="DD168">
        <v>0</v>
      </c>
      <c r="DE168">
        <v>10310223</v>
      </c>
      <c r="DF168">
        <v>10310223</v>
      </c>
      <c r="DG168">
        <v>1673.7380000000001</v>
      </c>
      <c r="DH168">
        <v>0</v>
      </c>
      <c r="DI168">
        <v>0</v>
      </c>
      <c r="DK168">
        <v>0</v>
      </c>
      <c r="DL168">
        <v>0</v>
      </c>
      <c r="DM168">
        <v>10475544</v>
      </c>
      <c r="DN168">
        <v>34795</v>
      </c>
      <c r="DO168">
        <v>0</v>
      </c>
      <c r="DP168">
        <v>0</v>
      </c>
      <c r="DQ168">
        <v>0</v>
      </c>
      <c r="DR168">
        <v>0</v>
      </c>
      <c r="DS168">
        <v>0</v>
      </c>
      <c r="DT168">
        <v>0</v>
      </c>
      <c r="DU168">
        <v>0</v>
      </c>
      <c r="DV168">
        <v>0</v>
      </c>
      <c r="DW168">
        <v>0</v>
      </c>
      <c r="DX168">
        <v>0</v>
      </c>
      <c r="DY168">
        <v>0</v>
      </c>
      <c r="DZ168">
        <v>0</v>
      </c>
      <c r="EA168">
        <v>0.08</v>
      </c>
      <c r="EB168">
        <v>0</v>
      </c>
      <c r="EC168">
        <v>393.13900000000001</v>
      </c>
      <c r="ED168">
        <v>2784997</v>
      </c>
      <c r="EE168">
        <v>0</v>
      </c>
      <c r="EF168">
        <v>0</v>
      </c>
      <c r="EG168">
        <v>0</v>
      </c>
      <c r="EH168">
        <v>7725342</v>
      </c>
      <c r="EI168">
        <v>0</v>
      </c>
      <c r="EJ168">
        <v>0</v>
      </c>
      <c r="EK168">
        <v>342.565</v>
      </c>
      <c r="EL168">
        <v>0.217</v>
      </c>
      <c r="EM168">
        <v>25.008000000000003</v>
      </c>
      <c r="EN168">
        <v>30.199000000000002</v>
      </c>
      <c r="EO168">
        <v>0</v>
      </c>
      <c r="EP168">
        <v>0</v>
      </c>
      <c r="EQ168">
        <v>397.85200000000003</v>
      </c>
      <c r="ER168">
        <v>0</v>
      </c>
      <c r="ES168">
        <v>1254.114</v>
      </c>
      <c r="ET168">
        <v>0</v>
      </c>
      <c r="EV168">
        <v>0</v>
      </c>
      <c r="EW168">
        <v>0</v>
      </c>
      <c r="EX168">
        <v>0</v>
      </c>
      <c r="EZ168">
        <v>126429351</v>
      </c>
      <c r="FA168">
        <v>0</v>
      </c>
      <c r="FB168">
        <v>136032268</v>
      </c>
      <c r="FC168">
        <v>0</v>
      </c>
      <c r="FD168">
        <v>0</v>
      </c>
      <c r="FE168">
        <v>20082672</v>
      </c>
      <c r="FF168">
        <v>3307614</v>
      </c>
      <c r="FG168">
        <v>7.0223999999999995E-2</v>
      </c>
      <c r="FH168">
        <v>3.0397999999999998E-2</v>
      </c>
      <c r="FI168">
        <v>0</v>
      </c>
      <c r="FJ168">
        <v>0</v>
      </c>
      <c r="FK168">
        <v>22080.001</v>
      </c>
      <c r="FL168">
        <v>161900002</v>
      </c>
      <c r="FM168">
        <v>0</v>
      </c>
      <c r="FN168">
        <v>0</v>
      </c>
      <c r="FO168">
        <v>224</v>
      </c>
      <c r="FP168">
        <v>0</v>
      </c>
      <c r="FQ168">
        <v>224</v>
      </c>
      <c r="FR168">
        <v>224</v>
      </c>
      <c r="FS168">
        <v>0</v>
      </c>
      <c r="FT168">
        <v>0</v>
      </c>
      <c r="FU168">
        <v>0</v>
      </c>
      <c r="FV168">
        <v>0</v>
      </c>
      <c r="FW168">
        <v>0</v>
      </c>
      <c r="FX168">
        <v>0</v>
      </c>
      <c r="FY168">
        <v>0</v>
      </c>
      <c r="GB168">
        <v>1415588</v>
      </c>
      <c r="GC168">
        <v>1415588</v>
      </c>
      <c r="GD168">
        <v>146.61500000000001</v>
      </c>
      <c r="GF168">
        <v>0</v>
      </c>
      <c r="GG168">
        <v>0</v>
      </c>
      <c r="GH168">
        <v>0</v>
      </c>
      <c r="GI168">
        <v>0</v>
      </c>
      <c r="GK168">
        <v>0</v>
      </c>
      <c r="GL168">
        <v>0</v>
      </c>
      <c r="GM168">
        <v>0</v>
      </c>
      <c r="GN168">
        <v>0</v>
      </c>
      <c r="GO168">
        <v>0</v>
      </c>
      <c r="GQ168">
        <v>0</v>
      </c>
      <c r="GR168">
        <v>0</v>
      </c>
      <c r="GS168">
        <v>0</v>
      </c>
      <c r="GT168">
        <v>0</v>
      </c>
      <c r="HB168">
        <v>360336637</v>
      </c>
      <c r="HC168">
        <v>4.0135999999999998E-2</v>
      </c>
      <c r="HD168">
        <v>2477448</v>
      </c>
      <c r="HE168">
        <v>0</v>
      </c>
      <c r="HF168">
        <v>16390623</v>
      </c>
      <c r="HG168">
        <v>596288</v>
      </c>
      <c r="HH168">
        <v>1767286</v>
      </c>
      <c r="HI168">
        <v>0</v>
      </c>
      <c r="HJ168">
        <v>756273</v>
      </c>
      <c r="HK168">
        <v>34567</v>
      </c>
      <c r="HL168">
        <v>19467</v>
      </c>
      <c r="HM168">
        <v>525000</v>
      </c>
      <c r="HN168">
        <v>1005703</v>
      </c>
      <c r="HO168">
        <v>0</v>
      </c>
      <c r="HP168">
        <v>0</v>
      </c>
      <c r="HQ168">
        <v>0</v>
      </c>
      <c r="HR168">
        <v>0</v>
      </c>
      <c r="HS168">
        <v>126394556</v>
      </c>
      <c r="HT168">
        <v>3307614</v>
      </c>
      <c r="HW168">
        <v>0</v>
      </c>
      <c r="HX168">
        <v>1825</v>
      </c>
      <c r="HY168">
        <v>1455</v>
      </c>
      <c r="HZ168">
        <v>1342</v>
      </c>
      <c r="IA168">
        <v>1110</v>
      </c>
      <c r="IB168">
        <v>1057</v>
      </c>
      <c r="IC168">
        <v>6789</v>
      </c>
      <c r="ID168">
        <v>0</v>
      </c>
      <c r="IE168">
        <v>0</v>
      </c>
      <c r="IF168">
        <v>0</v>
      </c>
      <c r="IG168">
        <v>968</v>
      </c>
      <c r="IH168">
        <v>2868.9700000000003</v>
      </c>
      <c r="II168">
        <v>0</v>
      </c>
      <c r="IJ168">
        <v>1674.2840000000001</v>
      </c>
      <c r="IK168">
        <v>0</v>
      </c>
      <c r="IL168">
        <v>37</v>
      </c>
      <c r="IM168">
        <v>112</v>
      </c>
      <c r="IN168">
        <v>2</v>
      </c>
      <c r="IO168">
        <v>151</v>
      </c>
      <c r="IP168">
        <v>0</v>
      </c>
      <c r="IQ168">
        <v>1674.2840000000001</v>
      </c>
      <c r="IR168">
        <v>1031359</v>
      </c>
      <c r="IS168">
        <v>0</v>
      </c>
      <c r="IT168">
        <v>185000</v>
      </c>
      <c r="IU168">
        <v>336000</v>
      </c>
      <c r="IV168">
        <v>4000</v>
      </c>
      <c r="IW168">
        <v>6160</v>
      </c>
      <c r="IX168">
        <v>0</v>
      </c>
      <c r="IY168">
        <v>0</v>
      </c>
      <c r="IZ168">
        <v>0</v>
      </c>
      <c r="JA168">
        <v>0</v>
      </c>
      <c r="JB168">
        <v>16</v>
      </c>
      <c r="JC168">
        <v>245619</v>
      </c>
      <c r="JD168">
        <v>62</v>
      </c>
      <c r="JE168">
        <v>497257</v>
      </c>
      <c r="JF168">
        <v>52</v>
      </c>
      <c r="JG168">
        <v>195327</v>
      </c>
      <c r="JH168">
        <v>67500</v>
      </c>
      <c r="JJ168">
        <v>0</v>
      </c>
      <c r="JK168">
        <v>0</v>
      </c>
      <c r="JL168">
        <v>0</v>
      </c>
      <c r="JM168">
        <v>0</v>
      </c>
      <c r="JO168">
        <v>5.72</v>
      </c>
      <c r="JP168">
        <v>97.105000000000004</v>
      </c>
      <c r="JQ168">
        <v>43.79</v>
      </c>
      <c r="JR168">
        <v>45686</v>
      </c>
      <c r="JS168">
        <v>902502</v>
      </c>
      <c r="JT168">
        <v>467400</v>
      </c>
      <c r="JU168">
        <v>0</v>
      </c>
      <c r="JW168">
        <v>0</v>
      </c>
      <c r="JX168">
        <v>0</v>
      </c>
      <c r="JY168">
        <v>0</v>
      </c>
      <c r="JZ168">
        <v>0</v>
      </c>
      <c r="KD168">
        <v>0</v>
      </c>
      <c r="KE168">
        <v>7261</v>
      </c>
      <c r="KG168">
        <v>0</v>
      </c>
      <c r="KH168">
        <v>0</v>
      </c>
      <c r="KI168">
        <v>0</v>
      </c>
      <c r="KJ168">
        <v>276</v>
      </c>
      <c r="KK168">
        <v>692</v>
      </c>
      <c r="KL168">
        <v>170016</v>
      </c>
      <c r="KM168">
        <v>426272</v>
      </c>
      <c r="KN168">
        <v>0</v>
      </c>
      <c r="KO168">
        <v>0</v>
      </c>
      <c r="KP168">
        <v>0</v>
      </c>
      <c r="KQ168">
        <v>0</v>
      </c>
      <c r="KS168">
        <v>0</v>
      </c>
      <c r="KT168">
        <v>0</v>
      </c>
      <c r="KU168">
        <v>0</v>
      </c>
      <c r="KW168">
        <v>0</v>
      </c>
      <c r="KX168">
        <v>0</v>
      </c>
      <c r="KY168">
        <v>0</v>
      </c>
      <c r="KZ168">
        <v>0</v>
      </c>
      <c r="LA168">
        <v>0</v>
      </c>
      <c r="LB168">
        <v>0</v>
      </c>
      <c r="LD168">
        <v>0</v>
      </c>
      <c r="LE168">
        <v>0</v>
      </c>
      <c r="LF168">
        <v>0</v>
      </c>
      <c r="LG168">
        <v>0</v>
      </c>
      <c r="LH168">
        <v>0</v>
      </c>
      <c r="LI168">
        <v>0</v>
      </c>
      <c r="LJ168">
        <v>14127.294</v>
      </c>
      <c r="LK168">
        <v>41</v>
      </c>
      <c r="LL168">
        <v>615000</v>
      </c>
      <c r="LM168">
        <v>141273</v>
      </c>
      <c r="LN168">
        <v>0</v>
      </c>
      <c r="LO168">
        <v>0</v>
      </c>
      <c r="LP168">
        <v>0</v>
      </c>
      <c r="LQ168">
        <v>0</v>
      </c>
      <c r="LR168">
        <v>0</v>
      </c>
      <c r="LS168">
        <v>0</v>
      </c>
      <c r="LT168">
        <v>0</v>
      </c>
      <c r="LU168">
        <v>0</v>
      </c>
      <c r="LV168">
        <v>0</v>
      </c>
      <c r="LW168">
        <v>0</v>
      </c>
      <c r="LX168">
        <v>0</v>
      </c>
      <c r="LY168">
        <v>0</v>
      </c>
      <c r="LZ168">
        <v>0</v>
      </c>
      <c r="MA168">
        <v>0</v>
      </c>
      <c r="MB168">
        <v>0</v>
      </c>
      <c r="MC168">
        <v>0</v>
      </c>
      <c r="MD168">
        <v>0</v>
      </c>
      <c r="ME168">
        <v>0</v>
      </c>
      <c r="MF168">
        <v>0</v>
      </c>
      <c r="MG168">
        <v>152262290</v>
      </c>
      <c r="MH168">
        <v>0</v>
      </c>
      <c r="MI168">
        <v>0</v>
      </c>
      <c r="MJ168">
        <v>0</v>
      </c>
      <c r="MK168">
        <v>0</v>
      </c>
    </row>
    <row r="169" spans="1:349" x14ac:dyDescent="0.25">
      <c r="A169">
        <v>43696</v>
      </c>
      <c r="B169">
        <v>226801</v>
      </c>
      <c r="C169">
        <v>9</v>
      </c>
      <c r="D169">
        <v>2025</v>
      </c>
      <c r="E169">
        <v>6160</v>
      </c>
      <c r="F169">
        <v>0</v>
      </c>
      <c r="G169">
        <v>3744.6020000000003</v>
      </c>
      <c r="H169">
        <v>3303.4010000000003</v>
      </c>
      <c r="I169">
        <v>3303.4010000000003</v>
      </c>
      <c r="J169">
        <v>3744.6020000000003</v>
      </c>
      <c r="K169">
        <v>0</v>
      </c>
      <c r="L169">
        <v>6160</v>
      </c>
      <c r="M169">
        <v>0</v>
      </c>
      <c r="N169">
        <v>0</v>
      </c>
      <c r="P169">
        <v>3750.9720000000002</v>
      </c>
      <c r="Q169">
        <v>0</v>
      </c>
      <c r="R169">
        <v>2333840</v>
      </c>
      <c r="S169">
        <v>622.19600000000003</v>
      </c>
      <c r="U169">
        <v>0</v>
      </c>
      <c r="V169">
        <v>123.75800000000001</v>
      </c>
      <c r="W169">
        <v>76235</v>
      </c>
      <c r="X169">
        <v>76235</v>
      </c>
      <c r="Z169">
        <v>0</v>
      </c>
      <c r="AC169">
        <v>0</v>
      </c>
      <c r="AD169" t="s">
        <v>305</v>
      </c>
      <c r="AE169">
        <v>0</v>
      </c>
      <c r="AH169">
        <v>0</v>
      </c>
      <c r="AI169">
        <v>0</v>
      </c>
      <c r="AJ169">
        <v>6160</v>
      </c>
      <c r="AK169" t="s">
        <v>529</v>
      </c>
      <c r="AL169" t="s">
        <v>521</v>
      </c>
      <c r="AM169">
        <v>0</v>
      </c>
      <c r="AN169">
        <v>0</v>
      </c>
      <c r="AO169">
        <v>0</v>
      </c>
      <c r="AP169">
        <v>0</v>
      </c>
      <c r="AQ169">
        <v>0</v>
      </c>
      <c r="AS169">
        <v>0</v>
      </c>
      <c r="AT169">
        <v>0</v>
      </c>
      <c r="AU169">
        <v>0</v>
      </c>
      <c r="AV169">
        <v>0</v>
      </c>
      <c r="AW169">
        <v>38865574</v>
      </c>
      <c r="AX169">
        <v>38275593</v>
      </c>
      <c r="AY169">
        <v>0</v>
      </c>
      <c r="AZ169">
        <v>2333840</v>
      </c>
      <c r="BA169">
        <v>0</v>
      </c>
      <c r="BB169">
        <v>0</v>
      </c>
      <c r="BC169">
        <v>0</v>
      </c>
      <c r="BD169">
        <v>0</v>
      </c>
      <c r="BE169">
        <v>0</v>
      </c>
      <c r="BF169">
        <v>34559649</v>
      </c>
      <c r="BG169">
        <v>0</v>
      </c>
      <c r="BJ169">
        <v>12</v>
      </c>
      <c r="BK169">
        <v>0</v>
      </c>
      <c r="BL169">
        <v>0</v>
      </c>
      <c r="BM169">
        <v>0</v>
      </c>
      <c r="BN169">
        <v>0</v>
      </c>
      <c r="BO169">
        <v>0</v>
      </c>
      <c r="BP169">
        <v>0</v>
      </c>
      <c r="BQ169">
        <v>261</v>
      </c>
      <c r="BS169">
        <v>0</v>
      </c>
      <c r="BT169">
        <v>0</v>
      </c>
      <c r="BU169">
        <v>0</v>
      </c>
      <c r="BV169">
        <v>0</v>
      </c>
      <c r="BW169">
        <v>0</v>
      </c>
      <c r="BY169">
        <v>0</v>
      </c>
      <c r="CA169">
        <v>0</v>
      </c>
      <c r="CB169">
        <v>0</v>
      </c>
      <c r="CC169">
        <v>0</v>
      </c>
      <c r="CD169">
        <v>0</v>
      </c>
      <c r="CE169">
        <v>0</v>
      </c>
      <c r="CF169">
        <v>0</v>
      </c>
      <c r="CG169">
        <v>0</v>
      </c>
      <c r="CH169">
        <v>601176</v>
      </c>
      <c r="CI169">
        <v>0</v>
      </c>
      <c r="CJ169">
        <v>4</v>
      </c>
      <c r="CK169">
        <v>0</v>
      </c>
      <c r="CL169">
        <v>0</v>
      </c>
      <c r="CN169">
        <v>0</v>
      </c>
      <c r="CO169">
        <v>1</v>
      </c>
      <c r="CP169">
        <v>0.11800000000000001</v>
      </c>
      <c r="CQ169">
        <v>0</v>
      </c>
      <c r="CR169">
        <v>3744.6020000000003</v>
      </c>
      <c r="CS169">
        <v>0</v>
      </c>
      <c r="CT169">
        <v>0</v>
      </c>
      <c r="CU169">
        <v>0</v>
      </c>
      <c r="CV169">
        <v>0</v>
      </c>
      <c r="CW169">
        <v>0</v>
      </c>
      <c r="CX169">
        <v>0</v>
      </c>
      <c r="CY169">
        <v>0</v>
      </c>
      <c r="CZ169">
        <v>0</v>
      </c>
      <c r="DB169">
        <v>20348950</v>
      </c>
      <c r="DC169">
        <v>0</v>
      </c>
      <c r="DD169">
        <v>0</v>
      </c>
      <c r="DE169">
        <v>3514049</v>
      </c>
      <c r="DF169">
        <v>3515801</v>
      </c>
      <c r="DG169">
        <v>570.46300000000008</v>
      </c>
      <c r="DH169">
        <v>0</v>
      </c>
      <c r="DI169">
        <v>1752</v>
      </c>
      <c r="DK169">
        <v>0</v>
      </c>
      <c r="DL169">
        <v>0</v>
      </c>
      <c r="DM169">
        <v>3370280</v>
      </c>
      <c r="DN169">
        <v>11195</v>
      </c>
      <c r="DO169">
        <v>0</v>
      </c>
      <c r="DP169">
        <v>0</v>
      </c>
      <c r="DQ169">
        <v>0</v>
      </c>
      <c r="DR169">
        <v>0</v>
      </c>
      <c r="DS169">
        <v>0</v>
      </c>
      <c r="DT169">
        <v>0</v>
      </c>
      <c r="DU169">
        <v>0</v>
      </c>
      <c r="DV169">
        <v>0</v>
      </c>
      <c r="DW169">
        <v>0</v>
      </c>
      <c r="DX169">
        <v>0</v>
      </c>
      <c r="DY169">
        <v>0</v>
      </c>
      <c r="DZ169">
        <v>0</v>
      </c>
      <c r="EA169">
        <v>0</v>
      </c>
      <c r="EB169">
        <v>0</v>
      </c>
      <c r="EC169">
        <v>123.485</v>
      </c>
      <c r="ED169">
        <v>874768</v>
      </c>
      <c r="EE169">
        <v>0</v>
      </c>
      <c r="EF169">
        <v>0</v>
      </c>
      <c r="EG169">
        <v>0</v>
      </c>
      <c r="EH169">
        <v>2506707</v>
      </c>
      <c r="EI169">
        <v>0</v>
      </c>
      <c r="EJ169">
        <v>0</v>
      </c>
      <c r="EK169">
        <v>107.17800000000001</v>
      </c>
      <c r="EL169">
        <v>0</v>
      </c>
      <c r="EM169">
        <v>17.208000000000002</v>
      </c>
      <c r="EN169">
        <v>6.7549999999999999</v>
      </c>
      <c r="EO169">
        <v>0</v>
      </c>
      <c r="EP169">
        <v>0</v>
      </c>
      <c r="EQ169">
        <v>131.14100000000002</v>
      </c>
      <c r="ER169">
        <v>0</v>
      </c>
      <c r="ES169">
        <v>406.93299999999999</v>
      </c>
      <c r="ET169">
        <v>0</v>
      </c>
      <c r="EV169">
        <v>0</v>
      </c>
      <c r="EW169">
        <v>0</v>
      </c>
      <c r="EX169">
        <v>0</v>
      </c>
      <c r="EZ169">
        <v>32332329</v>
      </c>
      <c r="FA169">
        <v>0</v>
      </c>
      <c r="FB169">
        <v>34654974</v>
      </c>
      <c r="FC169">
        <v>0</v>
      </c>
      <c r="FD169">
        <v>0</v>
      </c>
      <c r="FE169">
        <v>5102829</v>
      </c>
      <c r="FF169">
        <v>840435</v>
      </c>
      <c r="FG169">
        <v>7.0223999999999995E-2</v>
      </c>
      <c r="FH169">
        <v>3.0397999999999998E-2</v>
      </c>
      <c r="FI169">
        <v>0</v>
      </c>
      <c r="FJ169">
        <v>0</v>
      </c>
      <c r="FK169">
        <v>5610.3330000000005</v>
      </c>
      <c r="FL169">
        <v>41199414</v>
      </c>
      <c r="FM169">
        <v>0</v>
      </c>
      <c r="FN169">
        <v>0</v>
      </c>
      <c r="FO169">
        <v>90405</v>
      </c>
      <c r="FP169">
        <v>0</v>
      </c>
      <c r="FQ169">
        <v>90405</v>
      </c>
      <c r="FR169">
        <v>90405</v>
      </c>
      <c r="FS169">
        <v>0</v>
      </c>
      <c r="FT169">
        <v>0</v>
      </c>
      <c r="FU169">
        <v>0</v>
      </c>
      <c r="FV169">
        <v>0</v>
      </c>
      <c r="FW169">
        <v>0</v>
      </c>
      <c r="FX169">
        <v>0</v>
      </c>
      <c r="FY169">
        <v>0</v>
      </c>
      <c r="GB169">
        <v>2932260</v>
      </c>
      <c r="GC169">
        <v>2932260</v>
      </c>
      <c r="GD169">
        <v>310.06</v>
      </c>
      <c r="GF169">
        <v>0</v>
      </c>
      <c r="GG169">
        <v>0</v>
      </c>
      <c r="GH169">
        <v>0</v>
      </c>
      <c r="GI169">
        <v>0</v>
      </c>
      <c r="GK169">
        <v>0</v>
      </c>
      <c r="GL169">
        <v>0</v>
      </c>
      <c r="GM169">
        <v>0</v>
      </c>
      <c r="GN169">
        <v>0</v>
      </c>
      <c r="GO169">
        <v>0</v>
      </c>
      <c r="GQ169">
        <v>0</v>
      </c>
      <c r="GR169">
        <v>0</v>
      </c>
      <c r="GS169">
        <v>0</v>
      </c>
      <c r="GT169">
        <v>0</v>
      </c>
      <c r="HB169">
        <v>360336637</v>
      </c>
      <c r="HC169">
        <v>4.0135999999999998E-2</v>
      </c>
      <c r="HD169">
        <v>601176</v>
      </c>
      <c r="HE169">
        <v>0</v>
      </c>
      <c r="HF169">
        <v>3637045</v>
      </c>
      <c r="HG169">
        <v>109032</v>
      </c>
      <c r="HH169">
        <v>454111</v>
      </c>
      <c r="HI169">
        <v>0</v>
      </c>
      <c r="HJ169">
        <v>94740</v>
      </c>
      <c r="HK169">
        <v>9546</v>
      </c>
      <c r="HL169">
        <v>6569</v>
      </c>
      <c r="HM169">
        <v>10000</v>
      </c>
      <c r="HN169">
        <v>0</v>
      </c>
      <c r="HO169">
        <v>0</v>
      </c>
      <c r="HP169">
        <v>0</v>
      </c>
      <c r="HQ169">
        <v>0</v>
      </c>
      <c r="HR169">
        <v>0</v>
      </c>
      <c r="HS169">
        <v>32321134</v>
      </c>
      <c r="HT169">
        <v>840435</v>
      </c>
      <c r="HW169">
        <v>0</v>
      </c>
      <c r="HX169">
        <v>485</v>
      </c>
      <c r="HY169">
        <v>653</v>
      </c>
      <c r="HZ169">
        <v>377</v>
      </c>
      <c r="IA169">
        <v>486</v>
      </c>
      <c r="IB169">
        <v>307</v>
      </c>
      <c r="IC169">
        <v>2308</v>
      </c>
      <c r="ID169">
        <v>0</v>
      </c>
      <c r="IE169">
        <v>0</v>
      </c>
      <c r="IF169">
        <v>0</v>
      </c>
      <c r="IG169">
        <v>177</v>
      </c>
      <c r="IH169">
        <v>737.19299999999998</v>
      </c>
      <c r="II169">
        <v>0</v>
      </c>
      <c r="IJ169">
        <v>123.75800000000001</v>
      </c>
      <c r="IK169">
        <v>0</v>
      </c>
      <c r="IL169">
        <v>2</v>
      </c>
      <c r="IM169">
        <v>0</v>
      </c>
      <c r="IN169">
        <v>0</v>
      </c>
      <c r="IO169">
        <v>2</v>
      </c>
      <c r="IP169">
        <v>0</v>
      </c>
      <c r="IQ169">
        <v>123.75800000000001</v>
      </c>
      <c r="IR169">
        <v>76235</v>
      </c>
      <c r="IS169">
        <v>0</v>
      </c>
      <c r="IT169">
        <v>10000</v>
      </c>
      <c r="IU169">
        <v>0</v>
      </c>
      <c r="IV169">
        <v>0</v>
      </c>
      <c r="IW169">
        <v>6160</v>
      </c>
      <c r="IX169">
        <v>0</v>
      </c>
      <c r="IY169">
        <v>0</v>
      </c>
      <c r="IZ169">
        <v>0</v>
      </c>
      <c r="JA169">
        <v>0</v>
      </c>
      <c r="JB169">
        <v>0</v>
      </c>
      <c r="JC169">
        <v>0</v>
      </c>
      <c r="JD169">
        <v>0</v>
      </c>
      <c r="JE169">
        <v>0</v>
      </c>
      <c r="JF169">
        <v>0</v>
      </c>
      <c r="JG169">
        <v>0</v>
      </c>
      <c r="JH169">
        <v>0</v>
      </c>
      <c r="JJ169">
        <v>0</v>
      </c>
      <c r="JK169">
        <v>0</v>
      </c>
      <c r="JL169">
        <v>0</v>
      </c>
      <c r="JM169">
        <v>0</v>
      </c>
      <c r="JO169">
        <v>22.56</v>
      </c>
      <c r="JP169">
        <v>229.495</v>
      </c>
      <c r="JQ169">
        <v>58.005000000000003</v>
      </c>
      <c r="JR169">
        <v>180189</v>
      </c>
      <c r="JS169">
        <v>2132945</v>
      </c>
      <c r="JT169">
        <v>619126</v>
      </c>
      <c r="JU169">
        <v>0</v>
      </c>
      <c r="JW169">
        <v>0</v>
      </c>
      <c r="JX169">
        <v>0</v>
      </c>
      <c r="JY169">
        <v>0</v>
      </c>
      <c r="JZ169">
        <v>0</v>
      </c>
      <c r="KD169">
        <v>0</v>
      </c>
      <c r="KE169">
        <v>7261</v>
      </c>
      <c r="KG169">
        <v>0</v>
      </c>
      <c r="KH169">
        <v>0</v>
      </c>
      <c r="KI169">
        <v>0</v>
      </c>
      <c r="KJ169">
        <v>42</v>
      </c>
      <c r="KK169">
        <v>135</v>
      </c>
      <c r="KL169">
        <v>25872</v>
      </c>
      <c r="KM169">
        <v>83160</v>
      </c>
      <c r="KN169">
        <v>0</v>
      </c>
      <c r="KO169">
        <v>0</v>
      </c>
      <c r="KP169">
        <v>0</v>
      </c>
      <c r="KQ169">
        <v>0</v>
      </c>
      <c r="KS169">
        <v>0</v>
      </c>
      <c r="KT169">
        <v>0</v>
      </c>
      <c r="KU169">
        <v>0</v>
      </c>
      <c r="KW169">
        <v>0</v>
      </c>
      <c r="KX169">
        <v>0</v>
      </c>
      <c r="KY169">
        <v>0</v>
      </c>
      <c r="KZ169">
        <v>0</v>
      </c>
      <c r="LA169">
        <v>0</v>
      </c>
      <c r="LB169">
        <v>0</v>
      </c>
      <c r="LD169">
        <v>0</v>
      </c>
      <c r="LE169">
        <v>0</v>
      </c>
      <c r="LF169">
        <v>0</v>
      </c>
      <c r="LG169">
        <v>0</v>
      </c>
      <c r="LH169">
        <v>0</v>
      </c>
      <c r="LI169">
        <v>0</v>
      </c>
      <c r="LJ169">
        <v>3474.0010000000002</v>
      </c>
      <c r="LK169">
        <v>4</v>
      </c>
      <c r="LL169">
        <v>60000</v>
      </c>
      <c r="LM169">
        <v>34740</v>
      </c>
      <c r="LN169">
        <v>0</v>
      </c>
      <c r="LO169">
        <v>0</v>
      </c>
      <c r="LP169">
        <v>0</v>
      </c>
      <c r="LQ169">
        <v>0</v>
      </c>
      <c r="LR169">
        <v>0</v>
      </c>
      <c r="LS169">
        <v>0</v>
      </c>
      <c r="LT169">
        <v>0</v>
      </c>
      <c r="LU169">
        <v>0</v>
      </c>
      <c r="LV169">
        <v>0</v>
      </c>
      <c r="LW169">
        <v>0</v>
      </c>
      <c r="LX169">
        <v>0</v>
      </c>
      <c r="LY169">
        <v>0</v>
      </c>
      <c r="LZ169">
        <v>0</v>
      </c>
      <c r="MA169">
        <v>0</v>
      </c>
      <c r="MB169">
        <v>0</v>
      </c>
      <c r="MC169">
        <v>0</v>
      </c>
      <c r="MD169">
        <v>0</v>
      </c>
      <c r="ME169">
        <v>0</v>
      </c>
      <c r="MF169">
        <v>0</v>
      </c>
      <c r="MG169">
        <v>38865574</v>
      </c>
      <c r="MH169">
        <v>0</v>
      </c>
      <c r="MI169">
        <v>0</v>
      </c>
      <c r="MJ169">
        <v>0</v>
      </c>
      <c r="MK169">
        <v>0</v>
      </c>
    </row>
    <row r="170" spans="1:349" x14ac:dyDescent="0.25">
      <c r="A170">
        <v>43696</v>
      </c>
      <c r="B170">
        <v>227803</v>
      </c>
      <c r="C170">
        <v>9</v>
      </c>
      <c r="D170">
        <v>2025</v>
      </c>
      <c r="E170">
        <v>6160</v>
      </c>
      <c r="F170">
        <v>0</v>
      </c>
      <c r="G170">
        <v>1494.325</v>
      </c>
      <c r="H170">
        <v>1370.5620000000001</v>
      </c>
      <c r="I170">
        <v>1370.5620000000001</v>
      </c>
      <c r="J170">
        <v>1494.325</v>
      </c>
      <c r="K170">
        <v>0</v>
      </c>
      <c r="L170">
        <v>6160</v>
      </c>
      <c r="M170">
        <v>0</v>
      </c>
      <c r="N170">
        <v>0</v>
      </c>
      <c r="P170">
        <v>1494.92</v>
      </c>
      <c r="Q170">
        <v>0</v>
      </c>
      <c r="R170">
        <v>930133</v>
      </c>
      <c r="S170">
        <v>622.19600000000003</v>
      </c>
      <c r="U170">
        <v>0</v>
      </c>
      <c r="V170">
        <v>711.37300000000005</v>
      </c>
      <c r="W170">
        <v>438206</v>
      </c>
      <c r="X170">
        <v>438206</v>
      </c>
      <c r="Z170">
        <v>0</v>
      </c>
      <c r="AC170">
        <v>0</v>
      </c>
      <c r="AD170" t="s">
        <v>305</v>
      </c>
      <c r="AE170">
        <v>0</v>
      </c>
      <c r="AH170">
        <v>0</v>
      </c>
      <c r="AI170">
        <v>0</v>
      </c>
      <c r="AJ170">
        <v>6160</v>
      </c>
      <c r="AK170" t="s">
        <v>529</v>
      </c>
      <c r="AL170" t="s">
        <v>352</v>
      </c>
      <c r="AM170">
        <v>0</v>
      </c>
      <c r="AN170">
        <v>0</v>
      </c>
      <c r="AO170">
        <v>0</v>
      </c>
      <c r="AP170">
        <v>0</v>
      </c>
      <c r="AQ170">
        <v>0</v>
      </c>
      <c r="AS170">
        <v>0</v>
      </c>
      <c r="AT170">
        <v>0</v>
      </c>
      <c r="AU170">
        <v>0</v>
      </c>
      <c r="AV170">
        <v>0</v>
      </c>
      <c r="AW170">
        <v>17421259</v>
      </c>
      <c r="AX170">
        <v>17188299</v>
      </c>
      <c r="AY170">
        <v>0</v>
      </c>
      <c r="AZ170">
        <v>930133</v>
      </c>
      <c r="BA170">
        <v>71.832999999999998</v>
      </c>
      <c r="BB170">
        <v>0</v>
      </c>
      <c r="BC170">
        <v>0</v>
      </c>
      <c r="BD170">
        <v>0</v>
      </c>
      <c r="BE170">
        <v>0</v>
      </c>
      <c r="BF170">
        <v>15456013</v>
      </c>
      <c r="BG170">
        <v>0</v>
      </c>
      <c r="BJ170">
        <v>12</v>
      </c>
      <c r="BK170">
        <v>0</v>
      </c>
      <c r="BL170">
        <v>0</v>
      </c>
      <c r="BM170">
        <v>0</v>
      </c>
      <c r="BN170">
        <v>0</v>
      </c>
      <c r="BO170">
        <v>0</v>
      </c>
      <c r="BP170">
        <v>0</v>
      </c>
      <c r="BQ170">
        <v>559</v>
      </c>
      <c r="BS170">
        <v>0</v>
      </c>
      <c r="BT170">
        <v>0</v>
      </c>
      <c r="BU170">
        <v>0</v>
      </c>
      <c r="BV170">
        <v>0</v>
      </c>
      <c r="BW170">
        <v>0</v>
      </c>
      <c r="BY170">
        <v>0</v>
      </c>
      <c r="CA170">
        <v>0</v>
      </c>
      <c r="CB170">
        <v>0</v>
      </c>
      <c r="CC170">
        <v>0</v>
      </c>
      <c r="CD170">
        <v>0</v>
      </c>
      <c r="CE170">
        <v>0</v>
      </c>
      <c r="CF170">
        <v>0</v>
      </c>
      <c r="CG170">
        <v>0</v>
      </c>
      <c r="CH170">
        <v>239906</v>
      </c>
      <c r="CI170">
        <v>0</v>
      </c>
      <c r="CJ170">
        <v>4</v>
      </c>
      <c r="CK170">
        <v>0</v>
      </c>
      <c r="CL170">
        <v>0</v>
      </c>
      <c r="CN170">
        <v>0</v>
      </c>
      <c r="CO170">
        <v>1</v>
      </c>
      <c r="CP170">
        <v>0</v>
      </c>
      <c r="CQ170">
        <v>2</v>
      </c>
      <c r="CR170">
        <v>1494.325</v>
      </c>
      <c r="CS170">
        <v>0</v>
      </c>
      <c r="CT170">
        <v>0</v>
      </c>
      <c r="CU170">
        <v>0</v>
      </c>
      <c r="CV170">
        <v>0</v>
      </c>
      <c r="CW170">
        <v>0</v>
      </c>
      <c r="CX170">
        <v>0</v>
      </c>
      <c r="CY170">
        <v>0</v>
      </c>
      <c r="CZ170">
        <v>0</v>
      </c>
      <c r="DB170">
        <v>8442662</v>
      </c>
      <c r="DC170">
        <v>0</v>
      </c>
      <c r="DD170">
        <v>0</v>
      </c>
      <c r="DE170">
        <v>2258949</v>
      </c>
      <c r="DF170">
        <v>2258949</v>
      </c>
      <c r="DG170">
        <v>366.71300000000002</v>
      </c>
      <c r="DH170">
        <v>0</v>
      </c>
      <c r="DI170">
        <v>0</v>
      </c>
      <c r="DK170">
        <v>565</v>
      </c>
      <c r="DL170">
        <v>0</v>
      </c>
      <c r="DM170">
        <v>2091338</v>
      </c>
      <c r="DN170">
        <v>6946</v>
      </c>
      <c r="DO170">
        <v>0</v>
      </c>
      <c r="DP170">
        <v>0</v>
      </c>
      <c r="DQ170">
        <v>0</v>
      </c>
      <c r="DR170">
        <v>0</v>
      </c>
      <c r="DS170">
        <v>0</v>
      </c>
      <c r="DT170">
        <v>0</v>
      </c>
      <c r="DU170">
        <v>0</v>
      </c>
      <c r="DV170">
        <v>0</v>
      </c>
      <c r="DW170">
        <v>0</v>
      </c>
      <c r="DX170">
        <v>0</v>
      </c>
      <c r="DY170">
        <v>0</v>
      </c>
      <c r="DZ170">
        <v>0</v>
      </c>
      <c r="EA170">
        <v>0</v>
      </c>
      <c r="EB170">
        <v>0</v>
      </c>
      <c r="EC170">
        <v>41.477000000000004</v>
      </c>
      <c r="ED170">
        <v>293823</v>
      </c>
      <c r="EE170">
        <v>0</v>
      </c>
      <c r="EF170">
        <v>0</v>
      </c>
      <c r="EG170">
        <v>0</v>
      </c>
      <c r="EH170">
        <v>1804461</v>
      </c>
      <c r="EI170">
        <v>0</v>
      </c>
      <c r="EJ170">
        <v>0</v>
      </c>
      <c r="EK170">
        <v>85.701999999999998</v>
      </c>
      <c r="EL170">
        <v>0</v>
      </c>
      <c r="EM170">
        <v>5.8870000000000005</v>
      </c>
      <c r="EN170">
        <v>3.633</v>
      </c>
      <c r="EO170">
        <v>0</v>
      </c>
      <c r="EP170">
        <v>0</v>
      </c>
      <c r="EQ170">
        <v>95.222000000000008</v>
      </c>
      <c r="ER170">
        <v>0</v>
      </c>
      <c r="ES170">
        <v>292.93200000000002</v>
      </c>
      <c r="ET170">
        <v>0</v>
      </c>
      <c r="EV170">
        <v>0</v>
      </c>
      <c r="EW170">
        <v>0</v>
      </c>
      <c r="EX170">
        <v>0</v>
      </c>
      <c r="EZ170">
        <v>14530309</v>
      </c>
      <c r="FA170">
        <v>0</v>
      </c>
      <c r="FB170">
        <v>15453496</v>
      </c>
      <c r="FC170">
        <v>0</v>
      </c>
      <c r="FD170">
        <v>0</v>
      </c>
      <c r="FE170">
        <v>2282124</v>
      </c>
      <c r="FF170">
        <v>375866</v>
      </c>
      <c r="FG170">
        <v>7.0223999999999995E-2</v>
      </c>
      <c r="FH170">
        <v>3.0397999999999998E-2</v>
      </c>
      <c r="FI170">
        <v>0</v>
      </c>
      <c r="FJ170">
        <v>0</v>
      </c>
      <c r="FK170">
        <v>2509.0930000000003</v>
      </c>
      <c r="FL170">
        <v>18351392</v>
      </c>
      <c r="FM170">
        <v>0</v>
      </c>
      <c r="FN170">
        <v>0</v>
      </c>
      <c r="FO170">
        <v>0</v>
      </c>
      <c r="FP170">
        <v>0</v>
      </c>
      <c r="FQ170">
        <v>0</v>
      </c>
      <c r="FR170">
        <v>0</v>
      </c>
      <c r="FS170">
        <v>0</v>
      </c>
      <c r="FT170">
        <v>0</v>
      </c>
      <c r="FU170">
        <v>0</v>
      </c>
      <c r="FV170">
        <v>0</v>
      </c>
      <c r="FW170">
        <v>0</v>
      </c>
      <c r="FX170">
        <v>0</v>
      </c>
      <c r="FY170">
        <v>0</v>
      </c>
      <c r="GB170">
        <v>272526</v>
      </c>
      <c r="GC170">
        <v>272526</v>
      </c>
      <c r="GD170">
        <v>28.541</v>
      </c>
      <c r="GF170">
        <v>0</v>
      </c>
      <c r="GG170">
        <v>0</v>
      </c>
      <c r="GH170">
        <v>0</v>
      </c>
      <c r="GI170">
        <v>0</v>
      </c>
      <c r="GK170">
        <v>0</v>
      </c>
      <c r="GL170">
        <v>0</v>
      </c>
      <c r="GM170">
        <v>0</v>
      </c>
      <c r="GN170">
        <v>0</v>
      </c>
      <c r="GO170">
        <v>0</v>
      </c>
      <c r="GQ170">
        <v>0</v>
      </c>
      <c r="GR170">
        <v>0</v>
      </c>
      <c r="GS170">
        <v>0</v>
      </c>
      <c r="GT170">
        <v>0</v>
      </c>
      <c r="HB170">
        <v>360336637</v>
      </c>
      <c r="HC170">
        <v>4.0135999999999998E-2</v>
      </c>
      <c r="HD170">
        <v>239906</v>
      </c>
      <c r="HE170">
        <v>0</v>
      </c>
      <c r="HF170">
        <v>1508989</v>
      </c>
      <c r="HG170">
        <v>43120</v>
      </c>
      <c r="HH170">
        <v>314331</v>
      </c>
      <c r="HI170">
        <v>0</v>
      </c>
      <c r="HJ170">
        <v>74446</v>
      </c>
      <c r="HK170">
        <v>2322</v>
      </c>
      <c r="HL170">
        <v>2107</v>
      </c>
      <c r="HM170">
        <v>3000</v>
      </c>
      <c r="HN170">
        <v>1500</v>
      </c>
      <c r="HO170">
        <v>0</v>
      </c>
      <c r="HP170">
        <v>0</v>
      </c>
      <c r="HQ170">
        <v>0</v>
      </c>
      <c r="HR170">
        <v>0</v>
      </c>
      <c r="HS170">
        <v>14523363</v>
      </c>
      <c r="HT170">
        <v>375866</v>
      </c>
      <c r="HW170">
        <v>0</v>
      </c>
      <c r="HX170">
        <v>236</v>
      </c>
      <c r="HY170">
        <v>393</v>
      </c>
      <c r="HZ170">
        <v>215</v>
      </c>
      <c r="IA170">
        <v>494</v>
      </c>
      <c r="IB170">
        <v>134</v>
      </c>
      <c r="IC170">
        <v>1472</v>
      </c>
      <c r="ID170">
        <v>0</v>
      </c>
      <c r="IE170">
        <v>0</v>
      </c>
      <c r="IF170">
        <v>0</v>
      </c>
      <c r="IG170">
        <v>70</v>
      </c>
      <c r="IH170">
        <v>510.27800000000002</v>
      </c>
      <c r="II170">
        <v>0</v>
      </c>
      <c r="IJ170">
        <v>711.37300000000005</v>
      </c>
      <c r="IK170">
        <v>0</v>
      </c>
      <c r="IL170">
        <v>0</v>
      </c>
      <c r="IM170">
        <v>1</v>
      </c>
      <c r="IN170">
        <v>0</v>
      </c>
      <c r="IO170">
        <v>1</v>
      </c>
      <c r="IP170">
        <v>0</v>
      </c>
      <c r="IQ170">
        <v>711.37300000000005</v>
      </c>
      <c r="IR170">
        <v>438206</v>
      </c>
      <c r="IS170">
        <v>0</v>
      </c>
      <c r="IT170">
        <v>0</v>
      </c>
      <c r="IU170">
        <v>3000</v>
      </c>
      <c r="IV170">
        <v>0</v>
      </c>
      <c r="IW170">
        <v>6160</v>
      </c>
      <c r="IX170">
        <v>0</v>
      </c>
      <c r="IY170">
        <v>0</v>
      </c>
      <c r="IZ170">
        <v>0</v>
      </c>
      <c r="JA170">
        <v>0</v>
      </c>
      <c r="JB170">
        <v>0</v>
      </c>
      <c r="JC170">
        <v>0</v>
      </c>
      <c r="JD170">
        <v>0</v>
      </c>
      <c r="JE170">
        <v>0</v>
      </c>
      <c r="JF170">
        <v>0</v>
      </c>
      <c r="JG170">
        <v>0</v>
      </c>
      <c r="JH170">
        <v>1500</v>
      </c>
      <c r="JJ170">
        <v>0</v>
      </c>
      <c r="JK170">
        <v>0</v>
      </c>
      <c r="JL170">
        <v>0</v>
      </c>
      <c r="JM170">
        <v>0</v>
      </c>
      <c r="JO170">
        <v>0</v>
      </c>
      <c r="JP170">
        <v>23.276</v>
      </c>
      <c r="JQ170">
        <v>5.2650000000000006</v>
      </c>
      <c r="JR170">
        <v>0</v>
      </c>
      <c r="JS170">
        <v>216329</v>
      </c>
      <c r="JT170">
        <v>56197</v>
      </c>
      <c r="JU170">
        <v>0</v>
      </c>
      <c r="JW170">
        <v>0</v>
      </c>
      <c r="JX170">
        <v>0</v>
      </c>
      <c r="JY170">
        <v>0</v>
      </c>
      <c r="JZ170">
        <v>0</v>
      </c>
      <c r="KD170">
        <v>0</v>
      </c>
      <c r="KE170">
        <v>7261</v>
      </c>
      <c r="KG170">
        <v>0</v>
      </c>
      <c r="KH170">
        <v>0</v>
      </c>
      <c r="KI170">
        <v>0</v>
      </c>
      <c r="KJ170">
        <v>39</v>
      </c>
      <c r="KK170">
        <v>31</v>
      </c>
      <c r="KL170">
        <v>24024</v>
      </c>
      <c r="KM170">
        <v>19096</v>
      </c>
      <c r="KN170">
        <v>0</v>
      </c>
      <c r="KO170">
        <v>0</v>
      </c>
      <c r="KP170">
        <v>0</v>
      </c>
      <c r="KQ170">
        <v>0</v>
      </c>
      <c r="KS170">
        <v>0</v>
      </c>
      <c r="KT170">
        <v>0</v>
      </c>
      <c r="KU170">
        <v>0</v>
      </c>
      <c r="KW170">
        <v>0</v>
      </c>
      <c r="KX170">
        <v>0</v>
      </c>
      <c r="KY170">
        <v>0</v>
      </c>
      <c r="KZ170">
        <v>0</v>
      </c>
      <c r="LA170">
        <v>0</v>
      </c>
      <c r="LB170">
        <v>0</v>
      </c>
      <c r="LD170">
        <v>0</v>
      </c>
      <c r="LE170">
        <v>0</v>
      </c>
      <c r="LF170">
        <v>0</v>
      </c>
      <c r="LG170">
        <v>0</v>
      </c>
      <c r="LH170">
        <v>0</v>
      </c>
      <c r="LI170">
        <v>0</v>
      </c>
      <c r="LJ170">
        <v>1444.588</v>
      </c>
      <c r="LK170">
        <v>4</v>
      </c>
      <c r="LL170">
        <v>60000</v>
      </c>
      <c r="LM170">
        <v>14446</v>
      </c>
      <c r="LN170">
        <v>0</v>
      </c>
      <c r="LO170">
        <v>0</v>
      </c>
      <c r="LP170">
        <v>0</v>
      </c>
      <c r="LQ170">
        <v>0</v>
      </c>
      <c r="LR170">
        <v>0</v>
      </c>
      <c r="LS170">
        <v>0</v>
      </c>
      <c r="LT170">
        <v>0</v>
      </c>
      <c r="LU170">
        <v>0</v>
      </c>
      <c r="LV170">
        <v>0</v>
      </c>
      <c r="LW170">
        <v>0</v>
      </c>
      <c r="LX170">
        <v>0</v>
      </c>
      <c r="LY170">
        <v>0</v>
      </c>
      <c r="LZ170">
        <v>0</v>
      </c>
      <c r="MA170">
        <v>0</v>
      </c>
      <c r="MB170">
        <v>0</v>
      </c>
      <c r="MC170">
        <v>0</v>
      </c>
      <c r="MD170">
        <v>0</v>
      </c>
      <c r="ME170">
        <v>0</v>
      </c>
      <c r="MF170">
        <v>0</v>
      </c>
      <c r="MG170">
        <v>17421259</v>
      </c>
      <c r="MH170">
        <v>0</v>
      </c>
      <c r="MI170">
        <v>0</v>
      </c>
      <c r="MJ170">
        <v>0</v>
      </c>
      <c r="MK170">
        <v>0</v>
      </c>
    </row>
    <row r="171" spans="1:349" x14ac:dyDescent="0.25">
      <c r="A171">
        <v>43696</v>
      </c>
      <c r="B171">
        <v>227804</v>
      </c>
      <c r="C171">
        <v>9</v>
      </c>
      <c r="D171">
        <v>2025</v>
      </c>
      <c r="E171">
        <v>6160</v>
      </c>
      <c r="F171">
        <v>0</v>
      </c>
      <c r="G171">
        <v>1603.442</v>
      </c>
      <c r="H171">
        <v>1466.8780000000002</v>
      </c>
      <c r="I171">
        <v>1466.8780000000002</v>
      </c>
      <c r="J171">
        <v>1603.442</v>
      </c>
      <c r="K171">
        <v>0</v>
      </c>
      <c r="L171">
        <v>6160</v>
      </c>
      <c r="M171">
        <v>0</v>
      </c>
      <c r="N171">
        <v>0</v>
      </c>
      <c r="P171">
        <v>1604.0140000000001</v>
      </c>
      <c r="Q171">
        <v>0</v>
      </c>
      <c r="R171">
        <v>998011</v>
      </c>
      <c r="S171">
        <v>622.19600000000003</v>
      </c>
      <c r="U171">
        <v>0</v>
      </c>
      <c r="V171">
        <v>352.197</v>
      </c>
      <c r="W171">
        <v>216953</v>
      </c>
      <c r="X171">
        <v>216953</v>
      </c>
      <c r="Z171">
        <v>0</v>
      </c>
      <c r="AC171">
        <v>0</v>
      </c>
      <c r="AD171" t="s">
        <v>305</v>
      </c>
      <c r="AE171">
        <v>0</v>
      </c>
      <c r="AH171">
        <v>0</v>
      </c>
      <c r="AI171">
        <v>0</v>
      </c>
      <c r="AJ171">
        <v>6160</v>
      </c>
      <c r="AK171" t="s">
        <v>529</v>
      </c>
      <c r="AL171" t="s">
        <v>71</v>
      </c>
      <c r="AM171">
        <v>0</v>
      </c>
      <c r="AN171">
        <v>0</v>
      </c>
      <c r="AO171">
        <v>0</v>
      </c>
      <c r="AP171">
        <v>0</v>
      </c>
      <c r="AQ171">
        <v>0</v>
      </c>
      <c r="AS171">
        <v>0</v>
      </c>
      <c r="AT171">
        <v>0</v>
      </c>
      <c r="AU171">
        <v>0</v>
      </c>
      <c r="AV171">
        <v>0</v>
      </c>
      <c r="AW171">
        <v>16009885</v>
      </c>
      <c r="AX171">
        <v>15757251</v>
      </c>
      <c r="AY171">
        <v>0</v>
      </c>
      <c r="AZ171">
        <v>998011</v>
      </c>
      <c r="BA171">
        <v>0</v>
      </c>
      <c r="BB171">
        <v>0</v>
      </c>
      <c r="BC171">
        <v>0</v>
      </c>
      <c r="BD171">
        <v>0</v>
      </c>
      <c r="BE171">
        <v>0</v>
      </c>
      <c r="BF171">
        <v>14291311</v>
      </c>
      <c r="BG171">
        <v>0</v>
      </c>
      <c r="BJ171">
        <v>12</v>
      </c>
      <c r="BK171">
        <v>0</v>
      </c>
      <c r="BL171">
        <v>0</v>
      </c>
      <c r="BM171">
        <v>0</v>
      </c>
      <c r="BN171">
        <v>0</v>
      </c>
      <c r="BO171">
        <v>0</v>
      </c>
      <c r="BP171">
        <v>0</v>
      </c>
      <c r="BQ171">
        <v>544</v>
      </c>
      <c r="BS171">
        <v>0</v>
      </c>
      <c r="BT171">
        <v>0</v>
      </c>
      <c r="BU171">
        <v>0</v>
      </c>
      <c r="BV171">
        <v>0</v>
      </c>
      <c r="BW171">
        <v>0</v>
      </c>
      <c r="BY171">
        <v>0</v>
      </c>
      <c r="CA171">
        <v>0</v>
      </c>
      <c r="CB171">
        <v>0</v>
      </c>
      <c r="CC171">
        <v>0</v>
      </c>
      <c r="CD171">
        <v>0</v>
      </c>
      <c r="CE171">
        <v>0</v>
      </c>
      <c r="CF171">
        <v>0</v>
      </c>
      <c r="CG171">
        <v>0</v>
      </c>
      <c r="CH171">
        <v>257424</v>
      </c>
      <c r="CI171">
        <v>0</v>
      </c>
      <c r="CJ171">
        <v>4</v>
      </c>
      <c r="CK171">
        <v>0</v>
      </c>
      <c r="CL171">
        <v>0</v>
      </c>
      <c r="CN171">
        <v>0</v>
      </c>
      <c r="CO171">
        <v>1</v>
      </c>
      <c r="CP171">
        <v>0</v>
      </c>
      <c r="CQ171">
        <v>0</v>
      </c>
      <c r="CR171">
        <v>1603.442</v>
      </c>
      <c r="CS171">
        <v>0</v>
      </c>
      <c r="CT171">
        <v>0</v>
      </c>
      <c r="CU171">
        <v>0</v>
      </c>
      <c r="CV171">
        <v>0</v>
      </c>
      <c r="CW171">
        <v>0</v>
      </c>
      <c r="CX171">
        <v>0</v>
      </c>
      <c r="CY171">
        <v>0</v>
      </c>
      <c r="CZ171">
        <v>0</v>
      </c>
      <c r="DB171">
        <v>9035968</v>
      </c>
      <c r="DC171">
        <v>0</v>
      </c>
      <c r="DD171">
        <v>0</v>
      </c>
      <c r="DE171">
        <v>816662</v>
      </c>
      <c r="DF171">
        <v>816662</v>
      </c>
      <c r="DG171">
        <v>132.57500000000002</v>
      </c>
      <c r="DH171">
        <v>0</v>
      </c>
      <c r="DI171">
        <v>0</v>
      </c>
      <c r="DK171">
        <v>328</v>
      </c>
      <c r="DL171">
        <v>0</v>
      </c>
      <c r="DM171">
        <v>1442069</v>
      </c>
      <c r="DN171">
        <v>4790</v>
      </c>
      <c r="DO171">
        <v>0</v>
      </c>
      <c r="DP171">
        <v>0</v>
      </c>
      <c r="DQ171">
        <v>0</v>
      </c>
      <c r="DR171">
        <v>0</v>
      </c>
      <c r="DS171">
        <v>0</v>
      </c>
      <c r="DT171">
        <v>0</v>
      </c>
      <c r="DU171">
        <v>0</v>
      </c>
      <c r="DV171">
        <v>0</v>
      </c>
      <c r="DW171">
        <v>0</v>
      </c>
      <c r="DX171">
        <v>0</v>
      </c>
      <c r="DY171">
        <v>0</v>
      </c>
      <c r="DZ171">
        <v>0</v>
      </c>
      <c r="EA171">
        <v>1.9E-2</v>
      </c>
      <c r="EB171">
        <v>0</v>
      </c>
      <c r="EC171">
        <v>61.665000000000006</v>
      </c>
      <c r="ED171">
        <v>436835</v>
      </c>
      <c r="EE171">
        <v>0</v>
      </c>
      <c r="EF171">
        <v>0</v>
      </c>
      <c r="EG171">
        <v>0</v>
      </c>
      <c r="EH171">
        <v>1010024</v>
      </c>
      <c r="EI171">
        <v>0</v>
      </c>
      <c r="EJ171">
        <v>0</v>
      </c>
      <c r="EK171">
        <v>47.529000000000003</v>
      </c>
      <c r="EL171">
        <v>0</v>
      </c>
      <c r="EM171">
        <v>1.1160000000000001</v>
      </c>
      <c r="EN171">
        <v>3.5870000000000002</v>
      </c>
      <c r="EO171">
        <v>0</v>
      </c>
      <c r="EP171">
        <v>0</v>
      </c>
      <c r="EQ171">
        <v>52.251000000000005</v>
      </c>
      <c r="ER171">
        <v>0</v>
      </c>
      <c r="ES171">
        <v>163.965</v>
      </c>
      <c r="ET171">
        <v>0</v>
      </c>
      <c r="EV171">
        <v>0</v>
      </c>
      <c r="EW171">
        <v>0</v>
      </c>
      <c r="EX171">
        <v>0</v>
      </c>
      <c r="EZ171">
        <v>13299557</v>
      </c>
      <c r="FA171">
        <v>0</v>
      </c>
      <c r="FB171">
        <v>14292778</v>
      </c>
      <c r="FC171">
        <v>0</v>
      </c>
      <c r="FD171">
        <v>0</v>
      </c>
      <c r="FE171">
        <v>2110152</v>
      </c>
      <c r="FF171">
        <v>347542</v>
      </c>
      <c r="FG171">
        <v>7.0223999999999995E-2</v>
      </c>
      <c r="FH171">
        <v>3.0397999999999998E-2</v>
      </c>
      <c r="FI171">
        <v>0</v>
      </c>
      <c r="FJ171">
        <v>0</v>
      </c>
      <c r="FK171">
        <v>2320.018</v>
      </c>
      <c r="FL171">
        <v>17007896</v>
      </c>
      <c r="FM171">
        <v>0</v>
      </c>
      <c r="FN171">
        <v>0</v>
      </c>
      <c r="FO171">
        <v>0</v>
      </c>
      <c r="FP171">
        <v>0</v>
      </c>
      <c r="FQ171">
        <v>0</v>
      </c>
      <c r="FR171">
        <v>0</v>
      </c>
      <c r="FS171">
        <v>0</v>
      </c>
      <c r="FT171">
        <v>0</v>
      </c>
      <c r="FU171">
        <v>0</v>
      </c>
      <c r="FV171">
        <v>0</v>
      </c>
      <c r="FW171">
        <v>0</v>
      </c>
      <c r="FX171">
        <v>0</v>
      </c>
      <c r="FY171">
        <v>0</v>
      </c>
      <c r="GB171">
        <v>816920</v>
      </c>
      <c r="GC171">
        <v>816920</v>
      </c>
      <c r="GD171">
        <v>84.313000000000002</v>
      </c>
      <c r="GF171">
        <v>0</v>
      </c>
      <c r="GG171">
        <v>0</v>
      </c>
      <c r="GH171">
        <v>0</v>
      </c>
      <c r="GI171">
        <v>0</v>
      </c>
      <c r="GK171">
        <v>0</v>
      </c>
      <c r="GL171">
        <v>0</v>
      </c>
      <c r="GM171">
        <v>0</v>
      </c>
      <c r="GN171">
        <v>0</v>
      </c>
      <c r="GO171">
        <v>0</v>
      </c>
      <c r="GQ171">
        <v>0</v>
      </c>
      <c r="GR171">
        <v>0</v>
      </c>
      <c r="GS171">
        <v>0</v>
      </c>
      <c r="GT171">
        <v>0</v>
      </c>
      <c r="HB171">
        <v>360336637</v>
      </c>
      <c r="HC171">
        <v>4.0135999999999998E-2</v>
      </c>
      <c r="HD171">
        <v>257424</v>
      </c>
      <c r="HE171">
        <v>0</v>
      </c>
      <c r="HF171">
        <v>1615033</v>
      </c>
      <c r="HG171">
        <v>39424</v>
      </c>
      <c r="HH171">
        <v>191588</v>
      </c>
      <c r="HI171">
        <v>0</v>
      </c>
      <c r="HJ171">
        <v>44904</v>
      </c>
      <c r="HK171">
        <v>3497</v>
      </c>
      <c r="HL171">
        <v>2760</v>
      </c>
      <c r="HM171">
        <v>67000</v>
      </c>
      <c r="HN171">
        <v>0</v>
      </c>
      <c r="HO171">
        <v>0</v>
      </c>
      <c r="HP171">
        <v>0</v>
      </c>
      <c r="HQ171">
        <v>0</v>
      </c>
      <c r="HR171">
        <v>0</v>
      </c>
      <c r="HS171">
        <v>13294767</v>
      </c>
      <c r="HT171">
        <v>347542</v>
      </c>
      <c r="HW171">
        <v>0</v>
      </c>
      <c r="HX171">
        <v>159</v>
      </c>
      <c r="HY171">
        <v>170</v>
      </c>
      <c r="HZ171">
        <v>124</v>
      </c>
      <c r="IA171">
        <v>56</v>
      </c>
      <c r="IB171">
        <v>39</v>
      </c>
      <c r="IC171">
        <v>548</v>
      </c>
      <c r="ID171">
        <v>0</v>
      </c>
      <c r="IE171">
        <v>0</v>
      </c>
      <c r="IF171">
        <v>0</v>
      </c>
      <c r="IG171">
        <v>64</v>
      </c>
      <c r="IH171">
        <v>311.02</v>
      </c>
      <c r="II171">
        <v>0</v>
      </c>
      <c r="IJ171">
        <v>352.197</v>
      </c>
      <c r="IK171">
        <v>0</v>
      </c>
      <c r="IL171">
        <v>2</v>
      </c>
      <c r="IM171">
        <v>19</v>
      </c>
      <c r="IN171">
        <v>0</v>
      </c>
      <c r="IO171">
        <v>21</v>
      </c>
      <c r="IP171">
        <v>0</v>
      </c>
      <c r="IQ171">
        <v>352.197</v>
      </c>
      <c r="IR171">
        <v>216953</v>
      </c>
      <c r="IS171">
        <v>0</v>
      </c>
      <c r="IT171">
        <v>10000</v>
      </c>
      <c r="IU171">
        <v>57000</v>
      </c>
      <c r="IV171">
        <v>0</v>
      </c>
      <c r="IW171">
        <v>6160</v>
      </c>
      <c r="IX171">
        <v>0</v>
      </c>
      <c r="IY171">
        <v>0</v>
      </c>
      <c r="IZ171">
        <v>0</v>
      </c>
      <c r="JA171">
        <v>0</v>
      </c>
      <c r="JB171">
        <v>0</v>
      </c>
      <c r="JC171">
        <v>0</v>
      </c>
      <c r="JD171">
        <v>0</v>
      </c>
      <c r="JE171">
        <v>0</v>
      </c>
      <c r="JF171">
        <v>0</v>
      </c>
      <c r="JG171">
        <v>0</v>
      </c>
      <c r="JH171">
        <v>0</v>
      </c>
      <c r="JJ171">
        <v>0</v>
      </c>
      <c r="JK171">
        <v>0</v>
      </c>
      <c r="JL171">
        <v>0</v>
      </c>
      <c r="JM171">
        <v>0</v>
      </c>
      <c r="JO171">
        <v>0.115</v>
      </c>
      <c r="JP171">
        <v>59.946000000000005</v>
      </c>
      <c r="JQ171">
        <v>24.252000000000002</v>
      </c>
      <c r="JR171">
        <v>919</v>
      </c>
      <c r="JS171">
        <v>557143</v>
      </c>
      <c r="JT171">
        <v>258858</v>
      </c>
      <c r="JU171">
        <v>0</v>
      </c>
      <c r="JW171">
        <v>0</v>
      </c>
      <c r="JX171">
        <v>0</v>
      </c>
      <c r="JY171">
        <v>0</v>
      </c>
      <c r="JZ171">
        <v>0</v>
      </c>
      <c r="KD171">
        <v>0</v>
      </c>
      <c r="KE171">
        <v>7261</v>
      </c>
      <c r="KG171">
        <v>0</v>
      </c>
      <c r="KH171">
        <v>0</v>
      </c>
      <c r="KI171">
        <v>0</v>
      </c>
      <c r="KJ171">
        <v>11</v>
      </c>
      <c r="KK171">
        <v>53</v>
      </c>
      <c r="KL171">
        <v>6776</v>
      </c>
      <c r="KM171">
        <v>32648</v>
      </c>
      <c r="KN171">
        <v>0</v>
      </c>
      <c r="KO171">
        <v>0</v>
      </c>
      <c r="KP171">
        <v>0</v>
      </c>
      <c r="KQ171">
        <v>0</v>
      </c>
      <c r="KS171">
        <v>0</v>
      </c>
      <c r="KT171">
        <v>0</v>
      </c>
      <c r="KU171">
        <v>0</v>
      </c>
      <c r="KW171">
        <v>0</v>
      </c>
      <c r="KX171">
        <v>0</v>
      </c>
      <c r="KY171">
        <v>0</v>
      </c>
      <c r="KZ171">
        <v>0</v>
      </c>
      <c r="LA171">
        <v>0</v>
      </c>
      <c r="LB171">
        <v>0</v>
      </c>
      <c r="LD171">
        <v>0</v>
      </c>
      <c r="LE171">
        <v>0</v>
      </c>
      <c r="LF171">
        <v>0</v>
      </c>
      <c r="LG171">
        <v>0</v>
      </c>
      <c r="LH171">
        <v>0</v>
      </c>
      <c r="LI171">
        <v>0</v>
      </c>
      <c r="LJ171">
        <v>1490.396</v>
      </c>
      <c r="LK171">
        <v>2</v>
      </c>
      <c r="LL171">
        <v>30000</v>
      </c>
      <c r="LM171">
        <v>14904</v>
      </c>
      <c r="LN171">
        <v>0</v>
      </c>
      <c r="LO171">
        <v>0</v>
      </c>
      <c r="LP171">
        <v>0</v>
      </c>
      <c r="LQ171">
        <v>0</v>
      </c>
      <c r="LR171">
        <v>0</v>
      </c>
      <c r="LS171">
        <v>0</v>
      </c>
      <c r="LT171">
        <v>0</v>
      </c>
      <c r="LU171">
        <v>0</v>
      </c>
      <c r="LV171">
        <v>0</v>
      </c>
      <c r="LW171">
        <v>0</v>
      </c>
      <c r="LX171">
        <v>0</v>
      </c>
      <c r="LY171">
        <v>0</v>
      </c>
      <c r="LZ171">
        <v>0</v>
      </c>
      <c r="MA171">
        <v>0</v>
      </c>
      <c r="MB171">
        <v>0</v>
      </c>
      <c r="MC171">
        <v>0</v>
      </c>
      <c r="MD171">
        <v>0</v>
      </c>
      <c r="ME171">
        <v>0</v>
      </c>
      <c r="MF171">
        <v>0</v>
      </c>
      <c r="MG171">
        <v>16009885</v>
      </c>
      <c r="MH171">
        <v>0</v>
      </c>
      <c r="MI171">
        <v>0</v>
      </c>
      <c r="MJ171">
        <v>0</v>
      </c>
      <c r="MK171">
        <v>0</v>
      </c>
    </row>
    <row r="172" spans="1:349" x14ac:dyDescent="0.25">
      <c r="A172">
        <v>43696</v>
      </c>
      <c r="B172">
        <v>227805</v>
      </c>
      <c r="C172">
        <v>9</v>
      </c>
      <c r="D172">
        <v>2025</v>
      </c>
      <c r="E172">
        <v>6160</v>
      </c>
      <c r="F172">
        <v>0</v>
      </c>
      <c r="G172">
        <v>359.91</v>
      </c>
      <c r="H172">
        <v>350.35400000000004</v>
      </c>
      <c r="I172">
        <v>350.35400000000004</v>
      </c>
      <c r="J172">
        <v>359.91</v>
      </c>
      <c r="K172">
        <v>0</v>
      </c>
      <c r="L172">
        <v>6160</v>
      </c>
      <c r="M172">
        <v>0</v>
      </c>
      <c r="N172">
        <v>0</v>
      </c>
      <c r="P172">
        <v>357.59200000000004</v>
      </c>
      <c r="Q172">
        <v>0</v>
      </c>
      <c r="R172">
        <v>222492</v>
      </c>
      <c r="S172">
        <v>622.19600000000003</v>
      </c>
      <c r="U172">
        <v>0</v>
      </c>
      <c r="V172">
        <v>0</v>
      </c>
      <c r="W172">
        <v>0</v>
      </c>
      <c r="X172">
        <v>0</v>
      </c>
      <c r="Z172">
        <v>0</v>
      </c>
      <c r="AC172">
        <v>0</v>
      </c>
      <c r="AD172" t="s">
        <v>305</v>
      </c>
      <c r="AE172">
        <v>0</v>
      </c>
      <c r="AH172">
        <v>0</v>
      </c>
      <c r="AI172">
        <v>0</v>
      </c>
      <c r="AJ172">
        <v>6160</v>
      </c>
      <c r="AK172" t="s">
        <v>529</v>
      </c>
      <c r="AL172" t="s">
        <v>72</v>
      </c>
      <c r="AM172">
        <v>0</v>
      </c>
      <c r="AN172">
        <v>0</v>
      </c>
      <c r="AO172">
        <v>0</v>
      </c>
      <c r="AP172">
        <v>0</v>
      </c>
      <c r="AQ172">
        <v>0</v>
      </c>
      <c r="AS172">
        <v>0</v>
      </c>
      <c r="AT172">
        <v>0</v>
      </c>
      <c r="AU172">
        <v>0</v>
      </c>
      <c r="AV172">
        <v>0</v>
      </c>
      <c r="AW172">
        <v>3833532</v>
      </c>
      <c r="AX172">
        <v>3776491</v>
      </c>
      <c r="AY172">
        <v>0</v>
      </c>
      <c r="AZ172">
        <v>222492</v>
      </c>
      <c r="BA172">
        <v>11.167</v>
      </c>
      <c r="BB172">
        <v>0</v>
      </c>
      <c r="BC172">
        <v>0</v>
      </c>
      <c r="BD172">
        <v>0</v>
      </c>
      <c r="BE172">
        <v>0</v>
      </c>
      <c r="BF172">
        <v>3368126</v>
      </c>
      <c r="BG172">
        <v>0</v>
      </c>
      <c r="BJ172">
        <v>12</v>
      </c>
      <c r="BK172">
        <v>0</v>
      </c>
      <c r="BL172">
        <v>0</v>
      </c>
      <c r="BM172">
        <v>0</v>
      </c>
      <c r="BN172">
        <v>0</v>
      </c>
      <c r="BO172">
        <v>0</v>
      </c>
      <c r="BP172">
        <v>0</v>
      </c>
      <c r="BQ172">
        <v>716</v>
      </c>
      <c r="BS172">
        <v>0</v>
      </c>
      <c r="BT172">
        <v>0</v>
      </c>
      <c r="BU172">
        <v>0</v>
      </c>
      <c r="BV172">
        <v>0</v>
      </c>
      <c r="BW172">
        <v>0</v>
      </c>
      <c r="BY172">
        <v>0</v>
      </c>
      <c r="CA172">
        <v>0</v>
      </c>
      <c r="CB172">
        <v>0</v>
      </c>
      <c r="CC172">
        <v>0</v>
      </c>
      <c r="CD172">
        <v>0</v>
      </c>
      <c r="CE172">
        <v>0</v>
      </c>
      <c r="CF172">
        <v>0</v>
      </c>
      <c r="CG172">
        <v>0</v>
      </c>
      <c r="CH172">
        <v>57782</v>
      </c>
      <c r="CI172">
        <v>0</v>
      </c>
      <c r="CJ172">
        <v>4</v>
      </c>
      <c r="CK172">
        <v>0</v>
      </c>
      <c r="CL172">
        <v>0</v>
      </c>
      <c r="CN172">
        <v>0</v>
      </c>
      <c r="CO172">
        <v>1</v>
      </c>
      <c r="CP172">
        <v>0</v>
      </c>
      <c r="CQ172">
        <v>0.83300000000000007</v>
      </c>
      <c r="CR172">
        <v>359.91</v>
      </c>
      <c r="CS172">
        <v>0</v>
      </c>
      <c r="CT172">
        <v>0</v>
      </c>
      <c r="CU172">
        <v>0</v>
      </c>
      <c r="CV172">
        <v>0</v>
      </c>
      <c r="CW172">
        <v>0</v>
      </c>
      <c r="CX172">
        <v>0</v>
      </c>
      <c r="CY172">
        <v>0</v>
      </c>
      <c r="CZ172">
        <v>0</v>
      </c>
      <c r="DB172">
        <v>2158181</v>
      </c>
      <c r="DC172">
        <v>0</v>
      </c>
      <c r="DD172">
        <v>0</v>
      </c>
      <c r="DE172">
        <v>499807</v>
      </c>
      <c r="DF172">
        <v>499807</v>
      </c>
      <c r="DG172">
        <v>81.138000000000005</v>
      </c>
      <c r="DH172">
        <v>0</v>
      </c>
      <c r="DI172">
        <v>0</v>
      </c>
      <c r="DK172">
        <v>3079</v>
      </c>
      <c r="DL172">
        <v>0</v>
      </c>
      <c r="DM172">
        <v>222959</v>
      </c>
      <c r="DN172">
        <v>741</v>
      </c>
      <c r="DO172">
        <v>0</v>
      </c>
      <c r="DP172">
        <v>0</v>
      </c>
      <c r="DQ172">
        <v>0</v>
      </c>
      <c r="DR172">
        <v>0</v>
      </c>
      <c r="DS172">
        <v>0</v>
      </c>
      <c r="DT172">
        <v>0</v>
      </c>
      <c r="DU172">
        <v>0</v>
      </c>
      <c r="DV172">
        <v>0</v>
      </c>
      <c r="DW172">
        <v>0</v>
      </c>
      <c r="DX172">
        <v>0</v>
      </c>
      <c r="DY172">
        <v>0</v>
      </c>
      <c r="DZ172">
        <v>0</v>
      </c>
      <c r="EA172">
        <v>0</v>
      </c>
      <c r="EB172">
        <v>0</v>
      </c>
      <c r="EC172">
        <v>6.4930000000000003</v>
      </c>
      <c r="ED172">
        <v>45996</v>
      </c>
      <c r="EE172">
        <v>0</v>
      </c>
      <c r="EF172">
        <v>0</v>
      </c>
      <c r="EG172">
        <v>0</v>
      </c>
      <c r="EH172">
        <v>177704</v>
      </c>
      <c r="EI172">
        <v>0</v>
      </c>
      <c r="EJ172">
        <v>0</v>
      </c>
      <c r="EK172">
        <v>8.6929999999999996</v>
      </c>
      <c r="EL172">
        <v>0</v>
      </c>
      <c r="EM172">
        <v>0.443</v>
      </c>
      <c r="EN172">
        <v>0.28800000000000003</v>
      </c>
      <c r="EO172">
        <v>0</v>
      </c>
      <c r="EP172">
        <v>0</v>
      </c>
      <c r="EQ172">
        <v>9.4240000000000013</v>
      </c>
      <c r="ER172">
        <v>0</v>
      </c>
      <c r="ES172">
        <v>28.848000000000003</v>
      </c>
      <c r="ET172">
        <v>0</v>
      </c>
      <c r="EV172">
        <v>0</v>
      </c>
      <c r="EW172">
        <v>0</v>
      </c>
      <c r="EX172">
        <v>0</v>
      </c>
      <c r="EZ172">
        <v>3197270</v>
      </c>
      <c r="FA172">
        <v>0</v>
      </c>
      <c r="FB172">
        <v>3419021</v>
      </c>
      <c r="FC172">
        <v>0</v>
      </c>
      <c r="FD172">
        <v>0</v>
      </c>
      <c r="FE172">
        <v>497314</v>
      </c>
      <c r="FF172">
        <v>81907</v>
      </c>
      <c r="FG172">
        <v>7.0223999999999995E-2</v>
      </c>
      <c r="FH172">
        <v>3.0397999999999998E-2</v>
      </c>
      <c r="FI172">
        <v>0</v>
      </c>
      <c r="FJ172">
        <v>0</v>
      </c>
      <c r="FK172">
        <v>546.774</v>
      </c>
      <c r="FL172">
        <v>4056024</v>
      </c>
      <c r="FM172">
        <v>0</v>
      </c>
      <c r="FN172">
        <v>0</v>
      </c>
      <c r="FO172">
        <v>50490</v>
      </c>
      <c r="FP172">
        <v>0</v>
      </c>
      <c r="FQ172">
        <v>50490</v>
      </c>
      <c r="FR172">
        <v>50490</v>
      </c>
      <c r="FS172">
        <v>0</v>
      </c>
      <c r="FT172">
        <v>0</v>
      </c>
      <c r="FU172">
        <v>0</v>
      </c>
      <c r="FV172">
        <v>0</v>
      </c>
      <c r="FW172">
        <v>0</v>
      </c>
      <c r="FX172">
        <v>0</v>
      </c>
      <c r="FY172">
        <v>0</v>
      </c>
      <c r="GB172">
        <v>1227</v>
      </c>
      <c r="GC172">
        <v>1227</v>
      </c>
      <c r="GD172">
        <v>0.13200000000000001</v>
      </c>
      <c r="GF172">
        <v>0</v>
      </c>
      <c r="GG172">
        <v>0</v>
      </c>
      <c r="GH172">
        <v>0</v>
      </c>
      <c r="GI172">
        <v>0</v>
      </c>
      <c r="GK172">
        <v>0</v>
      </c>
      <c r="GL172">
        <v>0</v>
      </c>
      <c r="GM172">
        <v>0</v>
      </c>
      <c r="GN172">
        <v>0</v>
      </c>
      <c r="GO172">
        <v>0</v>
      </c>
      <c r="GQ172">
        <v>0</v>
      </c>
      <c r="GR172">
        <v>0</v>
      </c>
      <c r="GS172">
        <v>0</v>
      </c>
      <c r="GT172">
        <v>0</v>
      </c>
      <c r="HB172">
        <v>360336637</v>
      </c>
      <c r="HC172">
        <v>4.0135999999999998E-2</v>
      </c>
      <c r="HD172">
        <v>57782</v>
      </c>
      <c r="HE172">
        <v>0</v>
      </c>
      <c r="HF172">
        <v>385740</v>
      </c>
      <c r="HG172">
        <v>616</v>
      </c>
      <c r="HH172">
        <v>65501</v>
      </c>
      <c r="HI172">
        <v>0</v>
      </c>
      <c r="HJ172">
        <v>33354</v>
      </c>
      <c r="HK172">
        <v>833</v>
      </c>
      <c r="HL172">
        <v>313</v>
      </c>
      <c r="HM172">
        <v>0</v>
      </c>
      <c r="HN172">
        <v>0</v>
      </c>
      <c r="HO172">
        <v>0</v>
      </c>
      <c r="HP172">
        <v>0</v>
      </c>
      <c r="HQ172">
        <v>0</v>
      </c>
      <c r="HR172">
        <v>0</v>
      </c>
      <c r="HS172">
        <v>3196529</v>
      </c>
      <c r="HT172">
        <v>81907</v>
      </c>
      <c r="HW172">
        <v>0</v>
      </c>
      <c r="HX172">
        <v>64</v>
      </c>
      <c r="HY172">
        <v>102</v>
      </c>
      <c r="HZ172">
        <v>50</v>
      </c>
      <c r="IA172">
        <v>63</v>
      </c>
      <c r="IB172">
        <v>49</v>
      </c>
      <c r="IC172">
        <v>328</v>
      </c>
      <c r="ID172">
        <v>0</v>
      </c>
      <c r="IE172">
        <v>0</v>
      </c>
      <c r="IF172">
        <v>0</v>
      </c>
      <c r="IG172">
        <v>1</v>
      </c>
      <c r="IH172">
        <v>106.33200000000001</v>
      </c>
      <c r="II172">
        <v>0</v>
      </c>
      <c r="IJ172">
        <v>0</v>
      </c>
      <c r="IK172">
        <v>0</v>
      </c>
      <c r="IL172">
        <v>0</v>
      </c>
      <c r="IM172">
        <v>0</v>
      </c>
      <c r="IN172">
        <v>0</v>
      </c>
      <c r="IO172">
        <v>0</v>
      </c>
      <c r="IP172">
        <v>0</v>
      </c>
      <c r="IQ172">
        <v>0</v>
      </c>
      <c r="IR172">
        <v>0</v>
      </c>
      <c r="IS172">
        <v>0</v>
      </c>
      <c r="IT172">
        <v>0</v>
      </c>
      <c r="IU172">
        <v>0</v>
      </c>
      <c r="IV172">
        <v>0</v>
      </c>
      <c r="IW172">
        <v>6160</v>
      </c>
      <c r="IX172">
        <v>0</v>
      </c>
      <c r="IY172">
        <v>0</v>
      </c>
      <c r="IZ172">
        <v>0</v>
      </c>
      <c r="JA172">
        <v>0</v>
      </c>
      <c r="JB172">
        <v>0</v>
      </c>
      <c r="JC172">
        <v>0</v>
      </c>
      <c r="JD172">
        <v>0</v>
      </c>
      <c r="JE172">
        <v>0</v>
      </c>
      <c r="JF172">
        <v>0</v>
      </c>
      <c r="JG172">
        <v>0</v>
      </c>
      <c r="JH172">
        <v>0</v>
      </c>
      <c r="JJ172">
        <v>0</v>
      </c>
      <c r="JK172">
        <v>0</v>
      </c>
      <c r="JL172">
        <v>0</v>
      </c>
      <c r="JM172">
        <v>0</v>
      </c>
      <c r="JO172">
        <v>0</v>
      </c>
      <c r="JP172">
        <v>0.13200000000000001</v>
      </c>
      <c r="JQ172">
        <v>0</v>
      </c>
      <c r="JR172">
        <v>0</v>
      </c>
      <c r="JS172">
        <v>1227</v>
      </c>
      <c r="JT172">
        <v>0</v>
      </c>
      <c r="JU172">
        <v>0</v>
      </c>
      <c r="JW172">
        <v>0</v>
      </c>
      <c r="JX172">
        <v>0</v>
      </c>
      <c r="JY172">
        <v>0</v>
      </c>
      <c r="JZ172">
        <v>0</v>
      </c>
      <c r="KD172">
        <v>0</v>
      </c>
      <c r="KE172">
        <v>7261</v>
      </c>
      <c r="KG172">
        <v>0</v>
      </c>
      <c r="KH172">
        <v>0</v>
      </c>
      <c r="KI172">
        <v>0</v>
      </c>
      <c r="KJ172">
        <v>1</v>
      </c>
      <c r="KK172">
        <v>0</v>
      </c>
      <c r="KL172">
        <v>616</v>
      </c>
      <c r="KM172">
        <v>0</v>
      </c>
      <c r="KN172">
        <v>0</v>
      </c>
      <c r="KO172">
        <v>0</v>
      </c>
      <c r="KP172">
        <v>0</v>
      </c>
      <c r="KQ172">
        <v>0</v>
      </c>
      <c r="KS172">
        <v>0</v>
      </c>
      <c r="KT172">
        <v>0</v>
      </c>
      <c r="KU172">
        <v>0</v>
      </c>
      <c r="KW172">
        <v>0</v>
      </c>
      <c r="KX172">
        <v>0</v>
      </c>
      <c r="KY172">
        <v>0</v>
      </c>
      <c r="KZ172">
        <v>0</v>
      </c>
      <c r="LA172">
        <v>0</v>
      </c>
      <c r="LB172">
        <v>0</v>
      </c>
      <c r="LD172">
        <v>0</v>
      </c>
      <c r="LE172">
        <v>0</v>
      </c>
      <c r="LF172">
        <v>0</v>
      </c>
      <c r="LG172">
        <v>0</v>
      </c>
      <c r="LH172">
        <v>0</v>
      </c>
      <c r="LI172">
        <v>0</v>
      </c>
      <c r="LJ172">
        <v>335.43299999999999</v>
      </c>
      <c r="LK172">
        <v>2</v>
      </c>
      <c r="LL172">
        <v>30000</v>
      </c>
      <c r="LM172">
        <v>3354</v>
      </c>
      <c r="LN172">
        <v>0</v>
      </c>
      <c r="LO172">
        <v>0</v>
      </c>
      <c r="LP172">
        <v>0</v>
      </c>
      <c r="LQ172">
        <v>0</v>
      </c>
      <c r="LR172">
        <v>0</v>
      </c>
      <c r="LS172">
        <v>0</v>
      </c>
      <c r="LT172">
        <v>0</v>
      </c>
      <c r="LU172">
        <v>0</v>
      </c>
      <c r="LV172">
        <v>0</v>
      </c>
      <c r="LW172">
        <v>0</v>
      </c>
      <c r="LX172">
        <v>0</v>
      </c>
      <c r="LY172">
        <v>0</v>
      </c>
      <c r="LZ172">
        <v>0</v>
      </c>
      <c r="MA172">
        <v>0</v>
      </c>
      <c r="MB172">
        <v>0</v>
      </c>
      <c r="MC172">
        <v>0</v>
      </c>
      <c r="MD172">
        <v>0</v>
      </c>
      <c r="ME172">
        <v>0</v>
      </c>
      <c r="MF172">
        <v>0</v>
      </c>
      <c r="MG172">
        <v>3833532</v>
      </c>
      <c r="MH172">
        <v>0</v>
      </c>
      <c r="MI172">
        <v>0</v>
      </c>
      <c r="MJ172">
        <v>0</v>
      </c>
      <c r="MK172">
        <v>0</v>
      </c>
    </row>
    <row r="173" spans="1:349" x14ac:dyDescent="0.25">
      <c r="A173">
        <v>43696</v>
      </c>
      <c r="B173">
        <v>227806</v>
      </c>
      <c r="C173">
        <v>9</v>
      </c>
      <c r="D173">
        <v>2025</v>
      </c>
      <c r="E173">
        <v>6160</v>
      </c>
      <c r="F173">
        <v>0</v>
      </c>
      <c r="G173">
        <v>477.733</v>
      </c>
      <c r="H173">
        <v>307.59700000000004</v>
      </c>
      <c r="I173">
        <v>307.59700000000004</v>
      </c>
      <c r="J173">
        <v>477.733</v>
      </c>
      <c r="K173">
        <v>0</v>
      </c>
      <c r="L173">
        <v>6160</v>
      </c>
      <c r="M173">
        <v>0</v>
      </c>
      <c r="N173">
        <v>0</v>
      </c>
      <c r="P173">
        <v>466.96700000000004</v>
      </c>
      <c r="Q173">
        <v>0</v>
      </c>
      <c r="R173">
        <v>290545</v>
      </c>
      <c r="S173">
        <v>622.19600000000003</v>
      </c>
      <c r="U173">
        <v>0</v>
      </c>
      <c r="V173">
        <v>19.016999999999999</v>
      </c>
      <c r="W173">
        <v>11714</v>
      </c>
      <c r="X173">
        <v>11714</v>
      </c>
      <c r="Z173">
        <v>0</v>
      </c>
      <c r="AC173">
        <v>0</v>
      </c>
      <c r="AD173" t="s">
        <v>305</v>
      </c>
      <c r="AE173">
        <v>0</v>
      </c>
      <c r="AH173">
        <v>0</v>
      </c>
      <c r="AI173">
        <v>0</v>
      </c>
      <c r="AJ173">
        <v>6160</v>
      </c>
      <c r="AK173" t="s">
        <v>529</v>
      </c>
      <c r="AL173" t="s">
        <v>78</v>
      </c>
      <c r="AM173">
        <v>0</v>
      </c>
      <c r="AN173">
        <v>0</v>
      </c>
      <c r="AO173">
        <v>0</v>
      </c>
      <c r="AP173">
        <v>0</v>
      </c>
      <c r="AQ173">
        <v>0</v>
      </c>
      <c r="AS173">
        <v>0</v>
      </c>
      <c r="AT173">
        <v>0</v>
      </c>
      <c r="AU173">
        <v>0</v>
      </c>
      <c r="AV173">
        <v>0</v>
      </c>
      <c r="AW173">
        <v>8892645</v>
      </c>
      <c r="AX173">
        <v>8830168</v>
      </c>
      <c r="AY173">
        <v>0</v>
      </c>
      <c r="AZ173">
        <v>290545</v>
      </c>
      <c r="BA173">
        <v>0</v>
      </c>
      <c r="BB173">
        <v>2977</v>
      </c>
      <c r="BC173">
        <v>2958</v>
      </c>
      <c r="BD173">
        <v>7</v>
      </c>
      <c r="BE173">
        <v>19</v>
      </c>
      <c r="BF173">
        <v>7603175</v>
      </c>
      <c r="BG173">
        <v>0</v>
      </c>
      <c r="BJ173">
        <v>12</v>
      </c>
      <c r="BK173">
        <v>0</v>
      </c>
      <c r="BL173">
        <v>0</v>
      </c>
      <c r="BM173">
        <v>0</v>
      </c>
      <c r="BN173">
        <v>0</v>
      </c>
      <c r="BO173">
        <v>0</v>
      </c>
      <c r="BP173">
        <v>0</v>
      </c>
      <c r="BQ173">
        <v>723</v>
      </c>
      <c r="BS173">
        <v>0</v>
      </c>
      <c r="BT173">
        <v>0</v>
      </c>
      <c r="BU173">
        <v>0</v>
      </c>
      <c r="BV173">
        <v>0</v>
      </c>
      <c r="BW173">
        <v>0</v>
      </c>
      <c r="BY173">
        <v>0</v>
      </c>
      <c r="CA173">
        <v>0</v>
      </c>
      <c r="CB173">
        <v>0</v>
      </c>
      <c r="CC173">
        <v>0</v>
      </c>
      <c r="CD173">
        <v>0</v>
      </c>
      <c r="CE173">
        <v>0</v>
      </c>
      <c r="CF173">
        <v>0</v>
      </c>
      <c r="CG173">
        <v>0</v>
      </c>
      <c r="CH173">
        <v>76698</v>
      </c>
      <c r="CI173">
        <v>0</v>
      </c>
      <c r="CJ173">
        <v>4</v>
      </c>
      <c r="CK173">
        <v>0</v>
      </c>
      <c r="CL173">
        <v>0</v>
      </c>
      <c r="CN173">
        <v>0</v>
      </c>
      <c r="CO173">
        <v>1</v>
      </c>
      <c r="CP173">
        <v>0.313</v>
      </c>
      <c r="CQ173">
        <v>0</v>
      </c>
      <c r="CR173">
        <v>477.733</v>
      </c>
      <c r="CS173">
        <v>0</v>
      </c>
      <c r="CT173">
        <v>0</v>
      </c>
      <c r="CU173">
        <v>0</v>
      </c>
      <c r="CV173">
        <v>0</v>
      </c>
      <c r="CW173">
        <v>0</v>
      </c>
      <c r="CX173">
        <v>0</v>
      </c>
      <c r="CY173">
        <v>0</v>
      </c>
      <c r="CZ173">
        <v>0</v>
      </c>
      <c r="DB173">
        <v>1894798</v>
      </c>
      <c r="DC173">
        <v>0</v>
      </c>
      <c r="DD173">
        <v>0</v>
      </c>
      <c r="DE173">
        <v>434049</v>
      </c>
      <c r="DF173">
        <v>555736</v>
      </c>
      <c r="DG173">
        <v>70.463000000000008</v>
      </c>
      <c r="DH173">
        <v>0</v>
      </c>
      <c r="DI173">
        <v>4647</v>
      </c>
      <c r="DK173">
        <v>3184</v>
      </c>
      <c r="DL173">
        <v>0</v>
      </c>
      <c r="DM173">
        <v>4275712</v>
      </c>
      <c r="DN173">
        <v>14202</v>
      </c>
      <c r="DO173">
        <v>0</v>
      </c>
      <c r="DP173">
        <v>0</v>
      </c>
      <c r="DQ173">
        <v>0</v>
      </c>
      <c r="DR173">
        <v>0</v>
      </c>
      <c r="DS173">
        <v>0</v>
      </c>
      <c r="DT173">
        <v>0</v>
      </c>
      <c r="DU173">
        <v>0</v>
      </c>
      <c r="DV173">
        <v>0</v>
      </c>
      <c r="DW173">
        <v>0</v>
      </c>
      <c r="DX173">
        <v>0</v>
      </c>
      <c r="DY173">
        <v>0</v>
      </c>
      <c r="DZ173">
        <v>0</v>
      </c>
      <c r="EA173">
        <v>7.4999999999999997E-2</v>
      </c>
      <c r="EB173">
        <v>0</v>
      </c>
      <c r="EC173">
        <v>14.891</v>
      </c>
      <c r="ED173">
        <v>105488</v>
      </c>
      <c r="EE173">
        <v>0</v>
      </c>
      <c r="EF173">
        <v>0</v>
      </c>
      <c r="EG173">
        <v>0</v>
      </c>
      <c r="EH173">
        <v>112962</v>
      </c>
      <c r="EI173">
        <v>4071464</v>
      </c>
      <c r="EJ173">
        <v>165.238</v>
      </c>
      <c r="EK173">
        <v>3.0760000000000001</v>
      </c>
      <c r="EL173">
        <v>0</v>
      </c>
      <c r="EM173">
        <v>0</v>
      </c>
      <c r="EN173">
        <v>1.7470000000000001</v>
      </c>
      <c r="EO173">
        <v>0</v>
      </c>
      <c r="EP173">
        <v>0</v>
      </c>
      <c r="EQ173">
        <v>170.136</v>
      </c>
      <c r="ER173">
        <v>0</v>
      </c>
      <c r="ES173">
        <v>18.338000000000001</v>
      </c>
      <c r="ET173">
        <v>0</v>
      </c>
      <c r="EV173">
        <v>0</v>
      </c>
      <c r="EW173">
        <v>0</v>
      </c>
      <c r="EX173">
        <v>0</v>
      </c>
      <c r="EZ173">
        <v>7522641</v>
      </c>
      <c r="FA173">
        <v>0</v>
      </c>
      <c r="FB173">
        <v>7798965</v>
      </c>
      <c r="FC173">
        <v>0</v>
      </c>
      <c r="FD173">
        <v>0</v>
      </c>
      <c r="FE173">
        <v>1122630</v>
      </c>
      <c r="FF173">
        <v>184897</v>
      </c>
      <c r="FG173">
        <v>7.0223999999999995E-2</v>
      </c>
      <c r="FH173">
        <v>3.0397999999999998E-2</v>
      </c>
      <c r="FI173">
        <v>0</v>
      </c>
      <c r="FJ173">
        <v>0</v>
      </c>
      <c r="FK173">
        <v>1234.2820000000002</v>
      </c>
      <c r="FL173">
        <v>9183190</v>
      </c>
      <c r="FM173">
        <v>0</v>
      </c>
      <c r="FN173">
        <v>0</v>
      </c>
      <c r="FO173">
        <v>0</v>
      </c>
      <c r="FP173">
        <v>0</v>
      </c>
      <c r="FQ173">
        <v>0</v>
      </c>
      <c r="FR173">
        <v>0</v>
      </c>
      <c r="FS173">
        <v>0</v>
      </c>
      <c r="FT173">
        <v>0</v>
      </c>
      <c r="FU173">
        <v>0</v>
      </c>
      <c r="FV173">
        <v>0</v>
      </c>
      <c r="FW173">
        <v>0</v>
      </c>
      <c r="FX173">
        <v>0</v>
      </c>
      <c r="FY173">
        <v>0</v>
      </c>
      <c r="GB173">
        <v>0</v>
      </c>
      <c r="GC173">
        <v>0</v>
      </c>
      <c r="GD173">
        <v>0</v>
      </c>
      <c r="GF173">
        <v>0</v>
      </c>
      <c r="GG173">
        <v>0</v>
      </c>
      <c r="GH173">
        <v>0</v>
      </c>
      <c r="GI173">
        <v>0</v>
      </c>
      <c r="GK173">
        <v>0</v>
      </c>
      <c r="GL173">
        <v>0</v>
      </c>
      <c r="GM173">
        <v>0</v>
      </c>
      <c r="GN173">
        <v>0</v>
      </c>
      <c r="GO173">
        <v>0</v>
      </c>
      <c r="GQ173">
        <v>0</v>
      </c>
      <c r="GR173">
        <v>0</v>
      </c>
      <c r="GS173">
        <v>0</v>
      </c>
      <c r="GT173">
        <v>0</v>
      </c>
      <c r="HB173">
        <v>360336637</v>
      </c>
      <c r="HC173">
        <v>4.0135999999999998E-2</v>
      </c>
      <c r="HD173">
        <v>76698</v>
      </c>
      <c r="HE173">
        <v>0</v>
      </c>
      <c r="HF173">
        <v>338664</v>
      </c>
      <c r="HG173">
        <v>10472</v>
      </c>
      <c r="HH173">
        <v>7515</v>
      </c>
      <c r="HI173">
        <v>0</v>
      </c>
      <c r="HJ173">
        <v>319992</v>
      </c>
      <c r="HK173">
        <v>3672</v>
      </c>
      <c r="HL173">
        <v>2429</v>
      </c>
      <c r="HM173">
        <v>0</v>
      </c>
      <c r="HN173">
        <v>171393</v>
      </c>
      <c r="HO173">
        <v>0</v>
      </c>
      <c r="HP173">
        <v>124766</v>
      </c>
      <c r="HQ173">
        <v>0</v>
      </c>
      <c r="HR173">
        <v>0</v>
      </c>
      <c r="HS173">
        <v>7508420</v>
      </c>
      <c r="HT173">
        <v>184897</v>
      </c>
      <c r="HW173">
        <v>0</v>
      </c>
      <c r="HX173">
        <v>6</v>
      </c>
      <c r="HY173">
        <v>5</v>
      </c>
      <c r="HZ173">
        <v>7</v>
      </c>
      <c r="IA173">
        <v>8</v>
      </c>
      <c r="IB173">
        <v>233</v>
      </c>
      <c r="IC173">
        <v>259</v>
      </c>
      <c r="ID173">
        <v>95</v>
      </c>
      <c r="IE173">
        <v>0</v>
      </c>
      <c r="IF173">
        <v>0</v>
      </c>
      <c r="IG173">
        <v>17</v>
      </c>
      <c r="IH173">
        <v>12.200000000000001</v>
      </c>
      <c r="II173">
        <v>453.69400000000002</v>
      </c>
      <c r="IJ173">
        <v>19.016999999999999</v>
      </c>
      <c r="IK173">
        <v>287.8</v>
      </c>
      <c r="IL173">
        <v>0</v>
      </c>
      <c r="IM173">
        <v>0</v>
      </c>
      <c r="IN173">
        <v>0</v>
      </c>
      <c r="IO173">
        <v>0</v>
      </c>
      <c r="IP173">
        <v>741.49400000000003</v>
      </c>
      <c r="IQ173">
        <v>19.016999999999999</v>
      </c>
      <c r="IR173">
        <v>11714</v>
      </c>
      <c r="IS173">
        <v>79145</v>
      </c>
      <c r="IT173">
        <v>0</v>
      </c>
      <c r="IU173">
        <v>0</v>
      </c>
      <c r="IV173">
        <v>0</v>
      </c>
      <c r="IW173">
        <v>6160</v>
      </c>
      <c r="IX173">
        <v>0</v>
      </c>
      <c r="IY173">
        <v>0</v>
      </c>
      <c r="IZ173">
        <v>203911</v>
      </c>
      <c r="JA173">
        <v>117040</v>
      </c>
      <c r="JB173">
        <v>3</v>
      </c>
      <c r="JC173">
        <v>66921</v>
      </c>
      <c r="JD173">
        <v>5</v>
      </c>
      <c r="JE173">
        <v>60920</v>
      </c>
      <c r="JF173">
        <v>6</v>
      </c>
      <c r="JG173">
        <v>36552</v>
      </c>
      <c r="JH173">
        <v>7000</v>
      </c>
      <c r="JJ173">
        <v>0</v>
      </c>
      <c r="JK173">
        <v>0</v>
      </c>
      <c r="JL173">
        <v>0</v>
      </c>
      <c r="JM173">
        <v>0</v>
      </c>
      <c r="JO173">
        <v>0</v>
      </c>
      <c r="JP173">
        <v>0</v>
      </c>
      <c r="JQ173">
        <v>0</v>
      </c>
      <c r="JR173">
        <v>0</v>
      </c>
      <c r="JS173">
        <v>0</v>
      </c>
      <c r="JT173">
        <v>0</v>
      </c>
      <c r="JU173">
        <v>3018</v>
      </c>
      <c r="JW173">
        <v>0</v>
      </c>
      <c r="JX173">
        <v>0</v>
      </c>
      <c r="JY173">
        <v>0</v>
      </c>
      <c r="JZ173">
        <v>0</v>
      </c>
      <c r="KD173">
        <v>3018</v>
      </c>
      <c r="KE173">
        <v>7261</v>
      </c>
      <c r="KG173">
        <v>0</v>
      </c>
      <c r="KH173">
        <v>0</v>
      </c>
      <c r="KI173">
        <v>0</v>
      </c>
      <c r="KJ173">
        <v>8</v>
      </c>
      <c r="KK173">
        <v>9</v>
      </c>
      <c r="KL173">
        <v>4928</v>
      </c>
      <c r="KM173">
        <v>5544</v>
      </c>
      <c r="KN173">
        <v>0</v>
      </c>
      <c r="KO173">
        <v>0</v>
      </c>
      <c r="KP173">
        <v>0</v>
      </c>
      <c r="KQ173">
        <v>0</v>
      </c>
      <c r="KS173">
        <v>0</v>
      </c>
      <c r="KT173">
        <v>0</v>
      </c>
      <c r="KU173">
        <v>0</v>
      </c>
      <c r="KW173">
        <v>0</v>
      </c>
      <c r="KX173">
        <v>0</v>
      </c>
      <c r="KY173">
        <v>0</v>
      </c>
      <c r="KZ173">
        <v>0</v>
      </c>
      <c r="LA173">
        <v>0</v>
      </c>
      <c r="LB173">
        <v>0</v>
      </c>
      <c r="LD173">
        <v>0</v>
      </c>
      <c r="LE173">
        <v>0</v>
      </c>
      <c r="LF173">
        <v>0</v>
      </c>
      <c r="LG173">
        <v>0</v>
      </c>
      <c r="LH173">
        <v>0</v>
      </c>
      <c r="LI173">
        <v>0</v>
      </c>
      <c r="LJ173">
        <v>499.15000000000003</v>
      </c>
      <c r="LK173">
        <v>21</v>
      </c>
      <c r="LL173">
        <v>315000</v>
      </c>
      <c r="LM173">
        <v>4992</v>
      </c>
      <c r="LN173">
        <v>0</v>
      </c>
      <c r="LO173">
        <v>0</v>
      </c>
      <c r="LP173">
        <v>0</v>
      </c>
      <c r="LQ173">
        <v>0</v>
      </c>
      <c r="LR173">
        <v>0</v>
      </c>
      <c r="LS173">
        <v>0</v>
      </c>
      <c r="LT173">
        <v>0</v>
      </c>
      <c r="LU173">
        <v>0</v>
      </c>
      <c r="LV173">
        <v>0</v>
      </c>
      <c r="LW173">
        <v>0</v>
      </c>
      <c r="LX173">
        <v>0</v>
      </c>
      <c r="LY173">
        <v>0</v>
      </c>
      <c r="LZ173">
        <v>0</v>
      </c>
      <c r="MA173">
        <v>0</v>
      </c>
      <c r="MB173">
        <v>0</v>
      </c>
      <c r="MC173">
        <v>0</v>
      </c>
      <c r="MD173">
        <v>0</v>
      </c>
      <c r="ME173">
        <v>0</v>
      </c>
      <c r="MF173">
        <v>0</v>
      </c>
      <c r="MG173">
        <v>8892645</v>
      </c>
      <c r="MH173">
        <v>0</v>
      </c>
      <c r="MI173">
        <v>0</v>
      </c>
      <c r="MJ173">
        <v>0</v>
      </c>
      <c r="MK173">
        <v>0</v>
      </c>
    </row>
    <row r="174" spans="1:349" x14ac:dyDescent="0.25">
      <c r="A174">
        <v>43696</v>
      </c>
      <c r="B174">
        <v>227814</v>
      </c>
      <c r="C174">
        <v>9</v>
      </c>
      <c r="D174">
        <v>2025</v>
      </c>
      <c r="E174">
        <v>6160</v>
      </c>
      <c r="F174">
        <v>0</v>
      </c>
      <c r="G174">
        <v>340.65300000000002</v>
      </c>
      <c r="H174">
        <v>336.49299999999999</v>
      </c>
      <c r="I174">
        <v>336.49299999999999</v>
      </c>
      <c r="J174">
        <v>340.65300000000002</v>
      </c>
      <c r="K174">
        <v>0</v>
      </c>
      <c r="L174">
        <v>6160</v>
      </c>
      <c r="M174">
        <v>0</v>
      </c>
      <c r="N174">
        <v>0</v>
      </c>
      <c r="P174">
        <v>341.483</v>
      </c>
      <c r="Q174">
        <v>0</v>
      </c>
      <c r="R174">
        <v>212469</v>
      </c>
      <c r="S174">
        <v>622.19600000000003</v>
      </c>
      <c r="U174">
        <v>0</v>
      </c>
      <c r="V174">
        <v>53.481999999999999</v>
      </c>
      <c r="W174">
        <v>32945</v>
      </c>
      <c r="X174">
        <v>32945</v>
      </c>
      <c r="Z174">
        <v>0</v>
      </c>
      <c r="AC174">
        <v>0</v>
      </c>
      <c r="AD174" t="s">
        <v>305</v>
      </c>
      <c r="AE174">
        <v>0</v>
      </c>
      <c r="AH174">
        <v>0</v>
      </c>
      <c r="AI174">
        <v>0</v>
      </c>
      <c r="AJ174">
        <v>6160</v>
      </c>
      <c r="AK174" t="s">
        <v>529</v>
      </c>
      <c r="AL174" t="s">
        <v>84</v>
      </c>
      <c r="AM174">
        <v>0</v>
      </c>
      <c r="AN174">
        <v>0</v>
      </c>
      <c r="AO174">
        <v>0</v>
      </c>
      <c r="AP174">
        <v>0</v>
      </c>
      <c r="AQ174">
        <v>0</v>
      </c>
      <c r="AS174">
        <v>0</v>
      </c>
      <c r="AT174">
        <v>0</v>
      </c>
      <c r="AU174">
        <v>0</v>
      </c>
      <c r="AV174">
        <v>0</v>
      </c>
      <c r="AW174">
        <v>3048296</v>
      </c>
      <c r="AX174">
        <v>2994075</v>
      </c>
      <c r="AY174">
        <v>0</v>
      </c>
      <c r="AZ174">
        <v>212469</v>
      </c>
      <c r="BA174">
        <v>1</v>
      </c>
      <c r="BB174">
        <v>0</v>
      </c>
      <c r="BC174">
        <v>0</v>
      </c>
      <c r="BD174">
        <v>0</v>
      </c>
      <c r="BE174">
        <v>0</v>
      </c>
      <c r="BF174">
        <v>2734310</v>
      </c>
      <c r="BG174">
        <v>0</v>
      </c>
      <c r="BJ174">
        <v>12</v>
      </c>
      <c r="BK174">
        <v>0</v>
      </c>
      <c r="BL174">
        <v>0</v>
      </c>
      <c r="BM174">
        <v>0</v>
      </c>
      <c r="BN174">
        <v>0</v>
      </c>
      <c r="BO174">
        <v>0</v>
      </c>
      <c r="BP174">
        <v>0</v>
      </c>
      <c r="BQ174">
        <v>718</v>
      </c>
      <c r="BS174">
        <v>0</v>
      </c>
      <c r="BT174">
        <v>0</v>
      </c>
      <c r="BU174">
        <v>0</v>
      </c>
      <c r="BV174">
        <v>0</v>
      </c>
      <c r="BW174">
        <v>0</v>
      </c>
      <c r="BY174">
        <v>0</v>
      </c>
      <c r="CA174">
        <v>0</v>
      </c>
      <c r="CB174">
        <v>0</v>
      </c>
      <c r="CC174">
        <v>0</v>
      </c>
      <c r="CD174">
        <v>0</v>
      </c>
      <c r="CE174">
        <v>0</v>
      </c>
      <c r="CF174">
        <v>0</v>
      </c>
      <c r="CG174">
        <v>0</v>
      </c>
      <c r="CH174">
        <v>54690</v>
      </c>
      <c r="CI174">
        <v>0</v>
      </c>
      <c r="CJ174">
        <v>4</v>
      </c>
      <c r="CK174">
        <v>0</v>
      </c>
      <c r="CL174">
        <v>0</v>
      </c>
      <c r="CN174">
        <v>0</v>
      </c>
      <c r="CO174">
        <v>1</v>
      </c>
      <c r="CP174">
        <v>0</v>
      </c>
      <c r="CQ174">
        <v>0</v>
      </c>
      <c r="CR174">
        <v>340.65300000000002</v>
      </c>
      <c r="CS174">
        <v>0</v>
      </c>
      <c r="CT174">
        <v>0</v>
      </c>
      <c r="CU174">
        <v>0</v>
      </c>
      <c r="CV174">
        <v>0</v>
      </c>
      <c r="CW174">
        <v>0</v>
      </c>
      <c r="CX174">
        <v>0</v>
      </c>
      <c r="CY174">
        <v>0</v>
      </c>
      <c r="CZ174">
        <v>0</v>
      </c>
      <c r="DB174">
        <v>2072797</v>
      </c>
      <c r="DC174">
        <v>0</v>
      </c>
      <c r="DD174">
        <v>0</v>
      </c>
      <c r="DE174">
        <v>52437</v>
      </c>
      <c r="DF174">
        <v>52437</v>
      </c>
      <c r="DG174">
        <v>8.5129999999999999</v>
      </c>
      <c r="DH174">
        <v>0</v>
      </c>
      <c r="DI174">
        <v>0</v>
      </c>
      <c r="DK174">
        <v>3113</v>
      </c>
      <c r="DL174">
        <v>0</v>
      </c>
      <c r="DM174">
        <v>141196</v>
      </c>
      <c r="DN174">
        <v>469</v>
      </c>
      <c r="DO174">
        <v>0</v>
      </c>
      <c r="DP174">
        <v>0</v>
      </c>
      <c r="DQ174">
        <v>0</v>
      </c>
      <c r="DR174">
        <v>0</v>
      </c>
      <c r="DS174">
        <v>0</v>
      </c>
      <c r="DT174">
        <v>0</v>
      </c>
      <c r="DU174">
        <v>0</v>
      </c>
      <c r="DV174">
        <v>0</v>
      </c>
      <c r="DW174">
        <v>0</v>
      </c>
      <c r="DX174">
        <v>0</v>
      </c>
      <c r="DY174">
        <v>0</v>
      </c>
      <c r="DZ174">
        <v>0</v>
      </c>
      <c r="EA174">
        <v>0</v>
      </c>
      <c r="EB174">
        <v>0</v>
      </c>
      <c r="EC174">
        <v>8.4830000000000005</v>
      </c>
      <c r="ED174">
        <v>60094</v>
      </c>
      <c r="EE174">
        <v>0</v>
      </c>
      <c r="EF174">
        <v>0</v>
      </c>
      <c r="EG174">
        <v>0</v>
      </c>
      <c r="EH174">
        <v>81571</v>
      </c>
      <c r="EI174">
        <v>0</v>
      </c>
      <c r="EJ174">
        <v>0</v>
      </c>
      <c r="EK174">
        <v>3.7790000000000004</v>
      </c>
      <c r="EL174">
        <v>0</v>
      </c>
      <c r="EM174">
        <v>0</v>
      </c>
      <c r="EN174">
        <v>0.38100000000000001</v>
      </c>
      <c r="EO174">
        <v>0</v>
      </c>
      <c r="EP174">
        <v>0</v>
      </c>
      <c r="EQ174">
        <v>4.16</v>
      </c>
      <c r="ER174">
        <v>0</v>
      </c>
      <c r="ES174">
        <v>13.242000000000001</v>
      </c>
      <c r="ET174">
        <v>0</v>
      </c>
      <c r="EV174">
        <v>0</v>
      </c>
      <c r="EW174">
        <v>0</v>
      </c>
      <c r="EX174">
        <v>0</v>
      </c>
      <c r="EZ174">
        <v>2523853</v>
      </c>
      <c r="FA174">
        <v>0</v>
      </c>
      <c r="FB174">
        <v>2735853</v>
      </c>
      <c r="FC174">
        <v>0</v>
      </c>
      <c r="FD174">
        <v>0</v>
      </c>
      <c r="FE174">
        <v>403728</v>
      </c>
      <c r="FF174">
        <v>66494</v>
      </c>
      <c r="FG174">
        <v>7.0223999999999995E-2</v>
      </c>
      <c r="FH174">
        <v>3.0397999999999998E-2</v>
      </c>
      <c r="FI174">
        <v>0</v>
      </c>
      <c r="FJ174">
        <v>0</v>
      </c>
      <c r="FK174">
        <v>443.88100000000003</v>
      </c>
      <c r="FL174">
        <v>3260765</v>
      </c>
      <c r="FM174">
        <v>0</v>
      </c>
      <c r="FN174">
        <v>0</v>
      </c>
      <c r="FO174">
        <v>0</v>
      </c>
      <c r="FP174">
        <v>0</v>
      </c>
      <c r="FQ174">
        <v>0</v>
      </c>
      <c r="FR174">
        <v>0</v>
      </c>
      <c r="FS174">
        <v>0</v>
      </c>
      <c r="FT174">
        <v>0</v>
      </c>
      <c r="FU174">
        <v>0</v>
      </c>
      <c r="FV174">
        <v>0</v>
      </c>
      <c r="FW174">
        <v>0</v>
      </c>
      <c r="FX174">
        <v>0</v>
      </c>
      <c r="FY174">
        <v>0</v>
      </c>
      <c r="GB174">
        <v>0</v>
      </c>
      <c r="GC174">
        <v>0</v>
      </c>
      <c r="GD174">
        <v>0</v>
      </c>
      <c r="GF174">
        <v>0</v>
      </c>
      <c r="GG174">
        <v>0</v>
      </c>
      <c r="GH174">
        <v>0</v>
      </c>
      <c r="GI174">
        <v>0</v>
      </c>
      <c r="GK174">
        <v>0</v>
      </c>
      <c r="GL174">
        <v>0</v>
      </c>
      <c r="GM174">
        <v>0</v>
      </c>
      <c r="GN174">
        <v>0</v>
      </c>
      <c r="GO174">
        <v>0</v>
      </c>
      <c r="GQ174">
        <v>0</v>
      </c>
      <c r="GR174">
        <v>0</v>
      </c>
      <c r="GS174">
        <v>0</v>
      </c>
      <c r="GT174">
        <v>0</v>
      </c>
      <c r="HB174">
        <v>360336637</v>
      </c>
      <c r="HC174">
        <v>4.0135999999999998E-2</v>
      </c>
      <c r="HD174">
        <v>54690</v>
      </c>
      <c r="HE174">
        <v>0</v>
      </c>
      <c r="HF174">
        <v>370479</v>
      </c>
      <c r="HG174">
        <v>616</v>
      </c>
      <c r="HH174">
        <v>18919</v>
      </c>
      <c r="HI174">
        <v>0</v>
      </c>
      <c r="HJ174">
        <v>18452</v>
      </c>
      <c r="HK174">
        <v>1147</v>
      </c>
      <c r="HL174">
        <v>865</v>
      </c>
      <c r="HM174">
        <v>26000</v>
      </c>
      <c r="HN174">
        <v>0</v>
      </c>
      <c r="HO174">
        <v>0</v>
      </c>
      <c r="HP174">
        <v>0</v>
      </c>
      <c r="HQ174">
        <v>0</v>
      </c>
      <c r="HR174">
        <v>0</v>
      </c>
      <c r="HS174">
        <v>2523384</v>
      </c>
      <c r="HT174">
        <v>66494</v>
      </c>
      <c r="HW174">
        <v>0</v>
      </c>
      <c r="HX174">
        <v>12</v>
      </c>
      <c r="HY174">
        <v>9</v>
      </c>
      <c r="HZ174">
        <v>7</v>
      </c>
      <c r="IA174">
        <v>0</v>
      </c>
      <c r="IB174">
        <v>7</v>
      </c>
      <c r="IC174">
        <v>35</v>
      </c>
      <c r="ID174">
        <v>0</v>
      </c>
      <c r="IE174">
        <v>0</v>
      </c>
      <c r="IF174">
        <v>0</v>
      </c>
      <c r="IG174">
        <v>1</v>
      </c>
      <c r="IH174">
        <v>30.713000000000001</v>
      </c>
      <c r="II174">
        <v>0</v>
      </c>
      <c r="IJ174">
        <v>53.481999999999999</v>
      </c>
      <c r="IK174">
        <v>0</v>
      </c>
      <c r="IL174">
        <v>1</v>
      </c>
      <c r="IM174">
        <v>7</v>
      </c>
      <c r="IN174">
        <v>0</v>
      </c>
      <c r="IO174">
        <v>8</v>
      </c>
      <c r="IP174">
        <v>0</v>
      </c>
      <c r="IQ174">
        <v>53.481999999999999</v>
      </c>
      <c r="IR174">
        <v>32945</v>
      </c>
      <c r="IS174">
        <v>0</v>
      </c>
      <c r="IT174">
        <v>5000</v>
      </c>
      <c r="IU174">
        <v>21000</v>
      </c>
      <c r="IV174">
        <v>0</v>
      </c>
      <c r="IW174">
        <v>6160</v>
      </c>
      <c r="IX174">
        <v>0</v>
      </c>
      <c r="IY174">
        <v>0</v>
      </c>
      <c r="IZ174">
        <v>0</v>
      </c>
      <c r="JA174">
        <v>0</v>
      </c>
      <c r="JB174">
        <v>0</v>
      </c>
      <c r="JC174">
        <v>0</v>
      </c>
      <c r="JD174">
        <v>0</v>
      </c>
      <c r="JE174">
        <v>0</v>
      </c>
      <c r="JF174">
        <v>0</v>
      </c>
      <c r="JG174">
        <v>0</v>
      </c>
      <c r="JH174">
        <v>0</v>
      </c>
      <c r="JJ174">
        <v>0</v>
      </c>
      <c r="JK174">
        <v>0</v>
      </c>
      <c r="JL174">
        <v>0</v>
      </c>
      <c r="JM174">
        <v>0</v>
      </c>
      <c r="JO174">
        <v>0</v>
      </c>
      <c r="JP174">
        <v>0</v>
      </c>
      <c r="JQ174">
        <v>0</v>
      </c>
      <c r="JR174">
        <v>0</v>
      </c>
      <c r="JS174">
        <v>0</v>
      </c>
      <c r="JT174">
        <v>0</v>
      </c>
      <c r="JU174">
        <v>0</v>
      </c>
      <c r="JW174">
        <v>0</v>
      </c>
      <c r="JX174">
        <v>0</v>
      </c>
      <c r="JY174">
        <v>0</v>
      </c>
      <c r="JZ174">
        <v>0</v>
      </c>
      <c r="KD174">
        <v>0</v>
      </c>
      <c r="KE174">
        <v>7261</v>
      </c>
      <c r="KG174">
        <v>0</v>
      </c>
      <c r="KH174">
        <v>0</v>
      </c>
      <c r="KI174">
        <v>0</v>
      </c>
      <c r="KJ174">
        <v>0</v>
      </c>
      <c r="KK174">
        <v>1</v>
      </c>
      <c r="KL174">
        <v>0</v>
      </c>
      <c r="KM174">
        <v>616</v>
      </c>
      <c r="KN174">
        <v>0</v>
      </c>
      <c r="KO174">
        <v>0</v>
      </c>
      <c r="KP174">
        <v>0</v>
      </c>
      <c r="KQ174">
        <v>0</v>
      </c>
      <c r="KS174">
        <v>0</v>
      </c>
      <c r="KT174">
        <v>0</v>
      </c>
      <c r="KU174">
        <v>0</v>
      </c>
      <c r="KW174">
        <v>0</v>
      </c>
      <c r="KX174">
        <v>0</v>
      </c>
      <c r="KY174">
        <v>0</v>
      </c>
      <c r="KZ174">
        <v>0</v>
      </c>
      <c r="LA174">
        <v>0</v>
      </c>
      <c r="LB174">
        <v>0</v>
      </c>
      <c r="LD174">
        <v>0</v>
      </c>
      <c r="LE174">
        <v>0</v>
      </c>
      <c r="LF174">
        <v>0</v>
      </c>
      <c r="LG174">
        <v>0</v>
      </c>
      <c r="LH174">
        <v>0</v>
      </c>
      <c r="LI174">
        <v>0</v>
      </c>
      <c r="LJ174">
        <v>345.23200000000003</v>
      </c>
      <c r="LK174">
        <v>1</v>
      </c>
      <c r="LL174">
        <v>15000</v>
      </c>
      <c r="LM174">
        <v>3452</v>
      </c>
      <c r="LN174">
        <v>0</v>
      </c>
      <c r="LO174">
        <v>0</v>
      </c>
      <c r="LP174">
        <v>0</v>
      </c>
      <c r="LQ174">
        <v>0</v>
      </c>
      <c r="LR174">
        <v>0</v>
      </c>
      <c r="LS174">
        <v>0</v>
      </c>
      <c r="LT174">
        <v>0</v>
      </c>
      <c r="LU174">
        <v>0</v>
      </c>
      <c r="LV174">
        <v>0</v>
      </c>
      <c r="LW174">
        <v>0</v>
      </c>
      <c r="LX174">
        <v>0</v>
      </c>
      <c r="LY174">
        <v>0</v>
      </c>
      <c r="LZ174">
        <v>0</v>
      </c>
      <c r="MA174">
        <v>0</v>
      </c>
      <c r="MB174">
        <v>0</v>
      </c>
      <c r="MC174">
        <v>0</v>
      </c>
      <c r="MD174">
        <v>0</v>
      </c>
      <c r="ME174">
        <v>0</v>
      </c>
      <c r="MF174">
        <v>0</v>
      </c>
      <c r="MG174">
        <v>3048296</v>
      </c>
      <c r="MH174">
        <v>0</v>
      </c>
      <c r="MI174">
        <v>0</v>
      </c>
      <c r="MJ174">
        <v>0</v>
      </c>
      <c r="MK174">
        <v>0</v>
      </c>
    </row>
    <row r="175" spans="1:349" x14ac:dyDescent="0.25">
      <c r="A175">
        <v>43696</v>
      </c>
      <c r="B175">
        <v>227816</v>
      </c>
      <c r="C175">
        <v>9</v>
      </c>
      <c r="D175">
        <v>2025</v>
      </c>
      <c r="E175">
        <v>6160</v>
      </c>
      <c r="F175">
        <v>0</v>
      </c>
      <c r="G175">
        <v>4116.8820000000005</v>
      </c>
      <c r="H175">
        <v>3858.9660000000003</v>
      </c>
      <c r="I175">
        <v>3858.9660000000003</v>
      </c>
      <c r="J175">
        <v>4116.8820000000005</v>
      </c>
      <c r="K175">
        <v>0</v>
      </c>
      <c r="L175">
        <v>6160</v>
      </c>
      <c r="M175">
        <v>0</v>
      </c>
      <c r="N175">
        <v>0</v>
      </c>
      <c r="P175">
        <v>4119.0709999999999</v>
      </c>
      <c r="Q175">
        <v>0</v>
      </c>
      <c r="R175">
        <v>2562869</v>
      </c>
      <c r="S175">
        <v>622.19600000000003</v>
      </c>
      <c r="U175">
        <v>0</v>
      </c>
      <c r="V175">
        <v>2119.4270000000001</v>
      </c>
      <c r="W175">
        <v>1305567</v>
      </c>
      <c r="X175">
        <v>1305567</v>
      </c>
      <c r="Z175">
        <v>0</v>
      </c>
      <c r="AC175">
        <v>0</v>
      </c>
      <c r="AD175" t="s">
        <v>305</v>
      </c>
      <c r="AE175">
        <v>0</v>
      </c>
      <c r="AH175">
        <v>0</v>
      </c>
      <c r="AI175">
        <v>0</v>
      </c>
      <c r="AJ175">
        <v>6160</v>
      </c>
      <c r="AK175" t="s">
        <v>529</v>
      </c>
      <c r="AL175" t="s">
        <v>586</v>
      </c>
      <c r="AM175">
        <v>0</v>
      </c>
      <c r="AN175">
        <v>0</v>
      </c>
      <c r="AO175">
        <v>0</v>
      </c>
      <c r="AP175">
        <v>0</v>
      </c>
      <c r="AQ175">
        <v>0</v>
      </c>
      <c r="AS175">
        <v>0</v>
      </c>
      <c r="AT175">
        <v>0</v>
      </c>
      <c r="AU175">
        <v>0</v>
      </c>
      <c r="AV175">
        <v>0</v>
      </c>
      <c r="AW175">
        <v>45188360</v>
      </c>
      <c r="AX175">
        <v>44535475</v>
      </c>
      <c r="AY175">
        <v>0</v>
      </c>
      <c r="AZ175">
        <v>2562869</v>
      </c>
      <c r="BA175">
        <v>83</v>
      </c>
      <c r="BB175">
        <v>87540</v>
      </c>
      <c r="BC175">
        <v>86982</v>
      </c>
      <c r="BD175">
        <v>205.84400000000002</v>
      </c>
      <c r="BE175">
        <v>558</v>
      </c>
      <c r="BF175">
        <v>40098993</v>
      </c>
      <c r="BG175">
        <v>0</v>
      </c>
      <c r="BJ175">
        <v>12</v>
      </c>
      <c r="BK175">
        <v>0</v>
      </c>
      <c r="BL175">
        <v>0</v>
      </c>
      <c r="BM175">
        <v>0</v>
      </c>
      <c r="BN175">
        <v>0</v>
      </c>
      <c r="BO175">
        <v>0</v>
      </c>
      <c r="BP175">
        <v>0</v>
      </c>
      <c r="BQ175">
        <v>176</v>
      </c>
      <c r="BS175">
        <v>0</v>
      </c>
      <c r="BT175">
        <v>0</v>
      </c>
      <c r="BU175">
        <v>0</v>
      </c>
      <c r="BV175">
        <v>0</v>
      </c>
      <c r="BW175">
        <v>0</v>
      </c>
      <c r="BY175">
        <v>0</v>
      </c>
      <c r="CA175">
        <v>0</v>
      </c>
      <c r="CB175">
        <v>0</v>
      </c>
      <c r="CC175">
        <v>0</v>
      </c>
      <c r="CD175">
        <v>0</v>
      </c>
      <c r="CE175">
        <v>0</v>
      </c>
      <c r="CF175">
        <v>0</v>
      </c>
      <c r="CG175">
        <v>0</v>
      </c>
      <c r="CH175">
        <v>660944</v>
      </c>
      <c r="CI175">
        <v>0</v>
      </c>
      <c r="CJ175">
        <v>4</v>
      </c>
      <c r="CK175">
        <v>0</v>
      </c>
      <c r="CL175">
        <v>0</v>
      </c>
      <c r="CN175">
        <v>0</v>
      </c>
      <c r="CO175">
        <v>1</v>
      </c>
      <c r="CP175">
        <v>0.115</v>
      </c>
      <c r="CQ175">
        <v>0</v>
      </c>
      <c r="CR175">
        <v>4116.8820000000005</v>
      </c>
      <c r="CS175">
        <v>0</v>
      </c>
      <c r="CT175">
        <v>0</v>
      </c>
      <c r="CU175">
        <v>0</v>
      </c>
      <c r="CV175">
        <v>0</v>
      </c>
      <c r="CW175">
        <v>0</v>
      </c>
      <c r="CX175">
        <v>0</v>
      </c>
      <c r="CY175">
        <v>0</v>
      </c>
      <c r="CZ175">
        <v>0</v>
      </c>
      <c r="DB175">
        <v>23771231</v>
      </c>
      <c r="DC175">
        <v>0</v>
      </c>
      <c r="DD175">
        <v>0</v>
      </c>
      <c r="DE175">
        <v>4248475</v>
      </c>
      <c r="DF175">
        <v>4250182</v>
      </c>
      <c r="DG175">
        <v>689.68799999999999</v>
      </c>
      <c r="DH175">
        <v>0</v>
      </c>
      <c r="DI175">
        <v>1707</v>
      </c>
      <c r="DK175">
        <v>0</v>
      </c>
      <c r="DL175">
        <v>0</v>
      </c>
      <c r="DM175">
        <v>2258329</v>
      </c>
      <c r="DN175">
        <v>7501</v>
      </c>
      <c r="DO175">
        <v>0</v>
      </c>
      <c r="DP175">
        <v>0</v>
      </c>
      <c r="DQ175">
        <v>0</v>
      </c>
      <c r="DR175">
        <v>0</v>
      </c>
      <c r="DS175">
        <v>0</v>
      </c>
      <c r="DT175">
        <v>0</v>
      </c>
      <c r="DU175">
        <v>0</v>
      </c>
      <c r="DV175">
        <v>0</v>
      </c>
      <c r="DW175">
        <v>0</v>
      </c>
      <c r="DX175">
        <v>0</v>
      </c>
      <c r="DY175">
        <v>0</v>
      </c>
      <c r="DZ175">
        <v>0</v>
      </c>
      <c r="EA175">
        <v>0</v>
      </c>
      <c r="EB175">
        <v>0</v>
      </c>
      <c r="EC175">
        <v>77.356999999999999</v>
      </c>
      <c r="ED175">
        <v>547997</v>
      </c>
      <c r="EE175">
        <v>0</v>
      </c>
      <c r="EF175">
        <v>0</v>
      </c>
      <c r="EG175">
        <v>0</v>
      </c>
      <c r="EH175">
        <v>1717833</v>
      </c>
      <c r="EI175">
        <v>0</v>
      </c>
      <c r="EJ175">
        <v>0</v>
      </c>
      <c r="EK175">
        <v>71.866</v>
      </c>
      <c r="EL175">
        <v>0</v>
      </c>
      <c r="EM175">
        <v>9.9619999999999997</v>
      </c>
      <c r="EN175">
        <v>6.6770000000000005</v>
      </c>
      <c r="EO175">
        <v>0</v>
      </c>
      <c r="EP175">
        <v>0</v>
      </c>
      <c r="EQ175">
        <v>88.50500000000001</v>
      </c>
      <c r="ER175">
        <v>0</v>
      </c>
      <c r="ES175">
        <v>278.86900000000003</v>
      </c>
      <c r="ET175">
        <v>0</v>
      </c>
      <c r="EV175">
        <v>0</v>
      </c>
      <c r="EW175">
        <v>0</v>
      </c>
      <c r="EX175">
        <v>0</v>
      </c>
      <c r="EZ175">
        <v>37639603</v>
      </c>
      <c r="FA175">
        <v>0</v>
      </c>
      <c r="FB175">
        <v>40194413</v>
      </c>
      <c r="FC175">
        <v>0</v>
      </c>
      <c r="FD175">
        <v>0</v>
      </c>
      <c r="FE175">
        <v>5920729</v>
      </c>
      <c r="FF175">
        <v>975143</v>
      </c>
      <c r="FG175">
        <v>7.0223999999999995E-2</v>
      </c>
      <c r="FH175">
        <v>3.0397999999999998E-2</v>
      </c>
      <c r="FI175">
        <v>0</v>
      </c>
      <c r="FJ175">
        <v>0</v>
      </c>
      <c r="FK175">
        <v>6509.5770000000002</v>
      </c>
      <c r="FL175">
        <v>47751229</v>
      </c>
      <c r="FM175">
        <v>0</v>
      </c>
      <c r="FN175">
        <v>0</v>
      </c>
      <c r="FO175">
        <v>84355</v>
      </c>
      <c r="FP175">
        <v>0</v>
      </c>
      <c r="FQ175">
        <v>84355</v>
      </c>
      <c r="FR175">
        <v>84355</v>
      </c>
      <c r="FS175">
        <v>0</v>
      </c>
      <c r="FT175">
        <v>0</v>
      </c>
      <c r="FU175">
        <v>0</v>
      </c>
      <c r="FV175">
        <v>0</v>
      </c>
      <c r="FW175">
        <v>0</v>
      </c>
      <c r="FX175">
        <v>0</v>
      </c>
      <c r="FY175">
        <v>0</v>
      </c>
      <c r="GB175">
        <v>1694482</v>
      </c>
      <c r="GC175">
        <v>1694482</v>
      </c>
      <c r="GD175">
        <v>169.411</v>
      </c>
      <c r="GF175">
        <v>0</v>
      </c>
      <c r="GG175">
        <v>0</v>
      </c>
      <c r="GH175">
        <v>0</v>
      </c>
      <c r="GI175">
        <v>0</v>
      </c>
      <c r="GK175">
        <v>0</v>
      </c>
      <c r="GL175">
        <v>0</v>
      </c>
      <c r="GM175">
        <v>0</v>
      </c>
      <c r="GN175">
        <v>0</v>
      </c>
      <c r="GO175">
        <v>0</v>
      </c>
      <c r="GQ175">
        <v>0</v>
      </c>
      <c r="GR175">
        <v>0</v>
      </c>
      <c r="GS175">
        <v>0</v>
      </c>
      <c r="GT175">
        <v>0</v>
      </c>
      <c r="HB175">
        <v>360336637</v>
      </c>
      <c r="HC175">
        <v>4.0135999999999998E-2</v>
      </c>
      <c r="HD175">
        <v>660944</v>
      </c>
      <c r="HE175">
        <v>0</v>
      </c>
      <c r="HF175">
        <v>4248722</v>
      </c>
      <c r="HG175">
        <v>79464</v>
      </c>
      <c r="HH175">
        <v>939369</v>
      </c>
      <c r="HI175">
        <v>0</v>
      </c>
      <c r="HJ175">
        <v>145790</v>
      </c>
      <c r="HK175">
        <v>11424</v>
      </c>
      <c r="HL175">
        <v>7700</v>
      </c>
      <c r="HM175">
        <v>288000</v>
      </c>
      <c r="HN175">
        <v>1022816</v>
      </c>
      <c r="HO175">
        <v>0</v>
      </c>
      <c r="HP175">
        <v>0</v>
      </c>
      <c r="HQ175">
        <v>0</v>
      </c>
      <c r="HR175">
        <v>0</v>
      </c>
      <c r="HS175">
        <v>37631544</v>
      </c>
      <c r="HT175">
        <v>975143</v>
      </c>
      <c r="HW175">
        <v>0</v>
      </c>
      <c r="HX175">
        <v>543</v>
      </c>
      <c r="HY175">
        <v>683</v>
      </c>
      <c r="HZ175">
        <v>477</v>
      </c>
      <c r="IA175">
        <v>524</v>
      </c>
      <c r="IB175">
        <v>540</v>
      </c>
      <c r="IC175">
        <v>2767</v>
      </c>
      <c r="ID175">
        <v>0</v>
      </c>
      <c r="IE175">
        <v>0</v>
      </c>
      <c r="IF175">
        <v>0</v>
      </c>
      <c r="IG175">
        <v>129</v>
      </c>
      <c r="IH175">
        <v>1524.95</v>
      </c>
      <c r="II175">
        <v>0</v>
      </c>
      <c r="IJ175">
        <v>2119.4270000000001</v>
      </c>
      <c r="IK175">
        <v>0</v>
      </c>
      <c r="IL175">
        <v>42</v>
      </c>
      <c r="IM175">
        <v>26</v>
      </c>
      <c r="IN175">
        <v>0</v>
      </c>
      <c r="IO175">
        <v>68</v>
      </c>
      <c r="IP175">
        <v>0</v>
      </c>
      <c r="IQ175">
        <v>2119.4270000000001</v>
      </c>
      <c r="IR175">
        <v>1305567</v>
      </c>
      <c r="IS175">
        <v>0</v>
      </c>
      <c r="IT175">
        <v>210000</v>
      </c>
      <c r="IU175">
        <v>78000</v>
      </c>
      <c r="IV175">
        <v>0</v>
      </c>
      <c r="IW175">
        <v>6160</v>
      </c>
      <c r="IX175">
        <v>0</v>
      </c>
      <c r="IY175">
        <v>0</v>
      </c>
      <c r="IZ175">
        <v>0</v>
      </c>
      <c r="JA175">
        <v>0</v>
      </c>
      <c r="JB175">
        <v>15</v>
      </c>
      <c r="JC175">
        <v>260633</v>
      </c>
      <c r="JD175">
        <v>50</v>
      </c>
      <c r="JE175">
        <v>471608</v>
      </c>
      <c r="JF175">
        <v>56</v>
      </c>
      <c r="JG175">
        <v>253075</v>
      </c>
      <c r="JH175">
        <v>37500</v>
      </c>
      <c r="JJ175">
        <v>0</v>
      </c>
      <c r="JK175">
        <v>0</v>
      </c>
      <c r="JL175">
        <v>0</v>
      </c>
      <c r="JM175">
        <v>0</v>
      </c>
      <c r="JO175">
        <v>0</v>
      </c>
      <c r="JP175">
        <v>82.456000000000003</v>
      </c>
      <c r="JQ175">
        <v>86.954999999999998</v>
      </c>
      <c r="JR175">
        <v>0</v>
      </c>
      <c r="JS175">
        <v>766353</v>
      </c>
      <c r="JT175">
        <v>928129</v>
      </c>
      <c r="JU175">
        <v>88760</v>
      </c>
      <c r="JW175">
        <v>0</v>
      </c>
      <c r="JX175">
        <v>0</v>
      </c>
      <c r="JY175">
        <v>0</v>
      </c>
      <c r="JZ175">
        <v>0</v>
      </c>
      <c r="KD175">
        <v>88827</v>
      </c>
      <c r="KE175">
        <v>7261</v>
      </c>
      <c r="KG175">
        <v>0</v>
      </c>
      <c r="KH175">
        <v>0</v>
      </c>
      <c r="KI175">
        <v>0</v>
      </c>
      <c r="KJ175">
        <v>63</v>
      </c>
      <c r="KK175">
        <v>66</v>
      </c>
      <c r="KL175">
        <v>38808</v>
      </c>
      <c r="KM175">
        <v>40656</v>
      </c>
      <c r="KN175">
        <v>0</v>
      </c>
      <c r="KO175">
        <v>0</v>
      </c>
      <c r="KP175">
        <v>0</v>
      </c>
      <c r="KQ175">
        <v>0</v>
      </c>
      <c r="KS175">
        <v>0</v>
      </c>
      <c r="KT175">
        <v>0</v>
      </c>
      <c r="KU175">
        <v>0</v>
      </c>
      <c r="KW175">
        <v>0</v>
      </c>
      <c r="KX175">
        <v>0</v>
      </c>
      <c r="KY175">
        <v>0</v>
      </c>
      <c r="KZ175">
        <v>0</v>
      </c>
      <c r="LA175">
        <v>0</v>
      </c>
      <c r="LB175">
        <v>0</v>
      </c>
      <c r="LD175">
        <v>0</v>
      </c>
      <c r="LE175">
        <v>0</v>
      </c>
      <c r="LF175">
        <v>0</v>
      </c>
      <c r="LG175">
        <v>0</v>
      </c>
      <c r="LH175">
        <v>0</v>
      </c>
      <c r="LI175">
        <v>0</v>
      </c>
      <c r="LJ175">
        <v>4078.9730000000004</v>
      </c>
      <c r="LK175">
        <v>7</v>
      </c>
      <c r="LL175">
        <v>105000</v>
      </c>
      <c r="LM175">
        <v>40790</v>
      </c>
      <c r="LN175">
        <v>0</v>
      </c>
      <c r="LO175">
        <v>0</v>
      </c>
      <c r="LP175">
        <v>0</v>
      </c>
      <c r="LQ175">
        <v>0</v>
      </c>
      <c r="LR175">
        <v>0</v>
      </c>
      <c r="LS175">
        <v>0</v>
      </c>
      <c r="LT175">
        <v>0</v>
      </c>
      <c r="LU175">
        <v>0</v>
      </c>
      <c r="LV175">
        <v>0</v>
      </c>
      <c r="LW175">
        <v>0</v>
      </c>
      <c r="LX175">
        <v>0</v>
      </c>
      <c r="LY175">
        <v>0</v>
      </c>
      <c r="LZ175">
        <v>0</v>
      </c>
      <c r="MA175">
        <v>0</v>
      </c>
      <c r="MB175">
        <v>0</v>
      </c>
      <c r="MC175">
        <v>0</v>
      </c>
      <c r="MD175">
        <v>0</v>
      </c>
      <c r="ME175">
        <v>0</v>
      </c>
      <c r="MF175">
        <v>0</v>
      </c>
      <c r="MG175">
        <v>45188360</v>
      </c>
      <c r="MH175">
        <v>0</v>
      </c>
      <c r="MI175">
        <v>0</v>
      </c>
      <c r="MJ175">
        <v>0</v>
      </c>
      <c r="MK175">
        <v>0</v>
      </c>
    </row>
    <row r="176" spans="1:349" x14ac:dyDescent="0.25">
      <c r="A176">
        <v>43696</v>
      </c>
      <c r="B176">
        <v>227817</v>
      </c>
      <c r="C176">
        <v>9</v>
      </c>
      <c r="D176">
        <v>2025</v>
      </c>
      <c r="E176">
        <v>6160</v>
      </c>
      <c r="F176">
        <v>0</v>
      </c>
      <c r="G176">
        <v>416.08300000000003</v>
      </c>
      <c r="H176">
        <v>384.85300000000001</v>
      </c>
      <c r="I176">
        <v>384.85300000000001</v>
      </c>
      <c r="J176">
        <v>416.08300000000003</v>
      </c>
      <c r="K176">
        <v>0</v>
      </c>
      <c r="L176">
        <v>6160</v>
      </c>
      <c r="M176">
        <v>0</v>
      </c>
      <c r="N176">
        <v>0</v>
      </c>
      <c r="P176">
        <v>414.96000000000004</v>
      </c>
      <c r="Q176">
        <v>0</v>
      </c>
      <c r="R176">
        <v>258186</v>
      </c>
      <c r="S176">
        <v>622.19600000000003</v>
      </c>
      <c r="U176">
        <v>0</v>
      </c>
      <c r="V176">
        <v>234.49100000000001</v>
      </c>
      <c r="W176">
        <v>144446</v>
      </c>
      <c r="X176">
        <v>144446</v>
      </c>
      <c r="Z176">
        <v>0</v>
      </c>
      <c r="AC176">
        <v>0</v>
      </c>
      <c r="AD176" t="s">
        <v>305</v>
      </c>
      <c r="AE176">
        <v>0</v>
      </c>
      <c r="AH176">
        <v>0</v>
      </c>
      <c r="AI176">
        <v>0</v>
      </c>
      <c r="AJ176">
        <v>6160</v>
      </c>
      <c r="AK176" t="s">
        <v>529</v>
      </c>
      <c r="AL176" t="s">
        <v>73</v>
      </c>
      <c r="AM176">
        <v>0</v>
      </c>
      <c r="AN176">
        <v>0</v>
      </c>
      <c r="AO176">
        <v>0</v>
      </c>
      <c r="AP176">
        <v>0</v>
      </c>
      <c r="AQ176">
        <v>0</v>
      </c>
      <c r="AS176">
        <v>0</v>
      </c>
      <c r="AT176">
        <v>0</v>
      </c>
      <c r="AU176">
        <v>0</v>
      </c>
      <c r="AV176">
        <v>0</v>
      </c>
      <c r="AW176">
        <v>4988329</v>
      </c>
      <c r="AX176">
        <v>4923534</v>
      </c>
      <c r="AY176">
        <v>0</v>
      </c>
      <c r="AZ176">
        <v>258186</v>
      </c>
      <c r="BA176">
        <v>17.833000000000002</v>
      </c>
      <c r="BB176">
        <v>6804</v>
      </c>
      <c r="BC176">
        <v>6761</v>
      </c>
      <c r="BD176">
        <v>16</v>
      </c>
      <c r="BE176">
        <v>43</v>
      </c>
      <c r="BF176">
        <v>4419427</v>
      </c>
      <c r="BG176">
        <v>0</v>
      </c>
      <c r="BJ176">
        <v>12</v>
      </c>
      <c r="BK176">
        <v>0</v>
      </c>
      <c r="BL176">
        <v>0</v>
      </c>
      <c r="BM176">
        <v>0</v>
      </c>
      <c r="BN176">
        <v>0</v>
      </c>
      <c r="BO176">
        <v>0</v>
      </c>
      <c r="BP176">
        <v>0</v>
      </c>
      <c r="BQ176">
        <v>711</v>
      </c>
      <c r="BS176">
        <v>0</v>
      </c>
      <c r="BT176">
        <v>0</v>
      </c>
      <c r="BU176">
        <v>0</v>
      </c>
      <c r="BV176">
        <v>0</v>
      </c>
      <c r="BW176">
        <v>0</v>
      </c>
      <c r="BY176">
        <v>0</v>
      </c>
      <c r="CA176">
        <v>0</v>
      </c>
      <c r="CB176">
        <v>0</v>
      </c>
      <c r="CC176">
        <v>0</v>
      </c>
      <c r="CD176">
        <v>0</v>
      </c>
      <c r="CE176">
        <v>0</v>
      </c>
      <c r="CF176">
        <v>0</v>
      </c>
      <c r="CG176">
        <v>0</v>
      </c>
      <c r="CH176">
        <v>66800</v>
      </c>
      <c r="CI176">
        <v>0</v>
      </c>
      <c r="CJ176">
        <v>4</v>
      </c>
      <c r="CK176">
        <v>0</v>
      </c>
      <c r="CL176">
        <v>0</v>
      </c>
      <c r="CN176">
        <v>0</v>
      </c>
      <c r="CO176">
        <v>1</v>
      </c>
      <c r="CP176">
        <v>0</v>
      </c>
      <c r="CQ176">
        <v>0.66700000000000004</v>
      </c>
      <c r="CR176">
        <v>416.08300000000003</v>
      </c>
      <c r="CS176">
        <v>0</v>
      </c>
      <c r="CT176">
        <v>0</v>
      </c>
      <c r="CU176">
        <v>0</v>
      </c>
      <c r="CV176">
        <v>0</v>
      </c>
      <c r="CW176">
        <v>0</v>
      </c>
      <c r="CX176">
        <v>0</v>
      </c>
      <c r="CY176">
        <v>0</v>
      </c>
      <c r="CZ176">
        <v>0</v>
      </c>
      <c r="DB176">
        <v>2370694</v>
      </c>
      <c r="DC176">
        <v>0</v>
      </c>
      <c r="DD176">
        <v>0</v>
      </c>
      <c r="DE176">
        <v>596827</v>
      </c>
      <c r="DF176">
        <v>596827</v>
      </c>
      <c r="DG176">
        <v>96.888000000000005</v>
      </c>
      <c r="DH176">
        <v>0</v>
      </c>
      <c r="DI176">
        <v>0</v>
      </c>
      <c r="DK176">
        <v>2994</v>
      </c>
      <c r="DL176">
        <v>0</v>
      </c>
      <c r="DM176">
        <v>590511</v>
      </c>
      <c r="DN176">
        <v>1961</v>
      </c>
      <c r="DO176">
        <v>0</v>
      </c>
      <c r="DP176">
        <v>0</v>
      </c>
      <c r="DQ176">
        <v>0</v>
      </c>
      <c r="DR176">
        <v>0</v>
      </c>
      <c r="DS176">
        <v>0</v>
      </c>
      <c r="DT176">
        <v>0</v>
      </c>
      <c r="DU176">
        <v>0</v>
      </c>
      <c r="DV176">
        <v>0</v>
      </c>
      <c r="DW176">
        <v>0</v>
      </c>
      <c r="DX176">
        <v>0</v>
      </c>
      <c r="DY176">
        <v>0</v>
      </c>
      <c r="DZ176">
        <v>0</v>
      </c>
      <c r="EA176">
        <v>0</v>
      </c>
      <c r="EB176">
        <v>0</v>
      </c>
      <c r="EC176">
        <v>29.483000000000001</v>
      </c>
      <c r="ED176">
        <v>208858</v>
      </c>
      <c r="EE176">
        <v>0</v>
      </c>
      <c r="EF176">
        <v>0</v>
      </c>
      <c r="EG176">
        <v>0</v>
      </c>
      <c r="EH176">
        <v>383614</v>
      </c>
      <c r="EI176">
        <v>0</v>
      </c>
      <c r="EJ176">
        <v>0</v>
      </c>
      <c r="EK176">
        <v>17.615000000000002</v>
      </c>
      <c r="EL176">
        <v>0</v>
      </c>
      <c r="EM176">
        <v>1.2550000000000001</v>
      </c>
      <c r="EN176">
        <v>1.133</v>
      </c>
      <c r="EO176">
        <v>0</v>
      </c>
      <c r="EP176">
        <v>0</v>
      </c>
      <c r="EQ176">
        <v>20.003</v>
      </c>
      <c r="ER176">
        <v>0</v>
      </c>
      <c r="ES176">
        <v>62.275000000000006</v>
      </c>
      <c r="ET176">
        <v>0</v>
      </c>
      <c r="EV176">
        <v>0</v>
      </c>
      <c r="EW176">
        <v>0</v>
      </c>
      <c r="EX176">
        <v>0</v>
      </c>
      <c r="EZ176">
        <v>4163521</v>
      </c>
      <c r="FA176">
        <v>0</v>
      </c>
      <c r="FB176">
        <v>4419702</v>
      </c>
      <c r="FC176">
        <v>0</v>
      </c>
      <c r="FD176">
        <v>0</v>
      </c>
      <c r="FE176">
        <v>652540</v>
      </c>
      <c r="FF176">
        <v>107473</v>
      </c>
      <c r="FG176">
        <v>7.0223999999999995E-2</v>
      </c>
      <c r="FH176">
        <v>3.0397999999999998E-2</v>
      </c>
      <c r="FI176">
        <v>0</v>
      </c>
      <c r="FJ176">
        <v>0</v>
      </c>
      <c r="FK176">
        <v>717.43900000000008</v>
      </c>
      <c r="FL176">
        <v>5246515</v>
      </c>
      <c r="FM176">
        <v>0</v>
      </c>
      <c r="FN176">
        <v>0</v>
      </c>
      <c r="FO176">
        <v>0</v>
      </c>
      <c r="FP176">
        <v>0</v>
      </c>
      <c r="FQ176">
        <v>0</v>
      </c>
      <c r="FR176">
        <v>0</v>
      </c>
      <c r="FS176">
        <v>0</v>
      </c>
      <c r="FT176">
        <v>0</v>
      </c>
      <c r="FU176">
        <v>0</v>
      </c>
      <c r="FV176">
        <v>0</v>
      </c>
      <c r="FW176">
        <v>0</v>
      </c>
      <c r="FX176">
        <v>0</v>
      </c>
      <c r="FY176">
        <v>0</v>
      </c>
      <c r="GB176">
        <v>109390</v>
      </c>
      <c r="GC176">
        <v>109390</v>
      </c>
      <c r="GD176">
        <v>11.227</v>
      </c>
      <c r="GF176">
        <v>0</v>
      </c>
      <c r="GG176">
        <v>0</v>
      </c>
      <c r="GH176">
        <v>0</v>
      </c>
      <c r="GI176">
        <v>0</v>
      </c>
      <c r="GK176">
        <v>0</v>
      </c>
      <c r="GL176">
        <v>0</v>
      </c>
      <c r="GM176">
        <v>0</v>
      </c>
      <c r="GN176">
        <v>0</v>
      </c>
      <c r="GO176">
        <v>0</v>
      </c>
      <c r="GQ176">
        <v>0</v>
      </c>
      <c r="GR176">
        <v>0</v>
      </c>
      <c r="GS176">
        <v>0</v>
      </c>
      <c r="GT176">
        <v>0</v>
      </c>
      <c r="HB176">
        <v>360336637</v>
      </c>
      <c r="HC176">
        <v>4.0135999999999998E-2</v>
      </c>
      <c r="HD176">
        <v>66800</v>
      </c>
      <c r="HE176">
        <v>0</v>
      </c>
      <c r="HF176">
        <v>423723</v>
      </c>
      <c r="HG176">
        <v>11088</v>
      </c>
      <c r="HH176">
        <v>124726</v>
      </c>
      <c r="HI176">
        <v>0</v>
      </c>
      <c r="HJ176">
        <v>34257</v>
      </c>
      <c r="HK176">
        <v>1480</v>
      </c>
      <c r="HL176">
        <v>800</v>
      </c>
      <c r="HM176">
        <v>5000</v>
      </c>
      <c r="HN176">
        <v>0</v>
      </c>
      <c r="HO176">
        <v>0</v>
      </c>
      <c r="HP176">
        <v>0</v>
      </c>
      <c r="HQ176">
        <v>0</v>
      </c>
      <c r="HR176">
        <v>0</v>
      </c>
      <c r="HS176">
        <v>4161516</v>
      </c>
      <c r="HT176">
        <v>107473</v>
      </c>
      <c r="HW176">
        <v>0</v>
      </c>
      <c r="HX176">
        <v>42</v>
      </c>
      <c r="HY176">
        <v>74</v>
      </c>
      <c r="HZ176">
        <v>63</v>
      </c>
      <c r="IA176">
        <v>115</v>
      </c>
      <c r="IB176">
        <v>87</v>
      </c>
      <c r="IC176">
        <v>381</v>
      </c>
      <c r="ID176">
        <v>0</v>
      </c>
      <c r="IE176">
        <v>0</v>
      </c>
      <c r="IF176">
        <v>0</v>
      </c>
      <c r="IG176">
        <v>18</v>
      </c>
      <c r="IH176">
        <v>202.47800000000001</v>
      </c>
      <c r="II176">
        <v>0</v>
      </c>
      <c r="IJ176">
        <v>234.49100000000001</v>
      </c>
      <c r="IK176">
        <v>0</v>
      </c>
      <c r="IL176">
        <v>1</v>
      </c>
      <c r="IM176">
        <v>0</v>
      </c>
      <c r="IN176">
        <v>0</v>
      </c>
      <c r="IO176">
        <v>1</v>
      </c>
      <c r="IP176">
        <v>0</v>
      </c>
      <c r="IQ176">
        <v>234.49100000000001</v>
      </c>
      <c r="IR176">
        <v>144446</v>
      </c>
      <c r="IS176">
        <v>0</v>
      </c>
      <c r="IT176">
        <v>5000</v>
      </c>
      <c r="IU176">
        <v>0</v>
      </c>
      <c r="IV176">
        <v>0</v>
      </c>
      <c r="IW176">
        <v>6160</v>
      </c>
      <c r="IX176">
        <v>0</v>
      </c>
      <c r="IY176">
        <v>0</v>
      </c>
      <c r="IZ176">
        <v>0</v>
      </c>
      <c r="JA176">
        <v>0</v>
      </c>
      <c r="JB176">
        <v>0</v>
      </c>
      <c r="JC176">
        <v>0</v>
      </c>
      <c r="JD176">
        <v>0</v>
      </c>
      <c r="JE176">
        <v>0</v>
      </c>
      <c r="JF176">
        <v>0</v>
      </c>
      <c r="JG176">
        <v>0</v>
      </c>
      <c r="JH176">
        <v>0</v>
      </c>
      <c r="JJ176">
        <v>0</v>
      </c>
      <c r="JK176">
        <v>0</v>
      </c>
      <c r="JL176">
        <v>0</v>
      </c>
      <c r="JM176">
        <v>0</v>
      </c>
      <c r="JO176">
        <v>0</v>
      </c>
      <c r="JP176">
        <v>7.57</v>
      </c>
      <c r="JQ176">
        <v>3.657</v>
      </c>
      <c r="JR176">
        <v>0</v>
      </c>
      <c r="JS176">
        <v>70356</v>
      </c>
      <c r="JT176">
        <v>39034</v>
      </c>
      <c r="JU176">
        <v>6899</v>
      </c>
      <c r="JW176">
        <v>0</v>
      </c>
      <c r="JX176">
        <v>0</v>
      </c>
      <c r="JY176">
        <v>0</v>
      </c>
      <c r="JZ176">
        <v>0</v>
      </c>
      <c r="KD176">
        <v>6899</v>
      </c>
      <c r="KE176">
        <v>7261</v>
      </c>
      <c r="KG176">
        <v>0</v>
      </c>
      <c r="KH176">
        <v>0</v>
      </c>
      <c r="KI176">
        <v>0</v>
      </c>
      <c r="KJ176">
        <v>14</v>
      </c>
      <c r="KK176">
        <v>4</v>
      </c>
      <c r="KL176">
        <v>8624</v>
      </c>
      <c r="KM176">
        <v>2464</v>
      </c>
      <c r="KN176">
        <v>0</v>
      </c>
      <c r="KO176">
        <v>0</v>
      </c>
      <c r="KP176">
        <v>0</v>
      </c>
      <c r="KQ176">
        <v>0</v>
      </c>
      <c r="KS176">
        <v>0</v>
      </c>
      <c r="KT176">
        <v>0</v>
      </c>
      <c r="KU176">
        <v>0</v>
      </c>
      <c r="KW176">
        <v>0</v>
      </c>
      <c r="KX176">
        <v>0</v>
      </c>
      <c r="KY176">
        <v>0</v>
      </c>
      <c r="KZ176">
        <v>0</v>
      </c>
      <c r="LA176">
        <v>0</v>
      </c>
      <c r="LB176">
        <v>0</v>
      </c>
      <c r="LD176">
        <v>0</v>
      </c>
      <c r="LE176">
        <v>0</v>
      </c>
      <c r="LF176">
        <v>0</v>
      </c>
      <c r="LG176">
        <v>0</v>
      </c>
      <c r="LH176">
        <v>0</v>
      </c>
      <c r="LI176">
        <v>0</v>
      </c>
      <c r="LJ176">
        <v>425.71200000000005</v>
      </c>
      <c r="LK176">
        <v>2</v>
      </c>
      <c r="LL176">
        <v>30000</v>
      </c>
      <c r="LM176">
        <v>4257</v>
      </c>
      <c r="LN176">
        <v>0</v>
      </c>
      <c r="LO176">
        <v>0</v>
      </c>
      <c r="LP176">
        <v>0</v>
      </c>
      <c r="LQ176">
        <v>0</v>
      </c>
      <c r="LR176">
        <v>0</v>
      </c>
      <c r="LS176">
        <v>0</v>
      </c>
      <c r="LT176">
        <v>0</v>
      </c>
      <c r="LU176">
        <v>0</v>
      </c>
      <c r="LV176">
        <v>0</v>
      </c>
      <c r="LW176">
        <v>0</v>
      </c>
      <c r="LX176">
        <v>0</v>
      </c>
      <c r="LY176">
        <v>0</v>
      </c>
      <c r="LZ176">
        <v>0</v>
      </c>
      <c r="MA176">
        <v>0</v>
      </c>
      <c r="MB176">
        <v>0</v>
      </c>
      <c r="MC176">
        <v>0</v>
      </c>
      <c r="MD176">
        <v>0</v>
      </c>
      <c r="ME176">
        <v>0</v>
      </c>
      <c r="MF176">
        <v>0</v>
      </c>
      <c r="MG176">
        <v>4988329</v>
      </c>
      <c r="MH176">
        <v>0</v>
      </c>
      <c r="MI176">
        <v>0</v>
      </c>
      <c r="MJ176">
        <v>0</v>
      </c>
      <c r="MK176">
        <v>0</v>
      </c>
    </row>
    <row r="177" spans="1:349" x14ac:dyDescent="0.25">
      <c r="A177">
        <v>43696</v>
      </c>
      <c r="B177">
        <v>227819</v>
      </c>
      <c r="C177">
        <v>9</v>
      </c>
      <c r="D177">
        <v>2025</v>
      </c>
      <c r="E177">
        <v>6160</v>
      </c>
      <c r="F177">
        <v>0</v>
      </c>
      <c r="G177">
        <v>253.56800000000001</v>
      </c>
      <c r="H177">
        <v>232.84900000000002</v>
      </c>
      <c r="I177">
        <v>232.84900000000002</v>
      </c>
      <c r="J177">
        <v>253.56800000000001</v>
      </c>
      <c r="K177">
        <v>0</v>
      </c>
      <c r="L177">
        <v>6160</v>
      </c>
      <c r="M177">
        <v>0</v>
      </c>
      <c r="N177">
        <v>0</v>
      </c>
      <c r="P177">
        <v>253.69500000000002</v>
      </c>
      <c r="Q177">
        <v>0</v>
      </c>
      <c r="R177">
        <v>157848</v>
      </c>
      <c r="S177">
        <v>622.19600000000003</v>
      </c>
      <c r="U177">
        <v>0</v>
      </c>
      <c r="V177">
        <v>23.766999999999999</v>
      </c>
      <c r="W177">
        <v>14640</v>
      </c>
      <c r="X177">
        <v>14640</v>
      </c>
      <c r="Z177">
        <v>0</v>
      </c>
      <c r="AC177">
        <v>0</v>
      </c>
      <c r="AD177" t="s">
        <v>305</v>
      </c>
      <c r="AE177">
        <v>0</v>
      </c>
      <c r="AH177">
        <v>0</v>
      </c>
      <c r="AI177">
        <v>0</v>
      </c>
      <c r="AJ177">
        <v>6160</v>
      </c>
      <c r="AK177" t="s">
        <v>529</v>
      </c>
      <c r="AL177" t="s">
        <v>79</v>
      </c>
      <c r="AM177">
        <v>0</v>
      </c>
      <c r="AN177">
        <v>0</v>
      </c>
      <c r="AO177">
        <v>0</v>
      </c>
      <c r="AP177">
        <v>0</v>
      </c>
      <c r="AQ177">
        <v>0</v>
      </c>
      <c r="AS177">
        <v>0</v>
      </c>
      <c r="AT177">
        <v>0</v>
      </c>
      <c r="AU177">
        <v>0</v>
      </c>
      <c r="AV177">
        <v>0</v>
      </c>
      <c r="AW177">
        <v>2976980</v>
      </c>
      <c r="AX177">
        <v>2937729</v>
      </c>
      <c r="AY177">
        <v>0</v>
      </c>
      <c r="AZ177">
        <v>157848</v>
      </c>
      <c r="BA177">
        <v>0</v>
      </c>
      <c r="BB177">
        <v>5392</v>
      </c>
      <c r="BC177">
        <v>5357</v>
      </c>
      <c r="BD177">
        <v>12.678000000000001</v>
      </c>
      <c r="BE177">
        <v>34</v>
      </c>
      <c r="BF177">
        <v>2641343</v>
      </c>
      <c r="BG177">
        <v>0</v>
      </c>
      <c r="BJ177">
        <v>12</v>
      </c>
      <c r="BK177">
        <v>0</v>
      </c>
      <c r="BL177">
        <v>0</v>
      </c>
      <c r="BM177">
        <v>0</v>
      </c>
      <c r="BN177">
        <v>0</v>
      </c>
      <c r="BO177">
        <v>0</v>
      </c>
      <c r="BP177">
        <v>0</v>
      </c>
      <c r="BQ177">
        <v>734</v>
      </c>
      <c r="BS177">
        <v>0</v>
      </c>
      <c r="BT177">
        <v>0</v>
      </c>
      <c r="BU177">
        <v>0</v>
      </c>
      <c r="BV177">
        <v>0</v>
      </c>
      <c r="BW177">
        <v>0</v>
      </c>
      <c r="BY177">
        <v>0</v>
      </c>
      <c r="CA177">
        <v>0</v>
      </c>
      <c r="CB177">
        <v>0</v>
      </c>
      <c r="CC177">
        <v>0</v>
      </c>
      <c r="CD177">
        <v>0</v>
      </c>
      <c r="CE177">
        <v>0</v>
      </c>
      <c r="CF177">
        <v>0</v>
      </c>
      <c r="CG177">
        <v>0</v>
      </c>
      <c r="CH177">
        <v>40709</v>
      </c>
      <c r="CI177">
        <v>0</v>
      </c>
      <c r="CJ177">
        <v>4</v>
      </c>
      <c r="CK177">
        <v>0</v>
      </c>
      <c r="CL177">
        <v>0</v>
      </c>
      <c r="CN177">
        <v>0</v>
      </c>
      <c r="CO177">
        <v>1</v>
      </c>
      <c r="CP177">
        <v>0</v>
      </c>
      <c r="CQ177">
        <v>0</v>
      </c>
      <c r="CR177">
        <v>253.56800000000001</v>
      </c>
      <c r="CS177">
        <v>0</v>
      </c>
      <c r="CT177">
        <v>0</v>
      </c>
      <c r="CU177">
        <v>0</v>
      </c>
      <c r="CV177">
        <v>0</v>
      </c>
      <c r="CW177">
        <v>0</v>
      </c>
      <c r="CX177">
        <v>0</v>
      </c>
      <c r="CY177">
        <v>0</v>
      </c>
      <c r="CZ177">
        <v>0</v>
      </c>
      <c r="DB177">
        <v>1434350</v>
      </c>
      <c r="DC177">
        <v>0</v>
      </c>
      <c r="DD177">
        <v>0</v>
      </c>
      <c r="DE177">
        <v>257796</v>
      </c>
      <c r="DF177">
        <v>257796</v>
      </c>
      <c r="DG177">
        <v>41.85</v>
      </c>
      <c r="DH177">
        <v>0</v>
      </c>
      <c r="DI177">
        <v>0</v>
      </c>
      <c r="DK177">
        <v>3369</v>
      </c>
      <c r="DL177">
        <v>0</v>
      </c>
      <c r="DM177">
        <v>428465</v>
      </c>
      <c r="DN177">
        <v>1423</v>
      </c>
      <c r="DO177">
        <v>0</v>
      </c>
      <c r="DP177">
        <v>0</v>
      </c>
      <c r="DQ177">
        <v>0</v>
      </c>
      <c r="DR177">
        <v>0</v>
      </c>
      <c r="DS177">
        <v>0</v>
      </c>
      <c r="DT177">
        <v>0</v>
      </c>
      <c r="DU177">
        <v>0</v>
      </c>
      <c r="DV177">
        <v>0</v>
      </c>
      <c r="DW177">
        <v>0</v>
      </c>
      <c r="DX177">
        <v>0</v>
      </c>
      <c r="DY177">
        <v>0</v>
      </c>
      <c r="DZ177">
        <v>0</v>
      </c>
      <c r="EA177">
        <v>0</v>
      </c>
      <c r="EB177">
        <v>0</v>
      </c>
      <c r="EC177">
        <v>4.2869999999999999</v>
      </c>
      <c r="ED177">
        <v>30369</v>
      </c>
      <c r="EE177">
        <v>0</v>
      </c>
      <c r="EF177">
        <v>0</v>
      </c>
      <c r="EG177">
        <v>0</v>
      </c>
      <c r="EH177">
        <v>399519</v>
      </c>
      <c r="EI177">
        <v>0</v>
      </c>
      <c r="EJ177">
        <v>0</v>
      </c>
      <c r="EK177">
        <v>19.274000000000001</v>
      </c>
      <c r="EL177">
        <v>0</v>
      </c>
      <c r="EM177">
        <v>9.5000000000000001E-2</v>
      </c>
      <c r="EN177">
        <v>1.35</v>
      </c>
      <c r="EO177">
        <v>0</v>
      </c>
      <c r="EP177">
        <v>0</v>
      </c>
      <c r="EQ177">
        <v>20.719000000000001</v>
      </c>
      <c r="ER177">
        <v>0</v>
      </c>
      <c r="ES177">
        <v>64.856999999999999</v>
      </c>
      <c r="ET177">
        <v>0</v>
      </c>
      <c r="EV177">
        <v>0</v>
      </c>
      <c r="EW177">
        <v>0</v>
      </c>
      <c r="EX177">
        <v>0</v>
      </c>
      <c r="EZ177">
        <v>2483495</v>
      </c>
      <c r="FA177">
        <v>0</v>
      </c>
      <c r="FB177">
        <v>2639885</v>
      </c>
      <c r="FC177">
        <v>0</v>
      </c>
      <c r="FD177">
        <v>0</v>
      </c>
      <c r="FE177">
        <v>390001</v>
      </c>
      <c r="FF177">
        <v>64233</v>
      </c>
      <c r="FG177">
        <v>7.0223999999999995E-2</v>
      </c>
      <c r="FH177">
        <v>3.0397999999999998E-2</v>
      </c>
      <c r="FI177">
        <v>0</v>
      </c>
      <c r="FJ177">
        <v>0</v>
      </c>
      <c r="FK177">
        <v>428.78900000000004</v>
      </c>
      <c r="FL177">
        <v>3134828</v>
      </c>
      <c r="FM177">
        <v>0</v>
      </c>
      <c r="FN177">
        <v>0</v>
      </c>
      <c r="FO177">
        <v>0</v>
      </c>
      <c r="FP177">
        <v>0</v>
      </c>
      <c r="FQ177">
        <v>0</v>
      </c>
      <c r="FR177">
        <v>0</v>
      </c>
      <c r="FS177">
        <v>0</v>
      </c>
      <c r="FT177">
        <v>0</v>
      </c>
      <c r="FU177">
        <v>0</v>
      </c>
      <c r="FV177">
        <v>0</v>
      </c>
      <c r="FW177">
        <v>0</v>
      </c>
      <c r="FX177">
        <v>0</v>
      </c>
      <c r="FY177">
        <v>0</v>
      </c>
      <c r="GB177">
        <v>0</v>
      </c>
      <c r="GC177">
        <v>0</v>
      </c>
      <c r="GD177">
        <v>0</v>
      </c>
      <c r="GF177">
        <v>0</v>
      </c>
      <c r="GG177">
        <v>0</v>
      </c>
      <c r="GH177">
        <v>0</v>
      </c>
      <c r="GI177">
        <v>0</v>
      </c>
      <c r="GK177">
        <v>0</v>
      </c>
      <c r="GL177">
        <v>0</v>
      </c>
      <c r="GM177">
        <v>0</v>
      </c>
      <c r="GN177">
        <v>0</v>
      </c>
      <c r="GO177">
        <v>0</v>
      </c>
      <c r="GQ177">
        <v>0</v>
      </c>
      <c r="GR177">
        <v>0</v>
      </c>
      <c r="GS177">
        <v>0</v>
      </c>
      <c r="GT177">
        <v>0</v>
      </c>
      <c r="HB177">
        <v>360336637</v>
      </c>
      <c r="HC177">
        <v>4.0135999999999998E-2</v>
      </c>
      <c r="HD177">
        <v>40709</v>
      </c>
      <c r="HE177">
        <v>0</v>
      </c>
      <c r="HF177">
        <v>256367</v>
      </c>
      <c r="HG177">
        <v>11088</v>
      </c>
      <c r="HH177">
        <v>72201</v>
      </c>
      <c r="HI177">
        <v>0</v>
      </c>
      <c r="HJ177">
        <v>17602</v>
      </c>
      <c r="HK177">
        <v>0</v>
      </c>
      <c r="HL177">
        <v>0</v>
      </c>
      <c r="HM177">
        <v>0</v>
      </c>
      <c r="HN177">
        <v>142019</v>
      </c>
      <c r="HO177">
        <v>0</v>
      </c>
      <c r="HP177">
        <v>0</v>
      </c>
      <c r="HQ177">
        <v>0</v>
      </c>
      <c r="HR177">
        <v>0</v>
      </c>
      <c r="HS177">
        <v>2482037</v>
      </c>
      <c r="HT177">
        <v>64233</v>
      </c>
      <c r="HW177">
        <v>0</v>
      </c>
      <c r="HX177">
        <v>47</v>
      </c>
      <c r="HY177">
        <v>60</v>
      </c>
      <c r="HZ177">
        <v>33</v>
      </c>
      <c r="IA177">
        <v>24</v>
      </c>
      <c r="IB177">
        <v>9</v>
      </c>
      <c r="IC177">
        <v>173</v>
      </c>
      <c r="ID177">
        <v>0</v>
      </c>
      <c r="IE177">
        <v>0</v>
      </c>
      <c r="IF177">
        <v>0</v>
      </c>
      <c r="IG177">
        <v>18</v>
      </c>
      <c r="IH177">
        <v>117.21000000000001</v>
      </c>
      <c r="II177">
        <v>0</v>
      </c>
      <c r="IJ177">
        <v>23.766999999999999</v>
      </c>
      <c r="IK177">
        <v>0</v>
      </c>
      <c r="IL177">
        <v>0</v>
      </c>
      <c r="IM177">
        <v>0</v>
      </c>
      <c r="IN177">
        <v>0</v>
      </c>
      <c r="IO177">
        <v>0</v>
      </c>
      <c r="IP177">
        <v>0</v>
      </c>
      <c r="IQ177">
        <v>23.766999999999999</v>
      </c>
      <c r="IR177">
        <v>14640</v>
      </c>
      <c r="IS177">
        <v>0</v>
      </c>
      <c r="IT177">
        <v>0</v>
      </c>
      <c r="IU177">
        <v>0</v>
      </c>
      <c r="IV177">
        <v>0</v>
      </c>
      <c r="IW177">
        <v>6160</v>
      </c>
      <c r="IX177">
        <v>0</v>
      </c>
      <c r="IY177">
        <v>0</v>
      </c>
      <c r="IZ177">
        <v>0</v>
      </c>
      <c r="JA177">
        <v>0</v>
      </c>
      <c r="JB177">
        <v>4</v>
      </c>
      <c r="JC177">
        <v>70448</v>
      </c>
      <c r="JD177">
        <v>5</v>
      </c>
      <c r="JE177">
        <v>46835</v>
      </c>
      <c r="JF177">
        <v>4</v>
      </c>
      <c r="JG177">
        <v>18736</v>
      </c>
      <c r="JH177">
        <v>6000</v>
      </c>
      <c r="JJ177">
        <v>0</v>
      </c>
      <c r="JK177">
        <v>0</v>
      </c>
      <c r="JL177">
        <v>0</v>
      </c>
      <c r="JM177">
        <v>0</v>
      </c>
      <c r="JO177">
        <v>0</v>
      </c>
      <c r="JP177">
        <v>0</v>
      </c>
      <c r="JQ177">
        <v>0</v>
      </c>
      <c r="JR177">
        <v>0</v>
      </c>
      <c r="JS177">
        <v>0</v>
      </c>
      <c r="JT177">
        <v>0</v>
      </c>
      <c r="JU177">
        <v>5467</v>
      </c>
      <c r="JW177">
        <v>0</v>
      </c>
      <c r="JX177">
        <v>0</v>
      </c>
      <c r="JY177">
        <v>0</v>
      </c>
      <c r="JZ177">
        <v>0</v>
      </c>
      <c r="KD177">
        <v>5606</v>
      </c>
      <c r="KE177">
        <v>7261</v>
      </c>
      <c r="KG177">
        <v>0</v>
      </c>
      <c r="KH177">
        <v>0</v>
      </c>
      <c r="KI177">
        <v>0</v>
      </c>
      <c r="KJ177">
        <v>14</v>
      </c>
      <c r="KK177">
        <v>4</v>
      </c>
      <c r="KL177">
        <v>8624</v>
      </c>
      <c r="KM177">
        <v>2464</v>
      </c>
      <c r="KN177">
        <v>0</v>
      </c>
      <c r="KO177">
        <v>0</v>
      </c>
      <c r="KP177">
        <v>0</v>
      </c>
      <c r="KQ177">
        <v>0</v>
      </c>
      <c r="KS177">
        <v>0</v>
      </c>
      <c r="KT177">
        <v>0</v>
      </c>
      <c r="KU177">
        <v>0</v>
      </c>
      <c r="KW177">
        <v>0</v>
      </c>
      <c r="KX177">
        <v>0</v>
      </c>
      <c r="KY177">
        <v>0</v>
      </c>
      <c r="KZ177">
        <v>0</v>
      </c>
      <c r="LA177">
        <v>0</v>
      </c>
      <c r="LB177">
        <v>0</v>
      </c>
      <c r="LD177">
        <v>0</v>
      </c>
      <c r="LE177">
        <v>0</v>
      </c>
      <c r="LF177">
        <v>0</v>
      </c>
      <c r="LG177">
        <v>0</v>
      </c>
      <c r="LH177">
        <v>0</v>
      </c>
      <c r="LI177">
        <v>0</v>
      </c>
      <c r="LJ177">
        <v>260.24099999999999</v>
      </c>
      <c r="LK177">
        <v>1</v>
      </c>
      <c r="LL177">
        <v>15000</v>
      </c>
      <c r="LM177">
        <v>2602</v>
      </c>
      <c r="LN177">
        <v>0</v>
      </c>
      <c r="LO177">
        <v>0</v>
      </c>
      <c r="LP177">
        <v>0</v>
      </c>
      <c r="LQ177">
        <v>0</v>
      </c>
      <c r="LR177">
        <v>0</v>
      </c>
      <c r="LS177">
        <v>0</v>
      </c>
      <c r="LT177">
        <v>0</v>
      </c>
      <c r="LU177">
        <v>0</v>
      </c>
      <c r="LV177">
        <v>0</v>
      </c>
      <c r="LW177">
        <v>0</v>
      </c>
      <c r="LX177">
        <v>0</v>
      </c>
      <c r="LY177">
        <v>0</v>
      </c>
      <c r="LZ177">
        <v>0</v>
      </c>
      <c r="MA177">
        <v>0</v>
      </c>
      <c r="MB177">
        <v>0</v>
      </c>
      <c r="MC177">
        <v>0</v>
      </c>
      <c r="MD177">
        <v>0</v>
      </c>
      <c r="ME177">
        <v>0</v>
      </c>
      <c r="MF177">
        <v>0</v>
      </c>
      <c r="MG177">
        <v>2976980</v>
      </c>
      <c r="MH177">
        <v>0</v>
      </c>
      <c r="MI177">
        <v>0</v>
      </c>
      <c r="MJ177">
        <v>0</v>
      </c>
      <c r="MK177">
        <v>0</v>
      </c>
    </row>
    <row r="178" spans="1:349" x14ac:dyDescent="0.25">
      <c r="A178">
        <v>43696</v>
      </c>
      <c r="B178">
        <v>227820</v>
      </c>
      <c r="C178">
        <v>9</v>
      </c>
      <c r="D178">
        <v>2025</v>
      </c>
      <c r="E178">
        <v>6160</v>
      </c>
      <c r="F178">
        <v>0</v>
      </c>
      <c r="G178">
        <v>29699.332000000002</v>
      </c>
      <c r="H178">
        <v>27615.241000000002</v>
      </c>
      <c r="I178">
        <v>27615.241000000002</v>
      </c>
      <c r="J178">
        <v>29699.332000000002</v>
      </c>
      <c r="K178">
        <v>0</v>
      </c>
      <c r="L178">
        <v>6160</v>
      </c>
      <c r="M178">
        <v>0</v>
      </c>
      <c r="N178">
        <v>0</v>
      </c>
      <c r="P178">
        <v>29754.703000000001</v>
      </c>
      <c r="Q178">
        <v>0</v>
      </c>
      <c r="R178">
        <v>18513257</v>
      </c>
      <c r="S178">
        <v>622.19600000000003</v>
      </c>
      <c r="U178">
        <v>0</v>
      </c>
      <c r="V178">
        <v>12363.432000000001</v>
      </c>
      <c r="W178">
        <v>7615874</v>
      </c>
      <c r="X178">
        <v>7615874</v>
      </c>
      <c r="Z178">
        <v>0</v>
      </c>
      <c r="AC178">
        <v>0</v>
      </c>
      <c r="AD178" t="s">
        <v>305</v>
      </c>
      <c r="AE178">
        <v>0</v>
      </c>
      <c r="AH178">
        <v>0</v>
      </c>
      <c r="AI178">
        <v>0</v>
      </c>
      <c r="AJ178">
        <v>6160</v>
      </c>
      <c r="AK178" t="s">
        <v>529</v>
      </c>
      <c r="AL178" t="s">
        <v>443</v>
      </c>
      <c r="AM178">
        <v>0</v>
      </c>
      <c r="AN178">
        <v>0</v>
      </c>
      <c r="AO178">
        <v>0</v>
      </c>
      <c r="AP178">
        <v>0</v>
      </c>
      <c r="AQ178">
        <v>0</v>
      </c>
      <c r="AS178">
        <v>0</v>
      </c>
      <c r="AT178">
        <v>0</v>
      </c>
      <c r="AU178">
        <v>0</v>
      </c>
      <c r="AV178">
        <v>0</v>
      </c>
      <c r="AW178">
        <v>343183037</v>
      </c>
      <c r="AX178">
        <v>338490078</v>
      </c>
      <c r="AY178">
        <v>0</v>
      </c>
      <c r="AZ178">
        <v>18513257</v>
      </c>
      <c r="BA178">
        <v>0</v>
      </c>
      <c r="BB178">
        <v>0</v>
      </c>
      <c r="BC178">
        <v>0</v>
      </c>
      <c r="BD178">
        <v>0</v>
      </c>
      <c r="BE178">
        <v>0</v>
      </c>
      <c r="BF178">
        <v>302502847</v>
      </c>
      <c r="BG178">
        <v>0</v>
      </c>
      <c r="BJ178">
        <v>12</v>
      </c>
      <c r="BK178">
        <v>0</v>
      </c>
      <c r="BL178">
        <v>0</v>
      </c>
      <c r="BM178">
        <v>0</v>
      </c>
      <c r="BN178">
        <v>0</v>
      </c>
      <c r="BO178">
        <v>0</v>
      </c>
      <c r="BP178">
        <v>0</v>
      </c>
      <c r="BQ178">
        <v>0</v>
      </c>
      <c r="BS178">
        <v>0</v>
      </c>
      <c r="BT178">
        <v>0</v>
      </c>
      <c r="BU178">
        <v>0</v>
      </c>
      <c r="BV178">
        <v>0</v>
      </c>
      <c r="BW178">
        <v>0</v>
      </c>
      <c r="BY178">
        <v>0</v>
      </c>
      <c r="CA178">
        <v>0</v>
      </c>
      <c r="CB178">
        <v>0</v>
      </c>
      <c r="CC178">
        <v>0</v>
      </c>
      <c r="CD178">
        <v>0</v>
      </c>
      <c r="CE178">
        <v>0</v>
      </c>
      <c r="CF178">
        <v>0</v>
      </c>
      <c r="CG178">
        <v>0</v>
      </c>
      <c r="CH178">
        <v>4768074</v>
      </c>
      <c r="CI178">
        <v>0</v>
      </c>
      <c r="CJ178">
        <v>4</v>
      </c>
      <c r="CK178">
        <v>0</v>
      </c>
      <c r="CL178">
        <v>0</v>
      </c>
      <c r="CN178">
        <v>0</v>
      </c>
      <c r="CO178">
        <v>1</v>
      </c>
      <c r="CP178">
        <v>0</v>
      </c>
      <c r="CQ178">
        <v>0</v>
      </c>
      <c r="CR178">
        <v>29699.332000000002</v>
      </c>
      <c r="CS178">
        <v>0</v>
      </c>
      <c r="CT178">
        <v>0</v>
      </c>
      <c r="CU178">
        <v>0</v>
      </c>
      <c r="CV178">
        <v>0</v>
      </c>
      <c r="CW178">
        <v>0</v>
      </c>
      <c r="CX178">
        <v>0</v>
      </c>
      <c r="CY178">
        <v>0</v>
      </c>
      <c r="CZ178">
        <v>0</v>
      </c>
      <c r="DB178">
        <v>170109885</v>
      </c>
      <c r="DC178">
        <v>0</v>
      </c>
      <c r="DD178">
        <v>0</v>
      </c>
      <c r="DE178">
        <v>50263290</v>
      </c>
      <c r="DF178">
        <v>50263290</v>
      </c>
      <c r="DG178">
        <v>8159.625</v>
      </c>
      <c r="DH178">
        <v>0</v>
      </c>
      <c r="DI178">
        <v>0</v>
      </c>
      <c r="DK178">
        <v>0</v>
      </c>
      <c r="DL178">
        <v>0</v>
      </c>
      <c r="DM178">
        <v>22614566</v>
      </c>
      <c r="DN178">
        <v>75115</v>
      </c>
      <c r="DO178">
        <v>0</v>
      </c>
      <c r="DP178">
        <v>0</v>
      </c>
      <c r="DQ178">
        <v>0</v>
      </c>
      <c r="DR178">
        <v>0</v>
      </c>
      <c r="DS178">
        <v>0</v>
      </c>
      <c r="DT178">
        <v>0</v>
      </c>
      <c r="DU178">
        <v>0</v>
      </c>
      <c r="DV178">
        <v>0</v>
      </c>
      <c r="DW178">
        <v>0</v>
      </c>
      <c r="DX178">
        <v>0</v>
      </c>
      <c r="DY178">
        <v>0</v>
      </c>
      <c r="DZ178">
        <v>0</v>
      </c>
      <c r="EA178">
        <v>5.8000000000000003E-2</v>
      </c>
      <c r="EB178">
        <v>0</v>
      </c>
      <c r="EC178">
        <v>860.00400000000002</v>
      </c>
      <c r="ED178">
        <v>6092268</v>
      </c>
      <c r="EE178">
        <v>0</v>
      </c>
      <c r="EF178">
        <v>0</v>
      </c>
      <c r="EG178">
        <v>1.0390000000000001</v>
      </c>
      <c r="EH178">
        <v>16597413</v>
      </c>
      <c r="EI178">
        <v>0</v>
      </c>
      <c r="EJ178">
        <v>0</v>
      </c>
      <c r="EK178">
        <v>684.78600000000006</v>
      </c>
      <c r="EL178">
        <v>3.1230000000000002</v>
      </c>
      <c r="EM178">
        <v>120.00500000000001</v>
      </c>
      <c r="EN178">
        <v>54.623000000000005</v>
      </c>
      <c r="EO178">
        <v>0</v>
      </c>
      <c r="EP178">
        <v>0</v>
      </c>
      <c r="EQ178">
        <v>862.16399999999999</v>
      </c>
      <c r="ER178">
        <v>1.653</v>
      </c>
      <c r="ES178">
        <v>2694.3850000000002</v>
      </c>
      <c r="ET178">
        <v>0</v>
      </c>
      <c r="EV178">
        <v>0</v>
      </c>
      <c r="EW178">
        <v>0</v>
      </c>
      <c r="EX178">
        <v>0</v>
      </c>
      <c r="EZ178">
        <v>286468301</v>
      </c>
      <c r="FA178">
        <v>0</v>
      </c>
      <c r="FB178">
        <v>304906443</v>
      </c>
      <c r="FC178">
        <v>0</v>
      </c>
      <c r="FD178">
        <v>0</v>
      </c>
      <c r="FE178">
        <v>44665392</v>
      </c>
      <c r="FF178">
        <v>7356385</v>
      </c>
      <c r="FG178">
        <v>7.0223999999999995E-2</v>
      </c>
      <c r="FH178">
        <v>3.0397999999999998E-2</v>
      </c>
      <c r="FI178">
        <v>0</v>
      </c>
      <c r="FJ178">
        <v>0</v>
      </c>
      <c r="FK178">
        <v>49107.604999999996</v>
      </c>
      <c r="FL178">
        <v>361696294</v>
      </c>
      <c r="FM178">
        <v>0</v>
      </c>
      <c r="FN178">
        <v>19343</v>
      </c>
      <c r="FO178">
        <v>1905102</v>
      </c>
      <c r="FP178">
        <v>439797</v>
      </c>
      <c r="FQ178">
        <v>2364242</v>
      </c>
      <c r="FR178">
        <v>1924445</v>
      </c>
      <c r="FS178">
        <v>0</v>
      </c>
      <c r="FT178">
        <v>0</v>
      </c>
      <c r="FU178">
        <v>0</v>
      </c>
      <c r="FV178">
        <v>0</v>
      </c>
      <c r="FW178">
        <v>0</v>
      </c>
      <c r="FX178">
        <v>0</v>
      </c>
      <c r="FY178">
        <v>0</v>
      </c>
      <c r="GB178">
        <v>11675116</v>
      </c>
      <c r="GC178">
        <v>11675116</v>
      </c>
      <c r="GD178">
        <v>1221.9270000000001</v>
      </c>
      <c r="GF178">
        <v>0</v>
      </c>
      <c r="GG178">
        <v>0</v>
      </c>
      <c r="GH178">
        <v>0</v>
      </c>
      <c r="GI178">
        <v>0</v>
      </c>
      <c r="GK178">
        <v>0</v>
      </c>
      <c r="GL178">
        <v>0</v>
      </c>
      <c r="GM178">
        <v>0</v>
      </c>
      <c r="GN178">
        <v>0</v>
      </c>
      <c r="GO178">
        <v>0</v>
      </c>
      <c r="GQ178">
        <v>0</v>
      </c>
      <c r="GR178">
        <v>0</v>
      </c>
      <c r="GS178">
        <v>0</v>
      </c>
      <c r="GT178">
        <v>0</v>
      </c>
      <c r="HB178">
        <v>360336637</v>
      </c>
      <c r="HC178">
        <v>4.0135999999999998E-2</v>
      </c>
      <c r="HD178">
        <v>4768074</v>
      </c>
      <c r="HE178">
        <v>0</v>
      </c>
      <c r="HF178">
        <v>30404380</v>
      </c>
      <c r="HG178">
        <v>57904</v>
      </c>
      <c r="HH178">
        <v>7226087</v>
      </c>
      <c r="HI178">
        <v>0</v>
      </c>
      <c r="HJ178">
        <v>1157302</v>
      </c>
      <c r="HK178">
        <v>75341</v>
      </c>
      <c r="HL178">
        <v>39128</v>
      </c>
      <c r="HM178">
        <v>625000</v>
      </c>
      <c r="HN178">
        <v>678328</v>
      </c>
      <c r="HO178">
        <v>0</v>
      </c>
      <c r="HP178">
        <v>0</v>
      </c>
      <c r="HQ178">
        <v>0</v>
      </c>
      <c r="HR178">
        <v>0</v>
      </c>
      <c r="HS178">
        <v>286393186</v>
      </c>
      <c r="HT178">
        <v>7356385</v>
      </c>
      <c r="HW178">
        <v>0</v>
      </c>
      <c r="HX178">
        <v>2550</v>
      </c>
      <c r="HY178">
        <v>4323</v>
      </c>
      <c r="HZ178">
        <v>5311</v>
      </c>
      <c r="IA178">
        <v>8111</v>
      </c>
      <c r="IB178">
        <v>11281</v>
      </c>
      <c r="IC178">
        <v>31576</v>
      </c>
      <c r="ID178">
        <v>0</v>
      </c>
      <c r="IE178">
        <v>0</v>
      </c>
      <c r="IF178">
        <v>0</v>
      </c>
      <c r="IG178">
        <v>94</v>
      </c>
      <c r="IH178">
        <v>11730.661</v>
      </c>
      <c r="II178">
        <v>0</v>
      </c>
      <c r="IJ178">
        <v>12363.432000000001</v>
      </c>
      <c r="IK178">
        <v>0</v>
      </c>
      <c r="IL178">
        <v>115</v>
      </c>
      <c r="IM178">
        <v>16</v>
      </c>
      <c r="IN178">
        <v>1</v>
      </c>
      <c r="IO178">
        <v>132</v>
      </c>
      <c r="IP178">
        <v>0</v>
      </c>
      <c r="IQ178">
        <v>12363.432000000001</v>
      </c>
      <c r="IR178">
        <v>7615874</v>
      </c>
      <c r="IS178">
        <v>0</v>
      </c>
      <c r="IT178">
        <v>575000</v>
      </c>
      <c r="IU178">
        <v>48000</v>
      </c>
      <c r="IV178">
        <v>2000</v>
      </c>
      <c r="IW178">
        <v>6160</v>
      </c>
      <c r="IX178">
        <v>0</v>
      </c>
      <c r="IY178">
        <v>0</v>
      </c>
      <c r="IZ178">
        <v>0</v>
      </c>
      <c r="JA178">
        <v>0</v>
      </c>
      <c r="JB178">
        <v>9</v>
      </c>
      <c r="JC178">
        <v>213176</v>
      </c>
      <c r="JD178">
        <v>19</v>
      </c>
      <c r="JE178">
        <v>243313</v>
      </c>
      <c r="JF178">
        <v>28</v>
      </c>
      <c r="JG178">
        <v>189639</v>
      </c>
      <c r="JH178">
        <v>32200</v>
      </c>
      <c r="JJ178">
        <v>0</v>
      </c>
      <c r="JK178">
        <v>0</v>
      </c>
      <c r="JL178">
        <v>0</v>
      </c>
      <c r="JM178">
        <v>0</v>
      </c>
      <c r="JO178">
        <v>3.6110000000000002</v>
      </c>
      <c r="JP178">
        <v>984.08100000000002</v>
      </c>
      <c r="JQ178">
        <v>234.23500000000001</v>
      </c>
      <c r="JR178">
        <v>28841</v>
      </c>
      <c r="JS178">
        <v>9146128</v>
      </c>
      <c r="JT178">
        <v>2500147</v>
      </c>
      <c r="JU178">
        <v>0</v>
      </c>
      <c r="JW178">
        <v>0</v>
      </c>
      <c r="JX178">
        <v>0</v>
      </c>
      <c r="JY178">
        <v>0</v>
      </c>
      <c r="JZ178">
        <v>0</v>
      </c>
      <c r="KD178">
        <v>0</v>
      </c>
      <c r="KE178">
        <v>7261</v>
      </c>
      <c r="KG178">
        <v>0</v>
      </c>
      <c r="KH178">
        <v>0</v>
      </c>
      <c r="KI178">
        <v>0</v>
      </c>
      <c r="KJ178">
        <v>55</v>
      </c>
      <c r="KK178">
        <v>39</v>
      </c>
      <c r="KL178">
        <v>33880</v>
      </c>
      <c r="KM178">
        <v>24024</v>
      </c>
      <c r="KN178">
        <v>0</v>
      </c>
      <c r="KO178">
        <v>0</v>
      </c>
      <c r="KP178">
        <v>0</v>
      </c>
      <c r="KQ178">
        <v>0</v>
      </c>
      <c r="KS178">
        <v>0</v>
      </c>
      <c r="KT178">
        <v>0</v>
      </c>
      <c r="KU178">
        <v>0</v>
      </c>
      <c r="KW178">
        <v>0</v>
      </c>
      <c r="KX178">
        <v>0</v>
      </c>
      <c r="KY178">
        <v>0</v>
      </c>
      <c r="KZ178">
        <v>0</v>
      </c>
      <c r="LA178">
        <v>0</v>
      </c>
      <c r="LB178">
        <v>0</v>
      </c>
      <c r="LD178">
        <v>0</v>
      </c>
      <c r="LE178">
        <v>0</v>
      </c>
      <c r="LF178">
        <v>0</v>
      </c>
      <c r="LG178">
        <v>0</v>
      </c>
      <c r="LH178">
        <v>0</v>
      </c>
      <c r="LI178">
        <v>0</v>
      </c>
      <c r="LJ178">
        <v>28730.161</v>
      </c>
      <c r="LK178">
        <v>58</v>
      </c>
      <c r="LL178">
        <v>870000</v>
      </c>
      <c r="LM178">
        <v>287302</v>
      </c>
      <c r="LN178">
        <v>0</v>
      </c>
      <c r="LO178">
        <v>0</v>
      </c>
      <c r="LP178">
        <v>0</v>
      </c>
      <c r="LQ178">
        <v>0</v>
      </c>
      <c r="LR178">
        <v>0</v>
      </c>
      <c r="LS178">
        <v>0</v>
      </c>
      <c r="LT178">
        <v>0</v>
      </c>
      <c r="LU178">
        <v>0</v>
      </c>
      <c r="LV178">
        <v>0</v>
      </c>
      <c r="LW178">
        <v>0</v>
      </c>
      <c r="LX178">
        <v>0</v>
      </c>
      <c r="LY178">
        <v>0</v>
      </c>
      <c r="LZ178">
        <v>0</v>
      </c>
      <c r="MA178">
        <v>0</v>
      </c>
      <c r="MB178">
        <v>0</v>
      </c>
      <c r="MC178">
        <v>0</v>
      </c>
      <c r="MD178">
        <v>0</v>
      </c>
      <c r="ME178">
        <v>0</v>
      </c>
      <c r="MF178">
        <v>0</v>
      </c>
      <c r="MG178">
        <v>343183037</v>
      </c>
      <c r="MH178">
        <v>0</v>
      </c>
      <c r="MI178">
        <v>0</v>
      </c>
      <c r="MJ178">
        <v>0</v>
      </c>
      <c r="MK178">
        <v>0</v>
      </c>
    </row>
    <row r="179" spans="1:349" x14ac:dyDescent="0.25">
      <c r="A179">
        <v>43696</v>
      </c>
      <c r="B179">
        <v>227821</v>
      </c>
      <c r="C179">
        <v>9</v>
      </c>
      <c r="D179">
        <v>2025</v>
      </c>
      <c r="E179">
        <v>6160</v>
      </c>
      <c r="F179">
        <v>0</v>
      </c>
      <c r="G179">
        <v>239.953</v>
      </c>
      <c r="H179">
        <v>239.953</v>
      </c>
      <c r="I179">
        <v>239.953</v>
      </c>
      <c r="J179">
        <v>239.953</v>
      </c>
      <c r="K179">
        <v>0</v>
      </c>
      <c r="L179">
        <v>6160</v>
      </c>
      <c r="M179">
        <v>0</v>
      </c>
      <c r="N179">
        <v>0</v>
      </c>
      <c r="P179">
        <v>239.953</v>
      </c>
      <c r="Q179">
        <v>0</v>
      </c>
      <c r="R179">
        <v>149298</v>
      </c>
      <c r="S179">
        <v>622.19600000000003</v>
      </c>
      <c r="U179">
        <v>0</v>
      </c>
      <c r="V179">
        <v>0</v>
      </c>
      <c r="W179">
        <v>0</v>
      </c>
      <c r="X179">
        <v>0</v>
      </c>
      <c r="Z179">
        <v>0</v>
      </c>
      <c r="AC179">
        <v>0</v>
      </c>
      <c r="AD179" t="s">
        <v>305</v>
      </c>
      <c r="AE179">
        <v>0</v>
      </c>
      <c r="AH179">
        <v>0</v>
      </c>
      <c r="AI179">
        <v>0</v>
      </c>
      <c r="AJ179">
        <v>6160</v>
      </c>
      <c r="AK179" t="s">
        <v>529</v>
      </c>
      <c r="AL179" t="s">
        <v>61</v>
      </c>
      <c r="AM179">
        <v>0</v>
      </c>
      <c r="AN179">
        <v>0</v>
      </c>
      <c r="AO179">
        <v>0</v>
      </c>
      <c r="AP179">
        <v>0</v>
      </c>
      <c r="AQ179">
        <v>0</v>
      </c>
      <c r="AS179">
        <v>0</v>
      </c>
      <c r="AT179">
        <v>0</v>
      </c>
      <c r="AU179">
        <v>0</v>
      </c>
      <c r="AV179">
        <v>0</v>
      </c>
      <c r="AW179">
        <v>2000009</v>
      </c>
      <c r="AX179">
        <v>1961486</v>
      </c>
      <c r="AY179">
        <v>0</v>
      </c>
      <c r="AZ179">
        <v>149298</v>
      </c>
      <c r="BA179">
        <v>7.75</v>
      </c>
      <c r="BB179">
        <v>0</v>
      </c>
      <c r="BC179">
        <v>0</v>
      </c>
      <c r="BD179">
        <v>0</v>
      </c>
      <c r="BE179">
        <v>0</v>
      </c>
      <c r="BF179">
        <v>1801054</v>
      </c>
      <c r="BG179">
        <v>0</v>
      </c>
      <c r="BJ179">
        <v>12</v>
      </c>
      <c r="BK179">
        <v>0</v>
      </c>
      <c r="BL179">
        <v>0</v>
      </c>
      <c r="BM179">
        <v>0</v>
      </c>
      <c r="BN179">
        <v>0</v>
      </c>
      <c r="BO179">
        <v>0</v>
      </c>
      <c r="BP179">
        <v>0</v>
      </c>
      <c r="BQ179">
        <v>733</v>
      </c>
      <c r="BS179">
        <v>0</v>
      </c>
      <c r="BT179">
        <v>0</v>
      </c>
      <c r="BU179">
        <v>0</v>
      </c>
      <c r="BV179">
        <v>0</v>
      </c>
      <c r="BW179">
        <v>0</v>
      </c>
      <c r="BY179">
        <v>0</v>
      </c>
      <c r="CA179">
        <v>0</v>
      </c>
      <c r="CB179">
        <v>0</v>
      </c>
      <c r="CC179">
        <v>0</v>
      </c>
      <c r="CD179">
        <v>0</v>
      </c>
      <c r="CE179">
        <v>0</v>
      </c>
      <c r="CF179">
        <v>0</v>
      </c>
      <c r="CG179">
        <v>0</v>
      </c>
      <c r="CH179">
        <v>38523</v>
      </c>
      <c r="CI179">
        <v>0</v>
      </c>
      <c r="CJ179">
        <v>4</v>
      </c>
      <c r="CK179">
        <v>0</v>
      </c>
      <c r="CL179">
        <v>0</v>
      </c>
      <c r="CN179">
        <v>0</v>
      </c>
      <c r="CO179">
        <v>1</v>
      </c>
      <c r="CP179">
        <v>0</v>
      </c>
      <c r="CQ179">
        <v>9.5830000000000002</v>
      </c>
      <c r="CR179">
        <v>239.953</v>
      </c>
      <c r="CS179">
        <v>0</v>
      </c>
      <c r="CT179">
        <v>0</v>
      </c>
      <c r="CU179">
        <v>0</v>
      </c>
      <c r="CV179">
        <v>0</v>
      </c>
      <c r="CW179">
        <v>0</v>
      </c>
      <c r="CX179">
        <v>0</v>
      </c>
      <c r="CY179">
        <v>0</v>
      </c>
      <c r="CZ179">
        <v>0</v>
      </c>
      <c r="DB179">
        <v>1478110</v>
      </c>
      <c r="DC179">
        <v>0</v>
      </c>
      <c r="DD179">
        <v>0</v>
      </c>
      <c r="DE179">
        <v>10241</v>
      </c>
      <c r="DF179">
        <v>10241</v>
      </c>
      <c r="DG179">
        <v>1.663</v>
      </c>
      <c r="DH179">
        <v>0</v>
      </c>
      <c r="DI179">
        <v>0</v>
      </c>
      <c r="DK179">
        <v>3351</v>
      </c>
      <c r="DL179">
        <v>0</v>
      </c>
      <c r="DM179">
        <v>0</v>
      </c>
      <c r="DN179">
        <v>0</v>
      </c>
      <c r="DO179">
        <v>0</v>
      </c>
      <c r="DP179">
        <v>0</v>
      </c>
      <c r="DQ179">
        <v>0</v>
      </c>
      <c r="DR179">
        <v>0</v>
      </c>
      <c r="DS179">
        <v>0</v>
      </c>
      <c r="DT179">
        <v>0</v>
      </c>
      <c r="DU179">
        <v>0</v>
      </c>
      <c r="DV179">
        <v>0</v>
      </c>
      <c r="DW179">
        <v>0</v>
      </c>
      <c r="DX179">
        <v>0</v>
      </c>
      <c r="DY179">
        <v>0</v>
      </c>
      <c r="DZ179">
        <v>0</v>
      </c>
      <c r="EA179">
        <v>0</v>
      </c>
      <c r="EB179">
        <v>0</v>
      </c>
      <c r="EC179">
        <v>0</v>
      </c>
      <c r="ED179">
        <v>0</v>
      </c>
      <c r="EE179">
        <v>0</v>
      </c>
      <c r="EF179">
        <v>0</v>
      </c>
      <c r="EG179">
        <v>0</v>
      </c>
      <c r="EH179">
        <v>0</v>
      </c>
      <c r="EI179">
        <v>0</v>
      </c>
      <c r="EJ179">
        <v>0</v>
      </c>
      <c r="EK179">
        <v>0</v>
      </c>
      <c r="EL179">
        <v>0</v>
      </c>
      <c r="EM179">
        <v>0</v>
      </c>
      <c r="EN179">
        <v>0</v>
      </c>
      <c r="EO179">
        <v>0</v>
      </c>
      <c r="EP179">
        <v>0</v>
      </c>
      <c r="EQ179">
        <v>0</v>
      </c>
      <c r="ER179">
        <v>0</v>
      </c>
      <c r="ES179">
        <v>0</v>
      </c>
      <c r="ET179">
        <v>0</v>
      </c>
      <c r="EV179">
        <v>0</v>
      </c>
      <c r="EW179">
        <v>0</v>
      </c>
      <c r="EX179">
        <v>0</v>
      </c>
      <c r="EZ179">
        <v>1651756</v>
      </c>
      <c r="FA179">
        <v>0</v>
      </c>
      <c r="FB179">
        <v>1801054</v>
      </c>
      <c r="FC179">
        <v>0</v>
      </c>
      <c r="FD179">
        <v>0</v>
      </c>
      <c r="FE179">
        <v>265931</v>
      </c>
      <c r="FF179">
        <v>43799</v>
      </c>
      <c r="FG179">
        <v>7.0223999999999995E-2</v>
      </c>
      <c r="FH179">
        <v>3.0397999999999998E-2</v>
      </c>
      <c r="FI179">
        <v>0</v>
      </c>
      <c r="FJ179">
        <v>0</v>
      </c>
      <c r="FK179">
        <v>292.37900000000002</v>
      </c>
      <c r="FL179">
        <v>2149307</v>
      </c>
      <c r="FM179">
        <v>0</v>
      </c>
      <c r="FN179">
        <v>0</v>
      </c>
      <c r="FO179">
        <v>0</v>
      </c>
      <c r="FP179">
        <v>0</v>
      </c>
      <c r="FQ179">
        <v>0</v>
      </c>
      <c r="FR179">
        <v>0</v>
      </c>
      <c r="FS179">
        <v>0</v>
      </c>
      <c r="FT179">
        <v>0</v>
      </c>
      <c r="FU179">
        <v>0</v>
      </c>
      <c r="FV179">
        <v>0</v>
      </c>
      <c r="FW179">
        <v>0</v>
      </c>
      <c r="FX179">
        <v>0</v>
      </c>
      <c r="FY179">
        <v>0</v>
      </c>
      <c r="GB179">
        <v>0</v>
      </c>
      <c r="GC179">
        <v>0</v>
      </c>
      <c r="GD179">
        <v>0</v>
      </c>
      <c r="GF179">
        <v>0</v>
      </c>
      <c r="GG179">
        <v>0</v>
      </c>
      <c r="GH179">
        <v>0</v>
      </c>
      <c r="GI179">
        <v>0</v>
      </c>
      <c r="GK179">
        <v>0</v>
      </c>
      <c r="GL179">
        <v>0</v>
      </c>
      <c r="GM179">
        <v>0</v>
      </c>
      <c r="GN179">
        <v>0</v>
      </c>
      <c r="GO179">
        <v>0</v>
      </c>
      <c r="GQ179">
        <v>0</v>
      </c>
      <c r="GR179">
        <v>0</v>
      </c>
      <c r="GS179">
        <v>0</v>
      </c>
      <c r="GT179">
        <v>0</v>
      </c>
      <c r="HB179">
        <v>360336637</v>
      </c>
      <c r="HC179">
        <v>4.0135999999999998E-2</v>
      </c>
      <c r="HD179">
        <v>38523</v>
      </c>
      <c r="HE179">
        <v>0</v>
      </c>
      <c r="HF179">
        <v>264188</v>
      </c>
      <c r="HG179">
        <v>28336</v>
      </c>
      <c r="HH179">
        <v>2158</v>
      </c>
      <c r="HI179">
        <v>0</v>
      </c>
      <c r="HJ179">
        <v>18021</v>
      </c>
      <c r="HK179">
        <v>0</v>
      </c>
      <c r="HL179">
        <v>0</v>
      </c>
      <c r="HM179">
        <v>0</v>
      </c>
      <c r="HN179">
        <v>0</v>
      </c>
      <c r="HO179">
        <v>0</v>
      </c>
      <c r="HP179">
        <v>0</v>
      </c>
      <c r="HQ179">
        <v>0</v>
      </c>
      <c r="HR179">
        <v>0</v>
      </c>
      <c r="HS179">
        <v>1651756</v>
      </c>
      <c r="HT179">
        <v>43799</v>
      </c>
      <c r="HW179">
        <v>0</v>
      </c>
      <c r="HX179">
        <v>1</v>
      </c>
      <c r="HY179">
        <v>5</v>
      </c>
      <c r="HZ179">
        <v>1</v>
      </c>
      <c r="IA179">
        <v>0</v>
      </c>
      <c r="IB179">
        <v>0</v>
      </c>
      <c r="IC179">
        <v>7</v>
      </c>
      <c r="ID179">
        <v>0</v>
      </c>
      <c r="IE179">
        <v>0</v>
      </c>
      <c r="IF179">
        <v>0</v>
      </c>
      <c r="IG179">
        <v>46</v>
      </c>
      <c r="IH179">
        <v>3.5030000000000001</v>
      </c>
      <c r="II179">
        <v>0</v>
      </c>
      <c r="IJ179">
        <v>0</v>
      </c>
      <c r="IK179">
        <v>0</v>
      </c>
      <c r="IL179">
        <v>0</v>
      </c>
      <c r="IM179">
        <v>0</v>
      </c>
      <c r="IN179">
        <v>0</v>
      </c>
      <c r="IO179">
        <v>0</v>
      </c>
      <c r="IP179">
        <v>0</v>
      </c>
      <c r="IQ179">
        <v>0</v>
      </c>
      <c r="IR179">
        <v>0</v>
      </c>
      <c r="IS179">
        <v>0</v>
      </c>
      <c r="IT179">
        <v>0</v>
      </c>
      <c r="IU179">
        <v>0</v>
      </c>
      <c r="IV179">
        <v>0</v>
      </c>
      <c r="IW179">
        <v>6160</v>
      </c>
      <c r="IX179">
        <v>0</v>
      </c>
      <c r="IY179">
        <v>0</v>
      </c>
      <c r="IZ179">
        <v>0</v>
      </c>
      <c r="JA179">
        <v>0</v>
      </c>
      <c r="JB179">
        <v>0</v>
      </c>
      <c r="JC179">
        <v>0</v>
      </c>
      <c r="JD179">
        <v>0</v>
      </c>
      <c r="JE179">
        <v>0</v>
      </c>
      <c r="JF179">
        <v>0</v>
      </c>
      <c r="JG179">
        <v>0</v>
      </c>
      <c r="JH179">
        <v>0</v>
      </c>
      <c r="JJ179">
        <v>0</v>
      </c>
      <c r="JK179">
        <v>0</v>
      </c>
      <c r="JL179">
        <v>0</v>
      </c>
      <c r="JM179">
        <v>0</v>
      </c>
      <c r="JO179">
        <v>0</v>
      </c>
      <c r="JP179">
        <v>0</v>
      </c>
      <c r="JQ179">
        <v>0</v>
      </c>
      <c r="JR179">
        <v>0</v>
      </c>
      <c r="JS179">
        <v>0</v>
      </c>
      <c r="JT179">
        <v>0</v>
      </c>
      <c r="JU179">
        <v>0</v>
      </c>
      <c r="JW179">
        <v>0</v>
      </c>
      <c r="JX179">
        <v>0</v>
      </c>
      <c r="JY179">
        <v>0</v>
      </c>
      <c r="JZ179">
        <v>0</v>
      </c>
      <c r="KD179">
        <v>0</v>
      </c>
      <c r="KE179">
        <v>7261</v>
      </c>
      <c r="KG179">
        <v>0</v>
      </c>
      <c r="KH179">
        <v>0</v>
      </c>
      <c r="KI179">
        <v>0</v>
      </c>
      <c r="KJ179">
        <v>29</v>
      </c>
      <c r="KK179">
        <v>17</v>
      </c>
      <c r="KL179">
        <v>17864</v>
      </c>
      <c r="KM179">
        <v>10472</v>
      </c>
      <c r="KN179">
        <v>0</v>
      </c>
      <c r="KO179">
        <v>0</v>
      </c>
      <c r="KP179">
        <v>0</v>
      </c>
      <c r="KQ179">
        <v>0</v>
      </c>
      <c r="KS179">
        <v>0</v>
      </c>
      <c r="KT179">
        <v>0</v>
      </c>
      <c r="KU179">
        <v>0</v>
      </c>
      <c r="KW179">
        <v>0</v>
      </c>
      <c r="KX179">
        <v>0</v>
      </c>
      <c r="KY179">
        <v>0</v>
      </c>
      <c r="KZ179">
        <v>0</v>
      </c>
      <c r="LA179">
        <v>0</v>
      </c>
      <c r="LB179">
        <v>0</v>
      </c>
      <c r="LD179">
        <v>0</v>
      </c>
      <c r="LE179">
        <v>0</v>
      </c>
      <c r="LF179">
        <v>0</v>
      </c>
      <c r="LG179">
        <v>0</v>
      </c>
      <c r="LH179">
        <v>0</v>
      </c>
      <c r="LI179">
        <v>0</v>
      </c>
      <c r="LJ179">
        <v>302.09700000000004</v>
      </c>
      <c r="LK179">
        <v>1</v>
      </c>
      <c r="LL179">
        <v>15000</v>
      </c>
      <c r="LM179">
        <v>3021</v>
      </c>
      <c r="LN179">
        <v>0</v>
      </c>
      <c r="LO179">
        <v>0</v>
      </c>
      <c r="LP179">
        <v>0</v>
      </c>
      <c r="LQ179">
        <v>0</v>
      </c>
      <c r="LR179">
        <v>0</v>
      </c>
      <c r="LS179">
        <v>0</v>
      </c>
      <c r="LT179">
        <v>0</v>
      </c>
      <c r="LU179">
        <v>0</v>
      </c>
      <c r="LV179">
        <v>0</v>
      </c>
      <c r="LW179">
        <v>0</v>
      </c>
      <c r="LX179">
        <v>0</v>
      </c>
      <c r="LY179">
        <v>0</v>
      </c>
      <c r="LZ179">
        <v>0</v>
      </c>
      <c r="MA179">
        <v>0</v>
      </c>
      <c r="MB179">
        <v>0</v>
      </c>
      <c r="MC179">
        <v>0</v>
      </c>
      <c r="MD179">
        <v>0</v>
      </c>
      <c r="ME179">
        <v>0</v>
      </c>
      <c r="MF179">
        <v>0</v>
      </c>
      <c r="MG179">
        <v>2000009</v>
      </c>
      <c r="MH179">
        <v>0</v>
      </c>
      <c r="MI179">
        <v>0</v>
      </c>
      <c r="MJ179">
        <v>0</v>
      </c>
      <c r="MK179">
        <v>0</v>
      </c>
    </row>
    <row r="180" spans="1:349" x14ac:dyDescent="0.25">
      <c r="A180">
        <v>43696</v>
      </c>
      <c r="B180">
        <v>227824</v>
      </c>
      <c r="C180">
        <v>9</v>
      </c>
      <c r="D180">
        <v>2025</v>
      </c>
      <c r="E180">
        <v>6160</v>
      </c>
      <c r="F180">
        <v>0</v>
      </c>
      <c r="G180">
        <v>815.68200000000002</v>
      </c>
      <c r="H180">
        <v>807.57100000000003</v>
      </c>
      <c r="I180">
        <v>807.57100000000003</v>
      </c>
      <c r="J180">
        <v>815.68200000000002</v>
      </c>
      <c r="K180">
        <v>0</v>
      </c>
      <c r="L180">
        <v>6160</v>
      </c>
      <c r="M180">
        <v>0</v>
      </c>
      <c r="N180">
        <v>0</v>
      </c>
      <c r="P180">
        <v>815.68200000000002</v>
      </c>
      <c r="Q180">
        <v>0</v>
      </c>
      <c r="R180">
        <v>507514</v>
      </c>
      <c r="S180">
        <v>622.19600000000003</v>
      </c>
      <c r="U180">
        <v>0</v>
      </c>
      <c r="V180">
        <v>295.173</v>
      </c>
      <c r="W180">
        <v>181827</v>
      </c>
      <c r="X180">
        <v>181827</v>
      </c>
      <c r="Z180">
        <v>0</v>
      </c>
      <c r="AC180">
        <v>0</v>
      </c>
      <c r="AD180" t="s">
        <v>305</v>
      </c>
      <c r="AE180">
        <v>0</v>
      </c>
      <c r="AH180">
        <v>0</v>
      </c>
      <c r="AI180">
        <v>0</v>
      </c>
      <c r="AJ180">
        <v>6160</v>
      </c>
      <c r="AK180" t="s">
        <v>529</v>
      </c>
      <c r="AL180" t="s">
        <v>587</v>
      </c>
      <c r="AM180">
        <v>0</v>
      </c>
      <c r="AN180">
        <v>0</v>
      </c>
      <c r="AO180">
        <v>0</v>
      </c>
      <c r="AP180">
        <v>0</v>
      </c>
      <c r="AQ180">
        <v>0</v>
      </c>
      <c r="AS180">
        <v>0</v>
      </c>
      <c r="AT180">
        <v>0</v>
      </c>
      <c r="AU180">
        <v>0</v>
      </c>
      <c r="AV180">
        <v>0</v>
      </c>
      <c r="AW180">
        <v>9110210</v>
      </c>
      <c r="AX180">
        <v>8980958</v>
      </c>
      <c r="AY180">
        <v>0</v>
      </c>
      <c r="AZ180">
        <v>507514</v>
      </c>
      <c r="BA180">
        <v>0</v>
      </c>
      <c r="BB180">
        <v>0</v>
      </c>
      <c r="BC180">
        <v>0</v>
      </c>
      <c r="BD180">
        <v>0</v>
      </c>
      <c r="BE180">
        <v>0</v>
      </c>
      <c r="BF180">
        <v>7989125</v>
      </c>
      <c r="BG180">
        <v>0</v>
      </c>
      <c r="BJ180">
        <v>12</v>
      </c>
      <c r="BK180">
        <v>0</v>
      </c>
      <c r="BL180">
        <v>0</v>
      </c>
      <c r="BM180">
        <v>0</v>
      </c>
      <c r="BN180">
        <v>0</v>
      </c>
      <c r="BO180">
        <v>0</v>
      </c>
      <c r="BP180">
        <v>0</v>
      </c>
      <c r="BQ180">
        <v>646</v>
      </c>
      <c r="BS180">
        <v>0</v>
      </c>
      <c r="BT180">
        <v>0</v>
      </c>
      <c r="BU180">
        <v>0</v>
      </c>
      <c r="BV180">
        <v>0</v>
      </c>
      <c r="BW180">
        <v>0</v>
      </c>
      <c r="BY180">
        <v>0</v>
      </c>
      <c r="CA180">
        <v>0</v>
      </c>
      <c r="CB180">
        <v>0</v>
      </c>
      <c r="CC180">
        <v>0</v>
      </c>
      <c r="CD180">
        <v>0</v>
      </c>
      <c r="CE180">
        <v>0</v>
      </c>
      <c r="CF180">
        <v>0</v>
      </c>
      <c r="CG180">
        <v>0</v>
      </c>
      <c r="CH180">
        <v>130954</v>
      </c>
      <c r="CI180">
        <v>0</v>
      </c>
      <c r="CJ180">
        <v>4</v>
      </c>
      <c r="CK180">
        <v>0</v>
      </c>
      <c r="CL180">
        <v>0</v>
      </c>
      <c r="CN180">
        <v>0</v>
      </c>
      <c r="CO180">
        <v>1</v>
      </c>
      <c r="CP180">
        <v>0</v>
      </c>
      <c r="CQ180">
        <v>0</v>
      </c>
      <c r="CR180">
        <v>815.68200000000002</v>
      </c>
      <c r="CS180">
        <v>0</v>
      </c>
      <c r="CT180">
        <v>0</v>
      </c>
      <c r="CU180">
        <v>0</v>
      </c>
      <c r="CV180">
        <v>0</v>
      </c>
      <c r="CW180">
        <v>0</v>
      </c>
      <c r="CX180">
        <v>0</v>
      </c>
      <c r="CY180">
        <v>0</v>
      </c>
      <c r="CZ180">
        <v>0</v>
      </c>
      <c r="DB180">
        <v>4974637</v>
      </c>
      <c r="DC180">
        <v>0</v>
      </c>
      <c r="DD180">
        <v>0</v>
      </c>
      <c r="DE180">
        <v>1285823</v>
      </c>
      <c r="DF180">
        <v>1285823</v>
      </c>
      <c r="DG180">
        <v>208.738</v>
      </c>
      <c r="DH180">
        <v>0</v>
      </c>
      <c r="DI180">
        <v>0</v>
      </c>
      <c r="DK180">
        <v>1953</v>
      </c>
      <c r="DL180">
        <v>0</v>
      </c>
      <c r="DM180">
        <v>512429</v>
      </c>
      <c r="DN180">
        <v>1702</v>
      </c>
      <c r="DO180">
        <v>0</v>
      </c>
      <c r="DP180">
        <v>0</v>
      </c>
      <c r="DQ180">
        <v>0</v>
      </c>
      <c r="DR180">
        <v>0</v>
      </c>
      <c r="DS180">
        <v>0</v>
      </c>
      <c r="DT180">
        <v>0</v>
      </c>
      <c r="DU180">
        <v>0</v>
      </c>
      <c r="DV180">
        <v>0</v>
      </c>
      <c r="DW180">
        <v>0</v>
      </c>
      <c r="DX180">
        <v>0</v>
      </c>
      <c r="DY180">
        <v>0</v>
      </c>
      <c r="DZ180">
        <v>0</v>
      </c>
      <c r="EA180">
        <v>0</v>
      </c>
      <c r="EB180">
        <v>0</v>
      </c>
      <c r="EC180">
        <v>49.078000000000003</v>
      </c>
      <c r="ED180">
        <v>347669</v>
      </c>
      <c r="EE180">
        <v>0</v>
      </c>
      <c r="EF180">
        <v>0</v>
      </c>
      <c r="EG180">
        <v>0</v>
      </c>
      <c r="EH180">
        <v>166462</v>
      </c>
      <c r="EI180">
        <v>0</v>
      </c>
      <c r="EJ180">
        <v>0</v>
      </c>
      <c r="EK180">
        <v>6.766</v>
      </c>
      <c r="EL180">
        <v>0</v>
      </c>
      <c r="EM180">
        <v>0</v>
      </c>
      <c r="EN180">
        <v>1.345</v>
      </c>
      <c r="EO180">
        <v>0</v>
      </c>
      <c r="EP180">
        <v>0</v>
      </c>
      <c r="EQ180">
        <v>8.1110000000000007</v>
      </c>
      <c r="ER180">
        <v>0</v>
      </c>
      <c r="ES180">
        <v>27.023</v>
      </c>
      <c r="ET180">
        <v>0</v>
      </c>
      <c r="EV180">
        <v>0</v>
      </c>
      <c r="EW180">
        <v>0</v>
      </c>
      <c r="EX180">
        <v>0</v>
      </c>
      <c r="EZ180">
        <v>7607058</v>
      </c>
      <c r="FA180">
        <v>0</v>
      </c>
      <c r="FB180">
        <v>8112870</v>
      </c>
      <c r="FC180">
        <v>0</v>
      </c>
      <c r="FD180">
        <v>0</v>
      </c>
      <c r="FE180">
        <v>1179617</v>
      </c>
      <c r="FF180">
        <v>194283</v>
      </c>
      <c r="FG180">
        <v>7.0223999999999995E-2</v>
      </c>
      <c r="FH180">
        <v>3.0397999999999998E-2</v>
      </c>
      <c r="FI180">
        <v>0</v>
      </c>
      <c r="FJ180">
        <v>0</v>
      </c>
      <c r="FK180">
        <v>1296.9360000000001</v>
      </c>
      <c r="FL180">
        <v>9617724</v>
      </c>
      <c r="FM180">
        <v>0</v>
      </c>
      <c r="FN180">
        <v>0</v>
      </c>
      <c r="FO180">
        <v>122194</v>
      </c>
      <c r="FP180">
        <v>0</v>
      </c>
      <c r="FQ180">
        <v>122194</v>
      </c>
      <c r="FR180">
        <v>122194</v>
      </c>
      <c r="FS180">
        <v>0</v>
      </c>
      <c r="FT180">
        <v>0</v>
      </c>
      <c r="FU180">
        <v>0</v>
      </c>
      <c r="FV180">
        <v>0</v>
      </c>
      <c r="FW180">
        <v>0</v>
      </c>
      <c r="FX180">
        <v>0</v>
      </c>
      <c r="FY180">
        <v>0</v>
      </c>
      <c r="GB180">
        <v>0</v>
      </c>
      <c r="GC180">
        <v>0</v>
      </c>
      <c r="GD180">
        <v>0</v>
      </c>
      <c r="GF180">
        <v>0</v>
      </c>
      <c r="GG180">
        <v>0</v>
      </c>
      <c r="GH180">
        <v>0</v>
      </c>
      <c r="GI180">
        <v>0</v>
      </c>
      <c r="GK180">
        <v>0</v>
      </c>
      <c r="GL180">
        <v>0</v>
      </c>
      <c r="GM180">
        <v>0</v>
      </c>
      <c r="GN180">
        <v>0</v>
      </c>
      <c r="GO180">
        <v>0</v>
      </c>
      <c r="GQ180">
        <v>0</v>
      </c>
      <c r="GR180">
        <v>0</v>
      </c>
      <c r="GS180">
        <v>0</v>
      </c>
      <c r="GT180">
        <v>0</v>
      </c>
      <c r="HB180">
        <v>360336637</v>
      </c>
      <c r="HC180">
        <v>4.0135999999999998E-2</v>
      </c>
      <c r="HD180">
        <v>130954</v>
      </c>
      <c r="HE180">
        <v>0</v>
      </c>
      <c r="HF180">
        <v>889136</v>
      </c>
      <c r="HG180">
        <v>6160</v>
      </c>
      <c r="HH180">
        <v>62102</v>
      </c>
      <c r="HI180">
        <v>0</v>
      </c>
      <c r="HJ180">
        <v>68309</v>
      </c>
      <c r="HK180">
        <v>2609</v>
      </c>
      <c r="HL180">
        <v>644</v>
      </c>
      <c r="HM180">
        <v>7000</v>
      </c>
      <c r="HN180">
        <v>0</v>
      </c>
      <c r="HO180">
        <v>0</v>
      </c>
      <c r="HP180">
        <v>0</v>
      </c>
      <c r="HQ180">
        <v>0</v>
      </c>
      <c r="HR180">
        <v>0</v>
      </c>
      <c r="HS180">
        <v>7605356</v>
      </c>
      <c r="HT180">
        <v>194283</v>
      </c>
      <c r="HW180">
        <v>0</v>
      </c>
      <c r="HX180">
        <v>93</v>
      </c>
      <c r="HY180">
        <v>143</v>
      </c>
      <c r="HZ180">
        <v>150</v>
      </c>
      <c r="IA180">
        <v>218</v>
      </c>
      <c r="IB180">
        <v>215</v>
      </c>
      <c r="IC180">
        <v>819</v>
      </c>
      <c r="ID180">
        <v>0</v>
      </c>
      <c r="IE180">
        <v>0</v>
      </c>
      <c r="IF180">
        <v>0</v>
      </c>
      <c r="IG180">
        <v>10</v>
      </c>
      <c r="IH180">
        <v>100.815</v>
      </c>
      <c r="II180">
        <v>0</v>
      </c>
      <c r="IJ180">
        <v>295.173</v>
      </c>
      <c r="IK180">
        <v>0</v>
      </c>
      <c r="IL180">
        <v>1</v>
      </c>
      <c r="IM180">
        <v>0</v>
      </c>
      <c r="IN180">
        <v>1</v>
      </c>
      <c r="IO180">
        <v>2</v>
      </c>
      <c r="IP180">
        <v>0</v>
      </c>
      <c r="IQ180">
        <v>295.173</v>
      </c>
      <c r="IR180">
        <v>181827</v>
      </c>
      <c r="IS180">
        <v>0</v>
      </c>
      <c r="IT180">
        <v>5000</v>
      </c>
      <c r="IU180">
        <v>0</v>
      </c>
      <c r="IV180">
        <v>2000</v>
      </c>
      <c r="IW180">
        <v>6160</v>
      </c>
      <c r="IX180">
        <v>0</v>
      </c>
      <c r="IY180">
        <v>0</v>
      </c>
      <c r="IZ180">
        <v>0</v>
      </c>
      <c r="JA180">
        <v>0</v>
      </c>
      <c r="JB180">
        <v>0</v>
      </c>
      <c r="JC180">
        <v>0</v>
      </c>
      <c r="JD180">
        <v>0</v>
      </c>
      <c r="JE180">
        <v>0</v>
      </c>
      <c r="JF180">
        <v>0</v>
      </c>
      <c r="JG180">
        <v>0</v>
      </c>
      <c r="JH180">
        <v>0</v>
      </c>
      <c r="JJ180">
        <v>0</v>
      </c>
      <c r="JK180">
        <v>0</v>
      </c>
      <c r="JL180">
        <v>0</v>
      </c>
      <c r="JM180">
        <v>0</v>
      </c>
      <c r="JO180">
        <v>0</v>
      </c>
      <c r="JP180">
        <v>0</v>
      </c>
      <c r="JQ180">
        <v>0</v>
      </c>
      <c r="JR180">
        <v>0</v>
      </c>
      <c r="JS180">
        <v>0</v>
      </c>
      <c r="JT180">
        <v>0</v>
      </c>
      <c r="JU180">
        <v>0</v>
      </c>
      <c r="JW180">
        <v>0</v>
      </c>
      <c r="JX180">
        <v>0</v>
      </c>
      <c r="JY180">
        <v>0</v>
      </c>
      <c r="JZ180">
        <v>0</v>
      </c>
      <c r="KD180">
        <v>0</v>
      </c>
      <c r="KE180">
        <v>7261</v>
      </c>
      <c r="KG180">
        <v>0</v>
      </c>
      <c r="KH180">
        <v>0</v>
      </c>
      <c r="KI180">
        <v>0</v>
      </c>
      <c r="KJ180">
        <v>9</v>
      </c>
      <c r="KK180">
        <v>1</v>
      </c>
      <c r="KL180">
        <v>5544</v>
      </c>
      <c r="KM180">
        <v>616</v>
      </c>
      <c r="KN180">
        <v>0</v>
      </c>
      <c r="KO180">
        <v>0</v>
      </c>
      <c r="KP180">
        <v>0</v>
      </c>
      <c r="KQ180">
        <v>0</v>
      </c>
      <c r="KS180">
        <v>0</v>
      </c>
      <c r="KT180">
        <v>0</v>
      </c>
      <c r="KU180">
        <v>0</v>
      </c>
      <c r="KW180">
        <v>0</v>
      </c>
      <c r="KX180">
        <v>0</v>
      </c>
      <c r="KY180">
        <v>0</v>
      </c>
      <c r="KZ180">
        <v>0</v>
      </c>
      <c r="LA180">
        <v>0</v>
      </c>
      <c r="LB180">
        <v>0</v>
      </c>
      <c r="LD180">
        <v>0</v>
      </c>
      <c r="LE180">
        <v>0</v>
      </c>
      <c r="LF180">
        <v>0</v>
      </c>
      <c r="LG180">
        <v>0</v>
      </c>
      <c r="LH180">
        <v>0</v>
      </c>
      <c r="LI180">
        <v>0</v>
      </c>
      <c r="LJ180">
        <v>830.91100000000006</v>
      </c>
      <c r="LK180">
        <v>4</v>
      </c>
      <c r="LL180">
        <v>60000</v>
      </c>
      <c r="LM180">
        <v>8309</v>
      </c>
      <c r="LN180">
        <v>0</v>
      </c>
      <c r="LO180">
        <v>0</v>
      </c>
      <c r="LP180">
        <v>0</v>
      </c>
      <c r="LQ180">
        <v>0</v>
      </c>
      <c r="LR180">
        <v>0</v>
      </c>
      <c r="LS180">
        <v>0</v>
      </c>
      <c r="LT180">
        <v>0</v>
      </c>
      <c r="LU180">
        <v>0</v>
      </c>
      <c r="LV180">
        <v>0</v>
      </c>
      <c r="LW180">
        <v>0</v>
      </c>
      <c r="LX180">
        <v>0</v>
      </c>
      <c r="LY180">
        <v>0</v>
      </c>
      <c r="LZ180">
        <v>0</v>
      </c>
      <c r="MA180">
        <v>0</v>
      </c>
      <c r="MB180">
        <v>0</v>
      </c>
      <c r="MC180">
        <v>0</v>
      </c>
      <c r="MD180">
        <v>0</v>
      </c>
      <c r="ME180">
        <v>0</v>
      </c>
      <c r="MF180">
        <v>0</v>
      </c>
      <c r="MG180">
        <v>9110210</v>
      </c>
      <c r="MH180">
        <v>0</v>
      </c>
      <c r="MI180">
        <v>0</v>
      </c>
      <c r="MJ180">
        <v>0</v>
      </c>
      <c r="MK180">
        <v>0</v>
      </c>
    </row>
    <row r="181" spans="1:349" x14ac:dyDescent="0.25">
      <c r="A181">
        <v>43696</v>
      </c>
      <c r="B181">
        <v>227825</v>
      </c>
      <c r="C181">
        <v>9</v>
      </c>
      <c r="D181">
        <v>2025</v>
      </c>
      <c r="E181">
        <v>6160</v>
      </c>
      <c r="F181">
        <v>0</v>
      </c>
      <c r="G181">
        <v>2291.4520000000002</v>
      </c>
      <c r="H181">
        <v>2177.0030000000002</v>
      </c>
      <c r="I181">
        <v>2177.0030000000002</v>
      </c>
      <c r="J181">
        <v>2291.4520000000002</v>
      </c>
      <c r="K181">
        <v>0</v>
      </c>
      <c r="L181">
        <v>6160</v>
      </c>
      <c r="M181">
        <v>0</v>
      </c>
      <c r="N181">
        <v>0</v>
      </c>
      <c r="P181">
        <v>2291.4520000000002</v>
      </c>
      <c r="Q181">
        <v>0</v>
      </c>
      <c r="R181">
        <v>1425732</v>
      </c>
      <c r="S181">
        <v>622.19600000000003</v>
      </c>
      <c r="U181">
        <v>0</v>
      </c>
      <c r="V181">
        <v>1434.182</v>
      </c>
      <c r="W181">
        <v>883456</v>
      </c>
      <c r="X181">
        <v>883456</v>
      </c>
      <c r="Z181">
        <v>0</v>
      </c>
      <c r="AC181">
        <v>0</v>
      </c>
      <c r="AD181" t="s">
        <v>305</v>
      </c>
      <c r="AE181">
        <v>0</v>
      </c>
      <c r="AH181">
        <v>0</v>
      </c>
      <c r="AI181">
        <v>0</v>
      </c>
      <c r="AJ181">
        <v>6160</v>
      </c>
      <c r="AK181" t="s">
        <v>529</v>
      </c>
      <c r="AL181" t="s">
        <v>109</v>
      </c>
      <c r="AM181">
        <v>0</v>
      </c>
      <c r="AN181">
        <v>0</v>
      </c>
      <c r="AO181">
        <v>0</v>
      </c>
      <c r="AP181">
        <v>0</v>
      </c>
      <c r="AQ181">
        <v>0</v>
      </c>
      <c r="AS181">
        <v>0</v>
      </c>
      <c r="AT181">
        <v>0</v>
      </c>
      <c r="AU181">
        <v>0</v>
      </c>
      <c r="AV181">
        <v>0</v>
      </c>
      <c r="AW181">
        <v>26312980</v>
      </c>
      <c r="AX181">
        <v>25951390</v>
      </c>
      <c r="AY181">
        <v>0</v>
      </c>
      <c r="AZ181">
        <v>1425732</v>
      </c>
      <c r="BA181">
        <v>0</v>
      </c>
      <c r="BB181">
        <v>0</v>
      </c>
      <c r="BC181">
        <v>0</v>
      </c>
      <c r="BD181">
        <v>0</v>
      </c>
      <c r="BE181">
        <v>0</v>
      </c>
      <c r="BF181">
        <v>23309151</v>
      </c>
      <c r="BG181">
        <v>0</v>
      </c>
      <c r="BJ181">
        <v>12</v>
      </c>
      <c r="BK181">
        <v>0</v>
      </c>
      <c r="BL181">
        <v>0</v>
      </c>
      <c r="BM181">
        <v>0</v>
      </c>
      <c r="BN181">
        <v>0</v>
      </c>
      <c r="BO181">
        <v>0</v>
      </c>
      <c r="BP181">
        <v>0</v>
      </c>
      <c r="BQ181">
        <v>435</v>
      </c>
      <c r="BS181">
        <v>0</v>
      </c>
      <c r="BT181">
        <v>0</v>
      </c>
      <c r="BU181">
        <v>0</v>
      </c>
      <c r="BV181">
        <v>0</v>
      </c>
      <c r="BW181">
        <v>0</v>
      </c>
      <c r="BY181">
        <v>0</v>
      </c>
      <c r="CA181">
        <v>0</v>
      </c>
      <c r="CB181">
        <v>0</v>
      </c>
      <c r="CC181">
        <v>0</v>
      </c>
      <c r="CD181">
        <v>0</v>
      </c>
      <c r="CE181">
        <v>0</v>
      </c>
      <c r="CF181">
        <v>0</v>
      </c>
      <c r="CG181">
        <v>0</v>
      </c>
      <c r="CH181">
        <v>367881</v>
      </c>
      <c r="CI181">
        <v>0</v>
      </c>
      <c r="CJ181">
        <v>4</v>
      </c>
      <c r="CK181">
        <v>0</v>
      </c>
      <c r="CL181">
        <v>0</v>
      </c>
      <c r="CN181">
        <v>0</v>
      </c>
      <c r="CO181">
        <v>1</v>
      </c>
      <c r="CP181">
        <v>5.2000000000000005E-2</v>
      </c>
      <c r="CQ181">
        <v>0</v>
      </c>
      <c r="CR181">
        <v>2291.4520000000002</v>
      </c>
      <c r="CS181">
        <v>0</v>
      </c>
      <c r="CT181">
        <v>0</v>
      </c>
      <c r="CU181">
        <v>0</v>
      </c>
      <c r="CV181">
        <v>0</v>
      </c>
      <c r="CW181">
        <v>0</v>
      </c>
      <c r="CX181">
        <v>0</v>
      </c>
      <c r="CY181">
        <v>0</v>
      </c>
      <c r="CZ181">
        <v>0</v>
      </c>
      <c r="DB181">
        <v>13410338</v>
      </c>
      <c r="DC181">
        <v>0</v>
      </c>
      <c r="DD181">
        <v>0</v>
      </c>
      <c r="DE181">
        <v>3492566</v>
      </c>
      <c r="DF181">
        <v>3493338</v>
      </c>
      <c r="DG181">
        <v>566.97500000000002</v>
      </c>
      <c r="DH181">
        <v>0</v>
      </c>
      <c r="DI181">
        <v>772</v>
      </c>
      <c r="DK181">
        <v>0</v>
      </c>
      <c r="DL181">
        <v>0</v>
      </c>
      <c r="DM181">
        <v>1893942</v>
      </c>
      <c r="DN181">
        <v>6291</v>
      </c>
      <c r="DO181">
        <v>0</v>
      </c>
      <c r="DP181">
        <v>0</v>
      </c>
      <c r="DQ181">
        <v>0</v>
      </c>
      <c r="DR181">
        <v>0</v>
      </c>
      <c r="DS181">
        <v>0</v>
      </c>
      <c r="DT181">
        <v>0</v>
      </c>
      <c r="DU181">
        <v>0</v>
      </c>
      <c r="DV181">
        <v>0</v>
      </c>
      <c r="DW181">
        <v>0</v>
      </c>
      <c r="DX181">
        <v>0</v>
      </c>
      <c r="DY181">
        <v>0</v>
      </c>
      <c r="DZ181">
        <v>0</v>
      </c>
      <c r="EA181">
        <v>0</v>
      </c>
      <c r="EB181">
        <v>0</v>
      </c>
      <c r="EC181">
        <v>117.02200000000001</v>
      </c>
      <c r="ED181">
        <v>828984</v>
      </c>
      <c r="EE181">
        <v>0</v>
      </c>
      <c r="EF181">
        <v>0</v>
      </c>
      <c r="EG181">
        <v>0</v>
      </c>
      <c r="EH181">
        <v>1071249</v>
      </c>
      <c r="EI181">
        <v>0</v>
      </c>
      <c r="EJ181">
        <v>0</v>
      </c>
      <c r="EK181">
        <v>42.314</v>
      </c>
      <c r="EL181">
        <v>0</v>
      </c>
      <c r="EM181">
        <v>8.3740000000000006</v>
      </c>
      <c r="EN181">
        <v>4.3680000000000003</v>
      </c>
      <c r="EO181">
        <v>0</v>
      </c>
      <c r="EP181">
        <v>0</v>
      </c>
      <c r="EQ181">
        <v>55.056000000000004</v>
      </c>
      <c r="ER181">
        <v>0</v>
      </c>
      <c r="ES181">
        <v>173.904</v>
      </c>
      <c r="ET181">
        <v>0</v>
      </c>
      <c r="EV181">
        <v>0</v>
      </c>
      <c r="EW181">
        <v>0</v>
      </c>
      <c r="EX181">
        <v>0</v>
      </c>
      <c r="EZ181">
        <v>21942888</v>
      </c>
      <c r="FA181">
        <v>0</v>
      </c>
      <c r="FB181">
        <v>23362329</v>
      </c>
      <c r="FC181">
        <v>0</v>
      </c>
      <c r="FD181">
        <v>0</v>
      </c>
      <c r="FE181">
        <v>3441661</v>
      </c>
      <c r="FF181">
        <v>566841</v>
      </c>
      <c r="FG181">
        <v>7.0223999999999995E-2</v>
      </c>
      <c r="FH181">
        <v>3.0397999999999998E-2</v>
      </c>
      <c r="FI181">
        <v>0</v>
      </c>
      <c r="FJ181">
        <v>0</v>
      </c>
      <c r="FK181">
        <v>3783.953</v>
      </c>
      <c r="FL181">
        <v>27738712</v>
      </c>
      <c r="FM181">
        <v>0</v>
      </c>
      <c r="FN181">
        <v>0</v>
      </c>
      <c r="FO181">
        <v>47772</v>
      </c>
      <c r="FP181">
        <v>0</v>
      </c>
      <c r="FQ181">
        <v>47772</v>
      </c>
      <c r="FR181">
        <v>47772</v>
      </c>
      <c r="FS181">
        <v>0</v>
      </c>
      <c r="FT181">
        <v>0</v>
      </c>
      <c r="FU181">
        <v>0</v>
      </c>
      <c r="FV181">
        <v>0</v>
      </c>
      <c r="FW181">
        <v>0</v>
      </c>
      <c r="FX181">
        <v>0</v>
      </c>
      <c r="FY181">
        <v>0</v>
      </c>
      <c r="GB181">
        <v>565761</v>
      </c>
      <c r="GC181">
        <v>565761</v>
      </c>
      <c r="GD181">
        <v>59.393000000000001</v>
      </c>
      <c r="GF181">
        <v>0</v>
      </c>
      <c r="GG181">
        <v>0</v>
      </c>
      <c r="GH181">
        <v>0</v>
      </c>
      <c r="GI181">
        <v>0</v>
      </c>
      <c r="GK181">
        <v>0</v>
      </c>
      <c r="GL181">
        <v>0</v>
      </c>
      <c r="GM181">
        <v>0</v>
      </c>
      <c r="GN181">
        <v>0</v>
      </c>
      <c r="GO181">
        <v>0</v>
      </c>
      <c r="GQ181">
        <v>0</v>
      </c>
      <c r="GR181">
        <v>0</v>
      </c>
      <c r="GS181">
        <v>0</v>
      </c>
      <c r="GT181">
        <v>0</v>
      </c>
      <c r="HB181">
        <v>360336637</v>
      </c>
      <c r="HC181">
        <v>4.0135999999999998E-2</v>
      </c>
      <c r="HD181">
        <v>367881</v>
      </c>
      <c r="HE181">
        <v>0</v>
      </c>
      <c r="HF181">
        <v>2396880</v>
      </c>
      <c r="HG181">
        <v>0</v>
      </c>
      <c r="HH181">
        <v>530037</v>
      </c>
      <c r="HI181">
        <v>0</v>
      </c>
      <c r="HJ181">
        <v>81108</v>
      </c>
      <c r="HK181">
        <v>7539</v>
      </c>
      <c r="HL181">
        <v>4158</v>
      </c>
      <c r="HM181">
        <v>48000</v>
      </c>
      <c r="HN181">
        <v>0</v>
      </c>
      <c r="HO181">
        <v>0</v>
      </c>
      <c r="HP181">
        <v>0</v>
      </c>
      <c r="HQ181">
        <v>0</v>
      </c>
      <c r="HR181">
        <v>0</v>
      </c>
      <c r="HS181">
        <v>21936597</v>
      </c>
      <c r="HT181">
        <v>566841</v>
      </c>
      <c r="HW181">
        <v>0</v>
      </c>
      <c r="HX181">
        <v>373</v>
      </c>
      <c r="HY181">
        <v>538</v>
      </c>
      <c r="HZ181">
        <v>401</v>
      </c>
      <c r="IA181">
        <v>388</v>
      </c>
      <c r="IB181">
        <v>557</v>
      </c>
      <c r="IC181">
        <v>2257</v>
      </c>
      <c r="ID181">
        <v>0</v>
      </c>
      <c r="IE181">
        <v>0</v>
      </c>
      <c r="IF181">
        <v>0</v>
      </c>
      <c r="IG181">
        <v>0</v>
      </c>
      <c r="IH181">
        <v>860.45</v>
      </c>
      <c r="II181">
        <v>0</v>
      </c>
      <c r="IJ181">
        <v>1434.182</v>
      </c>
      <c r="IK181">
        <v>0</v>
      </c>
      <c r="IL181">
        <v>9</v>
      </c>
      <c r="IM181">
        <v>1</v>
      </c>
      <c r="IN181">
        <v>0</v>
      </c>
      <c r="IO181">
        <v>10</v>
      </c>
      <c r="IP181">
        <v>0</v>
      </c>
      <c r="IQ181">
        <v>1434.182</v>
      </c>
      <c r="IR181">
        <v>883456</v>
      </c>
      <c r="IS181">
        <v>0</v>
      </c>
      <c r="IT181">
        <v>45000</v>
      </c>
      <c r="IU181">
        <v>3000</v>
      </c>
      <c r="IV181">
        <v>0</v>
      </c>
      <c r="IW181">
        <v>6160</v>
      </c>
      <c r="IX181">
        <v>0</v>
      </c>
      <c r="IY181">
        <v>0</v>
      </c>
      <c r="IZ181">
        <v>0</v>
      </c>
      <c r="JA181">
        <v>0</v>
      </c>
      <c r="JB181">
        <v>0</v>
      </c>
      <c r="JC181">
        <v>0</v>
      </c>
      <c r="JD181">
        <v>0</v>
      </c>
      <c r="JE181">
        <v>0</v>
      </c>
      <c r="JF181">
        <v>0</v>
      </c>
      <c r="JG181">
        <v>0</v>
      </c>
      <c r="JH181">
        <v>0</v>
      </c>
      <c r="JJ181">
        <v>0</v>
      </c>
      <c r="JK181">
        <v>0</v>
      </c>
      <c r="JL181">
        <v>0</v>
      </c>
      <c r="JM181">
        <v>0</v>
      </c>
      <c r="JO181">
        <v>0</v>
      </c>
      <c r="JP181">
        <v>49.420999999999999</v>
      </c>
      <c r="JQ181">
        <v>9.9720000000000013</v>
      </c>
      <c r="JR181">
        <v>0</v>
      </c>
      <c r="JS181">
        <v>459323</v>
      </c>
      <c r="JT181">
        <v>106438</v>
      </c>
      <c r="JU181">
        <v>0</v>
      </c>
      <c r="JW181">
        <v>0</v>
      </c>
      <c r="JX181">
        <v>0</v>
      </c>
      <c r="JY181">
        <v>0</v>
      </c>
      <c r="JZ181">
        <v>0</v>
      </c>
      <c r="KD181">
        <v>0</v>
      </c>
      <c r="KE181">
        <v>7261</v>
      </c>
      <c r="KG181">
        <v>0</v>
      </c>
      <c r="KH181">
        <v>0</v>
      </c>
      <c r="KI181">
        <v>0</v>
      </c>
      <c r="KJ181">
        <v>0</v>
      </c>
      <c r="KK181">
        <v>0</v>
      </c>
      <c r="KL181">
        <v>0</v>
      </c>
      <c r="KM181">
        <v>0</v>
      </c>
      <c r="KN181">
        <v>0</v>
      </c>
      <c r="KO181">
        <v>0</v>
      </c>
      <c r="KP181">
        <v>0</v>
      </c>
      <c r="KQ181">
        <v>0</v>
      </c>
      <c r="KS181">
        <v>0</v>
      </c>
      <c r="KT181">
        <v>0</v>
      </c>
      <c r="KU181">
        <v>0</v>
      </c>
      <c r="KW181">
        <v>0</v>
      </c>
      <c r="KX181">
        <v>0</v>
      </c>
      <c r="KY181">
        <v>0</v>
      </c>
      <c r="KZ181">
        <v>0</v>
      </c>
      <c r="LA181">
        <v>0</v>
      </c>
      <c r="LB181">
        <v>0</v>
      </c>
      <c r="LD181">
        <v>0</v>
      </c>
      <c r="LE181">
        <v>0</v>
      </c>
      <c r="LF181">
        <v>0</v>
      </c>
      <c r="LG181">
        <v>0</v>
      </c>
      <c r="LH181">
        <v>0</v>
      </c>
      <c r="LI181">
        <v>0</v>
      </c>
      <c r="LJ181">
        <v>2110.7950000000001</v>
      </c>
      <c r="LK181">
        <v>4</v>
      </c>
      <c r="LL181">
        <v>60000</v>
      </c>
      <c r="LM181">
        <v>21108</v>
      </c>
      <c r="LN181">
        <v>0</v>
      </c>
      <c r="LO181">
        <v>0</v>
      </c>
      <c r="LP181">
        <v>0</v>
      </c>
      <c r="LQ181">
        <v>0</v>
      </c>
      <c r="LR181">
        <v>0</v>
      </c>
      <c r="LS181">
        <v>0</v>
      </c>
      <c r="LT181">
        <v>0</v>
      </c>
      <c r="LU181">
        <v>0</v>
      </c>
      <c r="LV181">
        <v>0</v>
      </c>
      <c r="LW181">
        <v>0</v>
      </c>
      <c r="LX181">
        <v>0</v>
      </c>
      <c r="LY181">
        <v>0</v>
      </c>
      <c r="LZ181">
        <v>0</v>
      </c>
      <c r="MA181">
        <v>0</v>
      </c>
      <c r="MB181">
        <v>0</v>
      </c>
      <c r="MC181">
        <v>0</v>
      </c>
      <c r="MD181">
        <v>0</v>
      </c>
      <c r="ME181">
        <v>0</v>
      </c>
      <c r="MF181">
        <v>0</v>
      </c>
      <c r="MG181">
        <v>26312980</v>
      </c>
      <c r="MH181">
        <v>0</v>
      </c>
      <c r="MI181">
        <v>0</v>
      </c>
      <c r="MJ181">
        <v>0</v>
      </c>
      <c r="MK181">
        <v>0</v>
      </c>
    </row>
    <row r="182" spans="1:349" x14ac:dyDescent="0.25">
      <c r="A182">
        <v>43696</v>
      </c>
      <c r="B182">
        <v>227826</v>
      </c>
      <c r="C182">
        <v>9</v>
      </c>
      <c r="D182">
        <v>2025</v>
      </c>
      <c r="E182">
        <v>6160</v>
      </c>
      <c r="F182">
        <v>0</v>
      </c>
      <c r="G182">
        <v>369.92</v>
      </c>
      <c r="H182">
        <v>347.67900000000003</v>
      </c>
      <c r="I182">
        <v>347.67900000000003</v>
      </c>
      <c r="J182">
        <v>369.92</v>
      </c>
      <c r="K182">
        <v>0</v>
      </c>
      <c r="L182">
        <v>6160</v>
      </c>
      <c r="M182">
        <v>0</v>
      </c>
      <c r="N182">
        <v>0</v>
      </c>
      <c r="P182">
        <v>369.57300000000004</v>
      </c>
      <c r="Q182">
        <v>0</v>
      </c>
      <c r="R182">
        <v>229947</v>
      </c>
      <c r="S182">
        <v>622.19600000000003</v>
      </c>
      <c r="U182">
        <v>0</v>
      </c>
      <c r="V182">
        <v>102.19500000000001</v>
      </c>
      <c r="W182">
        <v>62952</v>
      </c>
      <c r="X182">
        <v>62952</v>
      </c>
      <c r="Z182">
        <v>0</v>
      </c>
      <c r="AC182">
        <v>0</v>
      </c>
      <c r="AD182" t="s">
        <v>305</v>
      </c>
      <c r="AE182">
        <v>0</v>
      </c>
      <c r="AH182">
        <v>0</v>
      </c>
      <c r="AI182">
        <v>0</v>
      </c>
      <c r="AJ182">
        <v>6160</v>
      </c>
      <c r="AK182" t="s">
        <v>529</v>
      </c>
      <c r="AL182" t="s">
        <v>353</v>
      </c>
      <c r="AM182">
        <v>0</v>
      </c>
      <c r="AN182">
        <v>0</v>
      </c>
      <c r="AO182">
        <v>0</v>
      </c>
      <c r="AP182">
        <v>0</v>
      </c>
      <c r="AQ182">
        <v>0</v>
      </c>
      <c r="AS182">
        <v>0</v>
      </c>
      <c r="AT182">
        <v>0</v>
      </c>
      <c r="AU182">
        <v>0</v>
      </c>
      <c r="AV182">
        <v>0</v>
      </c>
      <c r="AW182">
        <v>3976903</v>
      </c>
      <c r="AX182">
        <v>3919029</v>
      </c>
      <c r="AY182">
        <v>0</v>
      </c>
      <c r="AZ182">
        <v>229947</v>
      </c>
      <c r="BA182">
        <v>0</v>
      </c>
      <c r="BB182">
        <v>0</v>
      </c>
      <c r="BC182">
        <v>0</v>
      </c>
      <c r="BD182">
        <v>0</v>
      </c>
      <c r="BE182">
        <v>0</v>
      </c>
      <c r="BF182">
        <v>3540169</v>
      </c>
      <c r="BG182">
        <v>0</v>
      </c>
      <c r="BJ182">
        <v>12</v>
      </c>
      <c r="BK182">
        <v>0</v>
      </c>
      <c r="BL182">
        <v>0</v>
      </c>
      <c r="BM182">
        <v>0</v>
      </c>
      <c r="BN182">
        <v>0</v>
      </c>
      <c r="BO182">
        <v>0</v>
      </c>
      <c r="BP182">
        <v>0</v>
      </c>
      <c r="BQ182">
        <v>716</v>
      </c>
      <c r="BS182">
        <v>0</v>
      </c>
      <c r="BT182">
        <v>0</v>
      </c>
      <c r="BU182">
        <v>0</v>
      </c>
      <c r="BV182">
        <v>0</v>
      </c>
      <c r="BW182">
        <v>0</v>
      </c>
      <c r="BY182">
        <v>0</v>
      </c>
      <c r="CA182">
        <v>0</v>
      </c>
      <c r="CB182">
        <v>0</v>
      </c>
      <c r="CC182">
        <v>0</v>
      </c>
      <c r="CD182">
        <v>0</v>
      </c>
      <c r="CE182">
        <v>0</v>
      </c>
      <c r="CF182">
        <v>0</v>
      </c>
      <c r="CG182">
        <v>0</v>
      </c>
      <c r="CH182">
        <v>59389</v>
      </c>
      <c r="CI182">
        <v>0</v>
      </c>
      <c r="CJ182">
        <v>4</v>
      </c>
      <c r="CK182">
        <v>0</v>
      </c>
      <c r="CL182">
        <v>0</v>
      </c>
      <c r="CN182">
        <v>0</v>
      </c>
      <c r="CO182">
        <v>1</v>
      </c>
      <c r="CP182">
        <v>0</v>
      </c>
      <c r="CQ182">
        <v>0</v>
      </c>
      <c r="CR182">
        <v>369.92</v>
      </c>
      <c r="CS182">
        <v>0</v>
      </c>
      <c r="CT182">
        <v>0</v>
      </c>
      <c r="CU182">
        <v>0</v>
      </c>
      <c r="CV182">
        <v>0</v>
      </c>
      <c r="CW182">
        <v>0</v>
      </c>
      <c r="CX182">
        <v>0</v>
      </c>
      <c r="CY182">
        <v>0</v>
      </c>
      <c r="CZ182">
        <v>0</v>
      </c>
      <c r="DB182">
        <v>2141703</v>
      </c>
      <c r="DC182">
        <v>0</v>
      </c>
      <c r="DD182">
        <v>0</v>
      </c>
      <c r="DE182">
        <v>353430</v>
      </c>
      <c r="DF182">
        <v>353430</v>
      </c>
      <c r="DG182">
        <v>57.375</v>
      </c>
      <c r="DH182">
        <v>0</v>
      </c>
      <c r="DI182">
        <v>0</v>
      </c>
      <c r="DK182">
        <v>3086</v>
      </c>
      <c r="DL182">
        <v>0</v>
      </c>
      <c r="DM182">
        <v>456215</v>
      </c>
      <c r="DN182">
        <v>1515</v>
      </c>
      <c r="DO182">
        <v>0</v>
      </c>
      <c r="DP182">
        <v>0</v>
      </c>
      <c r="DQ182">
        <v>0</v>
      </c>
      <c r="DR182">
        <v>0</v>
      </c>
      <c r="DS182">
        <v>0</v>
      </c>
      <c r="DT182">
        <v>0</v>
      </c>
      <c r="DU182">
        <v>0</v>
      </c>
      <c r="DV182">
        <v>0</v>
      </c>
      <c r="DW182">
        <v>0</v>
      </c>
      <c r="DX182">
        <v>0</v>
      </c>
      <c r="DY182">
        <v>0</v>
      </c>
      <c r="DZ182">
        <v>0</v>
      </c>
      <c r="EA182">
        <v>0</v>
      </c>
      <c r="EB182">
        <v>0</v>
      </c>
      <c r="EC182">
        <v>3.9320000000000004</v>
      </c>
      <c r="ED182">
        <v>27854</v>
      </c>
      <c r="EE182">
        <v>0</v>
      </c>
      <c r="EF182">
        <v>0</v>
      </c>
      <c r="EG182">
        <v>0</v>
      </c>
      <c r="EH182">
        <v>429876</v>
      </c>
      <c r="EI182">
        <v>0</v>
      </c>
      <c r="EJ182">
        <v>0</v>
      </c>
      <c r="EK182">
        <v>16.903000000000002</v>
      </c>
      <c r="EL182">
        <v>0.67900000000000005</v>
      </c>
      <c r="EM182">
        <v>3.8070000000000004</v>
      </c>
      <c r="EN182">
        <v>1.5310000000000001</v>
      </c>
      <c r="EO182">
        <v>0</v>
      </c>
      <c r="EP182">
        <v>0</v>
      </c>
      <c r="EQ182">
        <v>22.241</v>
      </c>
      <c r="ER182">
        <v>0</v>
      </c>
      <c r="ES182">
        <v>69.784999999999997</v>
      </c>
      <c r="ET182">
        <v>0</v>
      </c>
      <c r="EV182">
        <v>0</v>
      </c>
      <c r="EW182">
        <v>0</v>
      </c>
      <c r="EX182">
        <v>0</v>
      </c>
      <c r="EZ182">
        <v>3310222</v>
      </c>
      <c r="FA182">
        <v>0</v>
      </c>
      <c r="FB182">
        <v>3538654</v>
      </c>
      <c r="FC182">
        <v>0</v>
      </c>
      <c r="FD182">
        <v>0</v>
      </c>
      <c r="FE182">
        <v>522716</v>
      </c>
      <c r="FF182">
        <v>86091</v>
      </c>
      <c r="FG182">
        <v>7.0223999999999995E-2</v>
      </c>
      <c r="FH182">
        <v>3.0397999999999998E-2</v>
      </c>
      <c r="FI182">
        <v>0</v>
      </c>
      <c r="FJ182">
        <v>0</v>
      </c>
      <c r="FK182">
        <v>574.70299999999997</v>
      </c>
      <c r="FL182">
        <v>4206850</v>
      </c>
      <c r="FM182">
        <v>0</v>
      </c>
      <c r="FN182">
        <v>0</v>
      </c>
      <c r="FO182">
        <v>0</v>
      </c>
      <c r="FP182">
        <v>0</v>
      </c>
      <c r="FQ182">
        <v>0</v>
      </c>
      <c r="FR182">
        <v>0</v>
      </c>
      <c r="FS182">
        <v>0</v>
      </c>
      <c r="FT182">
        <v>0</v>
      </c>
      <c r="FU182">
        <v>0</v>
      </c>
      <c r="FV182">
        <v>0</v>
      </c>
      <c r="FW182">
        <v>0</v>
      </c>
      <c r="FX182">
        <v>0</v>
      </c>
      <c r="FY182">
        <v>0</v>
      </c>
      <c r="GB182">
        <v>0</v>
      </c>
      <c r="GC182">
        <v>0</v>
      </c>
      <c r="GD182">
        <v>0</v>
      </c>
      <c r="GF182">
        <v>0</v>
      </c>
      <c r="GG182">
        <v>0</v>
      </c>
      <c r="GH182">
        <v>0</v>
      </c>
      <c r="GI182">
        <v>0</v>
      </c>
      <c r="GK182">
        <v>0</v>
      </c>
      <c r="GL182">
        <v>0</v>
      </c>
      <c r="GM182">
        <v>0</v>
      </c>
      <c r="GN182">
        <v>0</v>
      </c>
      <c r="GO182">
        <v>0</v>
      </c>
      <c r="GQ182">
        <v>0</v>
      </c>
      <c r="GR182">
        <v>0</v>
      </c>
      <c r="GS182">
        <v>0</v>
      </c>
      <c r="GT182">
        <v>0</v>
      </c>
      <c r="HB182">
        <v>360336637</v>
      </c>
      <c r="HC182">
        <v>4.0135999999999998E-2</v>
      </c>
      <c r="HD182">
        <v>59389</v>
      </c>
      <c r="HE182">
        <v>0</v>
      </c>
      <c r="HF182">
        <v>382795</v>
      </c>
      <c r="HG182">
        <v>22792</v>
      </c>
      <c r="HH182">
        <v>100212</v>
      </c>
      <c r="HI182">
        <v>0</v>
      </c>
      <c r="HJ182">
        <v>18555</v>
      </c>
      <c r="HK182">
        <v>0</v>
      </c>
      <c r="HL182">
        <v>0</v>
      </c>
      <c r="HM182">
        <v>0</v>
      </c>
      <c r="HN182">
        <v>0</v>
      </c>
      <c r="HO182">
        <v>0</v>
      </c>
      <c r="HP182">
        <v>0</v>
      </c>
      <c r="HQ182">
        <v>0</v>
      </c>
      <c r="HR182">
        <v>0</v>
      </c>
      <c r="HS182">
        <v>3308707</v>
      </c>
      <c r="HT182">
        <v>86091</v>
      </c>
      <c r="HW182">
        <v>0</v>
      </c>
      <c r="HX182">
        <v>65</v>
      </c>
      <c r="HY182">
        <v>66</v>
      </c>
      <c r="HZ182">
        <v>41</v>
      </c>
      <c r="IA182">
        <v>40</v>
      </c>
      <c r="IB182">
        <v>23</v>
      </c>
      <c r="IC182">
        <v>235</v>
      </c>
      <c r="ID182">
        <v>0</v>
      </c>
      <c r="IE182">
        <v>0</v>
      </c>
      <c r="IF182">
        <v>0</v>
      </c>
      <c r="IG182">
        <v>37</v>
      </c>
      <c r="IH182">
        <v>162.68200000000002</v>
      </c>
      <c r="II182">
        <v>0</v>
      </c>
      <c r="IJ182">
        <v>102.19500000000001</v>
      </c>
      <c r="IK182">
        <v>0</v>
      </c>
      <c r="IL182">
        <v>0</v>
      </c>
      <c r="IM182">
        <v>0</v>
      </c>
      <c r="IN182">
        <v>0</v>
      </c>
      <c r="IO182">
        <v>0</v>
      </c>
      <c r="IP182">
        <v>0</v>
      </c>
      <c r="IQ182">
        <v>102.19500000000001</v>
      </c>
      <c r="IR182">
        <v>62952</v>
      </c>
      <c r="IS182">
        <v>0</v>
      </c>
      <c r="IT182">
        <v>0</v>
      </c>
      <c r="IU182">
        <v>0</v>
      </c>
      <c r="IV182">
        <v>0</v>
      </c>
      <c r="IW182">
        <v>6160</v>
      </c>
      <c r="IX182">
        <v>0</v>
      </c>
      <c r="IY182">
        <v>0</v>
      </c>
      <c r="IZ182">
        <v>0</v>
      </c>
      <c r="JA182">
        <v>0</v>
      </c>
      <c r="JB182">
        <v>0</v>
      </c>
      <c r="JC182">
        <v>0</v>
      </c>
      <c r="JD182">
        <v>0</v>
      </c>
      <c r="JE182">
        <v>0</v>
      </c>
      <c r="JF182">
        <v>0</v>
      </c>
      <c r="JG182">
        <v>0</v>
      </c>
      <c r="JH182">
        <v>0</v>
      </c>
      <c r="JJ182">
        <v>0</v>
      </c>
      <c r="JK182">
        <v>0</v>
      </c>
      <c r="JL182">
        <v>0</v>
      </c>
      <c r="JM182">
        <v>0</v>
      </c>
      <c r="JO182">
        <v>0</v>
      </c>
      <c r="JP182">
        <v>0</v>
      </c>
      <c r="JQ182">
        <v>0</v>
      </c>
      <c r="JR182">
        <v>0</v>
      </c>
      <c r="JS182">
        <v>0</v>
      </c>
      <c r="JT182">
        <v>0</v>
      </c>
      <c r="JU182">
        <v>0</v>
      </c>
      <c r="JW182">
        <v>0</v>
      </c>
      <c r="JX182">
        <v>0</v>
      </c>
      <c r="JY182">
        <v>0</v>
      </c>
      <c r="JZ182">
        <v>0</v>
      </c>
      <c r="KD182">
        <v>0</v>
      </c>
      <c r="KE182">
        <v>7261</v>
      </c>
      <c r="KG182">
        <v>0</v>
      </c>
      <c r="KH182">
        <v>0</v>
      </c>
      <c r="KI182">
        <v>0</v>
      </c>
      <c r="KJ182">
        <v>19</v>
      </c>
      <c r="KK182">
        <v>18</v>
      </c>
      <c r="KL182">
        <v>11704</v>
      </c>
      <c r="KM182">
        <v>11088</v>
      </c>
      <c r="KN182">
        <v>0</v>
      </c>
      <c r="KO182">
        <v>0</v>
      </c>
      <c r="KP182">
        <v>0</v>
      </c>
      <c r="KQ182">
        <v>0</v>
      </c>
      <c r="KS182">
        <v>0</v>
      </c>
      <c r="KT182">
        <v>0</v>
      </c>
      <c r="KU182">
        <v>0</v>
      </c>
      <c r="KW182">
        <v>0</v>
      </c>
      <c r="KX182">
        <v>0</v>
      </c>
      <c r="KY182">
        <v>0</v>
      </c>
      <c r="KZ182">
        <v>0</v>
      </c>
      <c r="LA182">
        <v>0</v>
      </c>
      <c r="LB182">
        <v>0</v>
      </c>
      <c r="LD182">
        <v>0</v>
      </c>
      <c r="LE182">
        <v>0</v>
      </c>
      <c r="LF182">
        <v>0</v>
      </c>
      <c r="LG182">
        <v>0</v>
      </c>
      <c r="LH182">
        <v>0</v>
      </c>
      <c r="LI182">
        <v>0</v>
      </c>
      <c r="LJ182">
        <v>355.49</v>
      </c>
      <c r="LK182">
        <v>1</v>
      </c>
      <c r="LL182">
        <v>15000</v>
      </c>
      <c r="LM182">
        <v>3555</v>
      </c>
      <c r="LN182">
        <v>0</v>
      </c>
      <c r="LO182">
        <v>0</v>
      </c>
      <c r="LP182">
        <v>0</v>
      </c>
      <c r="LQ182">
        <v>0</v>
      </c>
      <c r="LR182">
        <v>0</v>
      </c>
      <c r="LS182">
        <v>0</v>
      </c>
      <c r="LT182">
        <v>0</v>
      </c>
      <c r="LU182">
        <v>0</v>
      </c>
      <c r="LV182">
        <v>0</v>
      </c>
      <c r="LW182">
        <v>0</v>
      </c>
      <c r="LX182">
        <v>0</v>
      </c>
      <c r="LY182">
        <v>0</v>
      </c>
      <c r="LZ182">
        <v>0</v>
      </c>
      <c r="MA182">
        <v>0</v>
      </c>
      <c r="MB182">
        <v>0</v>
      </c>
      <c r="MC182">
        <v>0</v>
      </c>
      <c r="MD182">
        <v>0</v>
      </c>
      <c r="ME182">
        <v>0</v>
      </c>
      <c r="MF182">
        <v>0</v>
      </c>
      <c r="MG182">
        <v>3976903</v>
      </c>
      <c r="MH182">
        <v>0</v>
      </c>
      <c r="MI182">
        <v>0</v>
      </c>
      <c r="MJ182">
        <v>0</v>
      </c>
      <c r="MK182">
        <v>0</v>
      </c>
    </row>
    <row r="183" spans="1:349" x14ac:dyDescent="0.25">
      <c r="A183">
        <v>43696</v>
      </c>
      <c r="B183">
        <v>227827</v>
      </c>
      <c r="C183">
        <v>9</v>
      </c>
      <c r="D183">
        <v>2025</v>
      </c>
      <c r="E183">
        <v>6160</v>
      </c>
      <c r="F183">
        <v>0</v>
      </c>
      <c r="G183">
        <v>775.61300000000006</v>
      </c>
      <c r="H183">
        <v>685.26800000000003</v>
      </c>
      <c r="I183">
        <v>685.26800000000003</v>
      </c>
      <c r="J183">
        <v>775.61300000000006</v>
      </c>
      <c r="K183">
        <v>0</v>
      </c>
      <c r="L183">
        <v>6160</v>
      </c>
      <c r="M183">
        <v>0</v>
      </c>
      <c r="N183">
        <v>0</v>
      </c>
      <c r="P183">
        <v>802.625</v>
      </c>
      <c r="Q183">
        <v>0</v>
      </c>
      <c r="R183">
        <v>499390</v>
      </c>
      <c r="S183">
        <v>622.19600000000003</v>
      </c>
      <c r="U183">
        <v>0</v>
      </c>
      <c r="V183">
        <v>113.15</v>
      </c>
      <c r="W183">
        <v>69700</v>
      </c>
      <c r="X183">
        <v>69700</v>
      </c>
      <c r="Z183">
        <v>0</v>
      </c>
      <c r="AC183">
        <v>0</v>
      </c>
      <c r="AD183" t="s">
        <v>305</v>
      </c>
      <c r="AE183">
        <v>0</v>
      </c>
      <c r="AH183">
        <v>0</v>
      </c>
      <c r="AI183">
        <v>0</v>
      </c>
      <c r="AJ183">
        <v>6160</v>
      </c>
      <c r="AK183" t="s">
        <v>529</v>
      </c>
      <c r="AL183" t="s">
        <v>354</v>
      </c>
      <c r="AM183">
        <v>0</v>
      </c>
      <c r="AN183">
        <v>0</v>
      </c>
      <c r="AO183">
        <v>0</v>
      </c>
      <c r="AP183">
        <v>0</v>
      </c>
      <c r="AQ183">
        <v>0</v>
      </c>
      <c r="AS183">
        <v>0</v>
      </c>
      <c r="AT183">
        <v>0</v>
      </c>
      <c r="AU183">
        <v>0</v>
      </c>
      <c r="AV183">
        <v>0</v>
      </c>
      <c r="AW183">
        <v>8164194</v>
      </c>
      <c r="AX183">
        <v>8164325</v>
      </c>
      <c r="AY183">
        <v>0</v>
      </c>
      <c r="AZ183">
        <v>499390</v>
      </c>
      <c r="BA183">
        <v>0</v>
      </c>
      <c r="BB183">
        <v>0</v>
      </c>
      <c r="BC183">
        <v>0</v>
      </c>
      <c r="BD183">
        <v>0</v>
      </c>
      <c r="BE183">
        <v>0</v>
      </c>
      <c r="BF183">
        <v>7370920</v>
      </c>
      <c r="BG183">
        <v>0</v>
      </c>
      <c r="BJ183">
        <v>12</v>
      </c>
      <c r="BK183">
        <v>0</v>
      </c>
      <c r="BL183">
        <v>0</v>
      </c>
      <c r="BM183">
        <v>0</v>
      </c>
      <c r="BN183">
        <v>0</v>
      </c>
      <c r="BO183">
        <v>0</v>
      </c>
      <c r="BP183">
        <v>0</v>
      </c>
      <c r="BQ183">
        <v>664</v>
      </c>
      <c r="BS183">
        <v>0</v>
      </c>
      <c r="BT183">
        <v>0</v>
      </c>
      <c r="BU183">
        <v>0</v>
      </c>
      <c r="BV183">
        <v>0</v>
      </c>
      <c r="BW183">
        <v>0</v>
      </c>
      <c r="BY183">
        <v>0</v>
      </c>
      <c r="CA183">
        <v>0</v>
      </c>
      <c r="CB183">
        <v>0</v>
      </c>
      <c r="CC183">
        <v>0</v>
      </c>
      <c r="CD183">
        <v>0</v>
      </c>
      <c r="CE183">
        <v>0</v>
      </c>
      <c r="CF183">
        <v>0</v>
      </c>
      <c r="CG183">
        <v>0</v>
      </c>
      <c r="CH183">
        <v>0</v>
      </c>
      <c r="CI183">
        <v>0</v>
      </c>
      <c r="CJ183">
        <v>4</v>
      </c>
      <c r="CK183">
        <v>0</v>
      </c>
      <c r="CL183">
        <v>0</v>
      </c>
      <c r="CN183">
        <v>0</v>
      </c>
      <c r="CO183">
        <v>1</v>
      </c>
      <c r="CP183">
        <v>0.73899999999999999</v>
      </c>
      <c r="CQ183">
        <v>0</v>
      </c>
      <c r="CR183">
        <v>775.61300000000006</v>
      </c>
      <c r="CS183">
        <v>0</v>
      </c>
      <c r="CT183">
        <v>0</v>
      </c>
      <c r="CU183">
        <v>0</v>
      </c>
      <c r="CV183">
        <v>0</v>
      </c>
      <c r="CW183">
        <v>0</v>
      </c>
      <c r="CX183">
        <v>0</v>
      </c>
      <c r="CY183">
        <v>0</v>
      </c>
      <c r="CZ183">
        <v>0</v>
      </c>
      <c r="DB183">
        <v>4221251</v>
      </c>
      <c r="DC183">
        <v>0</v>
      </c>
      <c r="DD183">
        <v>0</v>
      </c>
      <c r="DE183">
        <v>1475936</v>
      </c>
      <c r="DF183">
        <v>1486907</v>
      </c>
      <c r="DG183">
        <v>239.6</v>
      </c>
      <c r="DH183">
        <v>0</v>
      </c>
      <c r="DI183">
        <v>10971</v>
      </c>
      <c r="DK183">
        <v>2254</v>
      </c>
      <c r="DL183">
        <v>0</v>
      </c>
      <c r="DM183">
        <v>39502</v>
      </c>
      <c r="DN183">
        <v>131</v>
      </c>
      <c r="DO183">
        <v>0</v>
      </c>
      <c r="DP183">
        <v>0</v>
      </c>
      <c r="DQ183">
        <v>0</v>
      </c>
      <c r="DR183">
        <v>0</v>
      </c>
      <c r="DS183">
        <v>0</v>
      </c>
      <c r="DT183">
        <v>0</v>
      </c>
      <c r="DU183">
        <v>0</v>
      </c>
      <c r="DV183">
        <v>0</v>
      </c>
      <c r="DW183">
        <v>0</v>
      </c>
      <c r="DX183">
        <v>0</v>
      </c>
      <c r="DY183">
        <v>0</v>
      </c>
      <c r="DZ183">
        <v>0</v>
      </c>
      <c r="EA183">
        <v>0</v>
      </c>
      <c r="EB183">
        <v>0</v>
      </c>
      <c r="EC183">
        <v>5</v>
      </c>
      <c r="ED183">
        <v>35420</v>
      </c>
      <c r="EE183">
        <v>0</v>
      </c>
      <c r="EF183">
        <v>0</v>
      </c>
      <c r="EG183">
        <v>0</v>
      </c>
      <c r="EH183">
        <v>4213</v>
      </c>
      <c r="EI183">
        <v>0</v>
      </c>
      <c r="EJ183">
        <v>0</v>
      </c>
      <c r="EK183">
        <v>2.6000000000000002E-2</v>
      </c>
      <c r="EL183">
        <v>0</v>
      </c>
      <c r="EM183">
        <v>0.20200000000000001</v>
      </c>
      <c r="EN183">
        <v>0</v>
      </c>
      <c r="EO183">
        <v>0</v>
      </c>
      <c r="EP183">
        <v>0</v>
      </c>
      <c r="EQ183">
        <v>0.22800000000000001</v>
      </c>
      <c r="ER183">
        <v>0</v>
      </c>
      <c r="ES183">
        <v>0.68400000000000005</v>
      </c>
      <c r="ET183">
        <v>0</v>
      </c>
      <c r="EV183">
        <v>0</v>
      </c>
      <c r="EW183">
        <v>0</v>
      </c>
      <c r="EX183">
        <v>0</v>
      </c>
      <c r="EZ183">
        <v>6896739</v>
      </c>
      <c r="FA183">
        <v>0</v>
      </c>
      <c r="FB183">
        <v>7395998</v>
      </c>
      <c r="FC183">
        <v>0</v>
      </c>
      <c r="FD183">
        <v>0</v>
      </c>
      <c r="FE183">
        <v>1088337</v>
      </c>
      <c r="FF183">
        <v>179249</v>
      </c>
      <c r="FG183">
        <v>7.0223999999999995E-2</v>
      </c>
      <c r="FH183">
        <v>3.0397999999999998E-2</v>
      </c>
      <c r="FI183">
        <v>0</v>
      </c>
      <c r="FJ183">
        <v>0</v>
      </c>
      <c r="FK183">
        <v>1196.578</v>
      </c>
      <c r="FL183">
        <v>8663584</v>
      </c>
      <c r="FM183">
        <v>0</v>
      </c>
      <c r="FN183">
        <v>0</v>
      </c>
      <c r="FO183">
        <v>1723</v>
      </c>
      <c r="FP183">
        <v>0</v>
      </c>
      <c r="FQ183">
        <v>1723</v>
      </c>
      <c r="FR183">
        <v>1723</v>
      </c>
      <c r="FS183">
        <v>0</v>
      </c>
      <c r="FT183">
        <v>0</v>
      </c>
      <c r="FU183">
        <v>0</v>
      </c>
      <c r="FV183">
        <v>0</v>
      </c>
      <c r="FW183">
        <v>0</v>
      </c>
      <c r="FX183">
        <v>0</v>
      </c>
      <c r="FY183">
        <v>0</v>
      </c>
      <c r="GB183">
        <v>719773</v>
      </c>
      <c r="GC183">
        <v>719773</v>
      </c>
      <c r="GD183">
        <v>90.117000000000004</v>
      </c>
      <c r="GF183">
        <v>0</v>
      </c>
      <c r="GG183">
        <v>0</v>
      </c>
      <c r="GH183">
        <v>0</v>
      </c>
      <c r="GI183">
        <v>0</v>
      </c>
      <c r="GK183">
        <v>0</v>
      </c>
      <c r="GL183">
        <v>0</v>
      </c>
      <c r="GM183">
        <v>0</v>
      </c>
      <c r="GN183">
        <v>0</v>
      </c>
      <c r="GO183">
        <v>0</v>
      </c>
      <c r="GQ183">
        <v>0</v>
      </c>
      <c r="GR183">
        <v>0</v>
      </c>
      <c r="GS183">
        <v>0</v>
      </c>
      <c r="GT183">
        <v>0</v>
      </c>
      <c r="HB183">
        <v>0</v>
      </c>
      <c r="HC183">
        <v>4.0135999999999998E-2</v>
      </c>
      <c r="HD183">
        <v>0</v>
      </c>
      <c r="HE183">
        <v>0</v>
      </c>
      <c r="HF183">
        <v>754480</v>
      </c>
      <c r="HG183">
        <v>0</v>
      </c>
      <c r="HH183">
        <v>0</v>
      </c>
      <c r="HI183">
        <v>0</v>
      </c>
      <c r="HJ183">
        <v>79176</v>
      </c>
      <c r="HK183">
        <v>11489</v>
      </c>
      <c r="HL183">
        <v>11997</v>
      </c>
      <c r="HM183">
        <v>0</v>
      </c>
      <c r="HN183">
        <v>0</v>
      </c>
      <c r="HO183">
        <v>0</v>
      </c>
      <c r="HP183">
        <v>0</v>
      </c>
      <c r="HQ183">
        <v>0</v>
      </c>
      <c r="HR183">
        <v>0</v>
      </c>
      <c r="HS183">
        <v>6896608</v>
      </c>
      <c r="HT183">
        <v>179249</v>
      </c>
      <c r="HW183">
        <v>0</v>
      </c>
      <c r="HX183">
        <v>102</v>
      </c>
      <c r="HY183">
        <v>314</v>
      </c>
      <c r="HZ183">
        <v>304</v>
      </c>
      <c r="IA183">
        <v>126</v>
      </c>
      <c r="IB183">
        <v>120</v>
      </c>
      <c r="IC183">
        <v>966</v>
      </c>
      <c r="ID183">
        <v>0</v>
      </c>
      <c r="IE183">
        <v>0</v>
      </c>
      <c r="IF183">
        <v>0</v>
      </c>
      <c r="IG183">
        <v>0</v>
      </c>
      <c r="IH183">
        <v>0</v>
      </c>
      <c r="II183">
        <v>0</v>
      </c>
      <c r="IJ183">
        <v>113.15</v>
      </c>
      <c r="IK183">
        <v>0</v>
      </c>
      <c r="IL183">
        <v>0</v>
      </c>
      <c r="IM183">
        <v>0</v>
      </c>
      <c r="IN183">
        <v>0</v>
      </c>
      <c r="IO183">
        <v>0</v>
      </c>
      <c r="IP183">
        <v>0</v>
      </c>
      <c r="IQ183">
        <v>113.15</v>
      </c>
      <c r="IR183">
        <v>69700</v>
      </c>
      <c r="IS183">
        <v>0</v>
      </c>
      <c r="IT183">
        <v>0</v>
      </c>
      <c r="IU183">
        <v>0</v>
      </c>
      <c r="IV183">
        <v>0</v>
      </c>
      <c r="IW183">
        <v>6160</v>
      </c>
      <c r="IX183">
        <v>0</v>
      </c>
      <c r="IY183">
        <v>0</v>
      </c>
      <c r="IZ183">
        <v>0</v>
      </c>
      <c r="JA183">
        <v>0</v>
      </c>
      <c r="JB183">
        <v>0</v>
      </c>
      <c r="JC183">
        <v>0</v>
      </c>
      <c r="JD183">
        <v>0</v>
      </c>
      <c r="JE183">
        <v>0</v>
      </c>
      <c r="JF183">
        <v>0</v>
      </c>
      <c r="JG183">
        <v>0</v>
      </c>
      <c r="JH183">
        <v>0</v>
      </c>
      <c r="JJ183">
        <v>0</v>
      </c>
      <c r="JK183">
        <v>0</v>
      </c>
      <c r="JL183">
        <v>0</v>
      </c>
      <c r="JM183">
        <v>0</v>
      </c>
      <c r="JO183">
        <v>90.117000000000004</v>
      </c>
      <c r="JP183">
        <v>0</v>
      </c>
      <c r="JQ183">
        <v>0</v>
      </c>
      <c r="JR183">
        <v>719773</v>
      </c>
      <c r="JS183">
        <v>0</v>
      </c>
      <c r="JT183">
        <v>0</v>
      </c>
      <c r="JU183">
        <v>0</v>
      </c>
      <c r="JW183">
        <v>0</v>
      </c>
      <c r="JX183">
        <v>0</v>
      </c>
      <c r="JY183">
        <v>0</v>
      </c>
      <c r="JZ183">
        <v>0</v>
      </c>
      <c r="KD183">
        <v>0</v>
      </c>
      <c r="KE183">
        <v>7261</v>
      </c>
      <c r="KG183">
        <v>0</v>
      </c>
      <c r="KH183">
        <v>0</v>
      </c>
      <c r="KI183">
        <v>0</v>
      </c>
      <c r="KJ183">
        <v>0</v>
      </c>
      <c r="KK183">
        <v>0</v>
      </c>
      <c r="KL183">
        <v>0</v>
      </c>
      <c r="KM183">
        <v>0</v>
      </c>
      <c r="KN183">
        <v>0</v>
      </c>
      <c r="KO183">
        <v>0</v>
      </c>
      <c r="KP183">
        <v>0</v>
      </c>
      <c r="KQ183">
        <v>0</v>
      </c>
      <c r="KS183">
        <v>0</v>
      </c>
      <c r="KT183">
        <v>0</v>
      </c>
      <c r="KU183">
        <v>0</v>
      </c>
      <c r="KW183">
        <v>0</v>
      </c>
      <c r="KX183">
        <v>0</v>
      </c>
      <c r="KY183">
        <v>0</v>
      </c>
      <c r="KZ183">
        <v>0</v>
      </c>
      <c r="LA183">
        <v>0</v>
      </c>
      <c r="LB183">
        <v>0</v>
      </c>
      <c r="LD183">
        <v>0</v>
      </c>
      <c r="LE183">
        <v>0</v>
      </c>
      <c r="LF183">
        <v>0</v>
      </c>
      <c r="LG183">
        <v>0</v>
      </c>
      <c r="LH183">
        <v>0</v>
      </c>
      <c r="LI183">
        <v>0</v>
      </c>
      <c r="LJ183">
        <v>417.63900000000001</v>
      </c>
      <c r="LK183">
        <v>5</v>
      </c>
      <c r="LL183">
        <v>75000</v>
      </c>
      <c r="LM183">
        <v>4176</v>
      </c>
      <c r="LN183">
        <v>0</v>
      </c>
      <c r="LO183">
        <v>0</v>
      </c>
      <c r="LP183">
        <v>0</v>
      </c>
      <c r="LQ183">
        <v>0</v>
      </c>
      <c r="LR183">
        <v>0</v>
      </c>
      <c r="LS183">
        <v>0</v>
      </c>
      <c r="LT183">
        <v>0</v>
      </c>
      <c r="LU183">
        <v>0</v>
      </c>
      <c r="LV183">
        <v>0</v>
      </c>
      <c r="LW183">
        <v>0</v>
      </c>
      <c r="LX183">
        <v>0</v>
      </c>
      <c r="LY183">
        <v>0</v>
      </c>
      <c r="LZ183">
        <v>0</v>
      </c>
      <c r="MA183">
        <v>0</v>
      </c>
      <c r="MB183">
        <v>0</v>
      </c>
      <c r="MC183">
        <v>0</v>
      </c>
      <c r="MD183">
        <v>0</v>
      </c>
      <c r="ME183">
        <v>0</v>
      </c>
      <c r="MF183">
        <v>0</v>
      </c>
      <c r="MG183">
        <v>8164194</v>
      </c>
      <c r="MH183">
        <v>0</v>
      </c>
      <c r="MI183">
        <v>0</v>
      </c>
      <c r="MJ183">
        <v>0</v>
      </c>
      <c r="MK183">
        <v>0</v>
      </c>
    </row>
    <row r="184" spans="1:349" x14ac:dyDescent="0.25">
      <c r="A184">
        <v>43696</v>
      </c>
      <c r="B184">
        <v>227829</v>
      </c>
      <c r="C184">
        <v>9</v>
      </c>
      <c r="D184">
        <v>2025</v>
      </c>
      <c r="E184">
        <v>6160</v>
      </c>
      <c r="F184">
        <v>0</v>
      </c>
      <c r="G184">
        <v>3013.9070000000002</v>
      </c>
      <c r="H184">
        <v>2916.2719999999999</v>
      </c>
      <c r="I184">
        <v>2916.2719999999999</v>
      </c>
      <c r="J184">
        <v>3013.9070000000002</v>
      </c>
      <c r="K184">
        <v>0</v>
      </c>
      <c r="L184">
        <v>6160</v>
      </c>
      <c r="M184">
        <v>0</v>
      </c>
      <c r="N184">
        <v>0</v>
      </c>
      <c r="P184">
        <v>2999.7220000000002</v>
      </c>
      <c r="Q184">
        <v>0</v>
      </c>
      <c r="R184">
        <v>1866415</v>
      </c>
      <c r="S184">
        <v>622.19600000000003</v>
      </c>
      <c r="U184">
        <v>0</v>
      </c>
      <c r="V184">
        <v>226.053</v>
      </c>
      <c r="W184">
        <v>139249</v>
      </c>
      <c r="X184">
        <v>139249</v>
      </c>
      <c r="Z184">
        <v>0</v>
      </c>
      <c r="AC184">
        <v>0</v>
      </c>
      <c r="AD184" t="s">
        <v>305</v>
      </c>
      <c r="AE184">
        <v>0</v>
      </c>
      <c r="AH184">
        <v>0</v>
      </c>
      <c r="AI184">
        <v>0</v>
      </c>
      <c r="AJ184">
        <v>6160</v>
      </c>
      <c r="AK184" t="s">
        <v>529</v>
      </c>
      <c r="AL184" t="s">
        <v>430</v>
      </c>
      <c r="AM184">
        <v>0</v>
      </c>
      <c r="AN184">
        <v>0</v>
      </c>
      <c r="AO184">
        <v>0</v>
      </c>
      <c r="AP184">
        <v>0</v>
      </c>
      <c r="AQ184">
        <v>0</v>
      </c>
      <c r="AS184">
        <v>0</v>
      </c>
      <c r="AT184">
        <v>0</v>
      </c>
      <c r="AU184">
        <v>0</v>
      </c>
      <c r="AV184">
        <v>0</v>
      </c>
      <c r="AW184">
        <v>27780843</v>
      </c>
      <c r="AX184">
        <v>27303886</v>
      </c>
      <c r="AY184">
        <v>0</v>
      </c>
      <c r="AZ184">
        <v>1866415</v>
      </c>
      <c r="BA184">
        <v>0</v>
      </c>
      <c r="BB184">
        <v>0</v>
      </c>
      <c r="BC184">
        <v>0</v>
      </c>
      <c r="BD184">
        <v>0</v>
      </c>
      <c r="BE184">
        <v>0</v>
      </c>
      <c r="BF184">
        <v>24888993</v>
      </c>
      <c r="BG184">
        <v>0</v>
      </c>
      <c r="BJ184">
        <v>12</v>
      </c>
      <c r="BK184">
        <v>0</v>
      </c>
      <c r="BL184">
        <v>0</v>
      </c>
      <c r="BM184">
        <v>0</v>
      </c>
      <c r="BN184">
        <v>0</v>
      </c>
      <c r="BO184">
        <v>0</v>
      </c>
      <c r="BP184">
        <v>0</v>
      </c>
      <c r="BQ184">
        <v>321</v>
      </c>
      <c r="BS184">
        <v>0</v>
      </c>
      <c r="BT184">
        <v>0</v>
      </c>
      <c r="BU184">
        <v>0</v>
      </c>
      <c r="BV184">
        <v>0</v>
      </c>
      <c r="BW184">
        <v>0</v>
      </c>
      <c r="BY184">
        <v>0</v>
      </c>
      <c r="CA184">
        <v>0</v>
      </c>
      <c r="CB184">
        <v>0</v>
      </c>
      <c r="CC184">
        <v>0</v>
      </c>
      <c r="CD184">
        <v>0</v>
      </c>
      <c r="CE184">
        <v>0</v>
      </c>
      <c r="CF184">
        <v>0</v>
      </c>
      <c r="CG184">
        <v>0</v>
      </c>
      <c r="CH184">
        <v>483867</v>
      </c>
      <c r="CI184">
        <v>0</v>
      </c>
      <c r="CJ184">
        <v>4</v>
      </c>
      <c r="CK184">
        <v>0</v>
      </c>
      <c r="CL184">
        <v>0</v>
      </c>
      <c r="CN184">
        <v>0</v>
      </c>
      <c r="CO184">
        <v>1</v>
      </c>
      <c r="CP184">
        <v>0</v>
      </c>
      <c r="CQ184">
        <v>0</v>
      </c>
      <c r="CR184">
        <v>3013.9070000000002</v>
      </c>
      <c r="CS184">
        <v>0</v>
      </c>
      <c r="CT184">
        <v>0</v>
      </c>
      <c r="CU184">
        <v>0</v>
      </c>
      <c r="CV184">
        <v>0</v>
      </c>
      <c r="CW184">
        <v>0</v>
      </c>
      <c r="CX184">
        <v>0</v>
      </c>
      <c r="CY184">
        <v>0</v>
      </c>
      <c r="CZ184">
        <v>0</v>
      </c>
      <c r="DB184">
        <v>17964236</v>
      </c>
      <c r="DC184">
        <v>0</v>
      </c>
      <c r="DD184">
        <v>0</v>
      </c>
      <c r="DE184">
        <v>1112881</v>
      </c>
      <c r="DF184">
        <v>1112881</v>
      </c>
      <c r="DG184">
        <v>180.66300000000001</v>
      </c>
      <c r="DH184">
        <v>0</v>
      </c>
      <c r="DI184">
        <v>0</v>
      </c>
      <c r="DK184">
        <v>0</v>
      </c>
      <c r="DL184">
        <v>0</v>
      </c>
      <c r="DM184">
        <v>2080434</v>
      </c>
      <c r="DN184">
        <v>6910</v>
      </c>
      <c r="DO184">
        <v>0</v>
      </c>
      <c r="DP184">
        <v>0</v>
      </c>
      <c r="DQ184">
        <v>0</v>
      </c>
      <c r="DR184">
        <v>0</v>
      </c>
      <c r="DS184">
        <v>0</v>
      </c>
      <c r="DT184">
        <v>0</v>
      </c>
      <c r="DU184">
        <v>0</v>
      </c>
      <c r="DV184">
        <v>0</v>
      </c>
      <c r="DW184">
        <v>0</v>
      </c>
      <c r="DX184">
        <v>0</v>
      </c>
      <c r="DY184">
        <v>0</v>
      </c>
      <c r="DZ184">
        <v>0</v>
      </c>
      <c r="EA184">
        <v>0</v>
      </c>
      <c r="EB184">
        <v>0</v>
      </c>
      <c r="EC184">
        <v>31.05</v>
      </c>
      <c r="ED184">
        <v>219958</v>
      </c>
      <c r="EE184">
        <v>0</v>
      </c>
      <c r="EF184">
        <v>0</v>
      </c>
      <c r="EG184">
        <v>0</v>
      </c>
      <c r="EH184">
        <v>1867386</v>
      </c>
      <c r="EI184">
        <v>0</v>
      </c>
      <c r="EJ184">
        <v>0</v>
      </c>
      <c r="EK184">
        <v>89.425000000000011</v>
      </c>
      <c r="EL184">
        <v>0</v>
      </c>
      <c r="EM184">
        <v>3.089</v>
      </c>
      <c r="EN184">
        <v>5.1210000000000004</v>
      </c>
      <c r="EO184">
        <v>0</v>
      </c>
      <c r="EP184">
        <v>0</v>
      </c>
      <c r="EQ184">
        <v>97.635000000000005</v>
      </c>
      <c r="ER184">
        <v>0</v>
      </c>
      <c r="ES184">
        <v>303.14699999999999</v>
      </c>
      <c r="ET184">
        <v>0</v>
      </c>
      <c r="EV184">
        <v>0</v>
      </c>
      <c r="EW184">
        <v>0</v>
      </c>
      <c r="EX184">
        <v>0</v>
      </c>
      <c r="EZ184">
        <v>23023696</v>
      </c>
      <c r="FA184">
        <v>0</v>
      </c>
      <c r="FB184">
        <v>24883201</v>
      </c>
      <c r="FC184">
        <v>0</v>
      </c>
      <c r="FD184">
        <v>0</v>
      </c>
      <c r="FE184">
        <v>3674930</v>
      </c>
      <c r="FF184">
        <v>605260</v>
      </c>
      <c r="FG184">
        <v>7.0223999999999995E-2</v>
      </c>
      <c r="FH184">
        <v>3.0397999999999998E-2</v>
      </c>
      <c r="FI184">
        <v>0</v>
      </c>
      <c r="FJ184">
        <v>0</v>
      </c>
      <c r="FK184">
        <v>4040.4210000000003</v>
      </c>
      <c r="FL184">
        <v>29647258</v>
      </c>
      <c r="FM184">
        <v>0</v>
      </c>
      <c r="FN184">
        <v>0</v>
      </c>
      <c r="FO184">
        <v>0</v>
      </c>
      <c r="FP184">
        <v>0</v>
      </c>
      <c r="FQ184">
        <v>0</v>
      </c>
      <c r="FR184">
        <v>0</v>
      </c>
      <c r="FS184">
        <v>0</v>
      </c>
      <c r="FT184">
        <v>0</v>
      </c>
      <c r="FU184">
        <v>0</v>
      </c>
      <c r="FV184">
        <v>0</v>
      </c>
      <c r="FW184">
        <v>0</v>
      </c>
      <c r="FX184">
        <v>0</v>
      </c>
      <c r="FY184">
        <v>0</v>
      </c>
      <c r="GB184">
        <v>0</v>
      </c>
      <c r="GC184">
        <v>0</v>
      </c>
      <c r="GD184">
        <v>0</v>
      </c>
      <c r="GF184">
        <v>0</v>
      </c>
      <c r="GG184">
        <v>0</v>
      </c>
      <c r="GH184">
        <v>0</v>
      </c>
      <c r="GI184">
        <v>0</v>
      </c>
      <c r="GK184">
        <v>0</v>
      </c>
      <c r="GL184">
        <v>0</v>
      </c>
      <c r="GM184">
        <v>0</v>
      </c>
      <c r="GN184">
        <v>0</v>
      </c>
      <c r="GO184">
        <v>0</v>
      </c>
      <c r="GQ184">
        <v>0</v>
      </c>
      <c r="GR184">
        <v>0</v>
      </c>
      <c r="GS184">
        <v>0</v>
      </c>
      <c r="GT184">
        <v>0</v>
      </c>
      <c r="HB184">
        <v>360336637</v>
      </c>
      <c r="HC184">
        <v>4.0135999999999998E-2</v>
      </c>
      <c r="HD184">
        <v>483867</v>
      </c>
      <c r="HE184">
        <v>0</v>
      </c>
      <c r="HF184">
        <v>3210815</v>
      </c>
      <c r="HG184">
        <v>31416</v>
      </c>
      <c r="HH184">
        <v>278973</v>
      </c>
      <c r="HI184">
        <v>0</v>
      </c>
      <c r="HJ184">
        <v>64079</v>
      </c>
      <c r="HK184">
        <v>1008</v>
      </c>
      <c r="HL184">
        <v>110</v>
      </c>
      <c r="HM184">
        <v>0</v>
      </c>
      <c r="HN184">
        <v>0</v>
      </c>
      <c r="HO184">
        <v>0</v>
      </c>
      <c r="HP184">
        <v>0</v>
      </c>
      <c r="HQ184">
        <v>0</v>
      </c>
      <c r="HR184">
        <v>0</v>
      </c>
      <c r="HS184">
        <v>23016786</v>
      </c>
      <c r="HT184">
        <v>605260</v>
      </c>
      <c r="HW184">
        <v>0</v>
      </c>
      <c r="HX184">
        <v>269</v>
      </c>
      <c r="HY184">
        <v>266</v>
      </c>
      <c r="HZ184">
        <v>126</v>
      </c>
      <c r="IA184">
        <v>53</v>
      </c>
      <c r="IB184">
        <v>42</v>
      </c>
      <c r="IC184">
        <v>756</v>
      </c>
      <c r="ID184">
        <v>0</v>
      </c>
      <c r="IE184">
        <v>0</v>
      </c>
      <c r="IF184">
        <v>0</v>
      </c>
      <c r="IG184">
        <v>51</v>
      </c>
      <c r="IH184">
        <v>452.87800000000004</v>
      </c>
      <c r="II184">
        <v>0</v>
      </c>
      <c r="IJ184">
        <v>226.053</v>
      </c>
      <c r="IK184">
        <v>0</v>
      </c>
      <c r="IL184">
        <v>0</v>
      </c>
      <c r="IM184">
        <v>0</v>
      </c>
      <c r="IN184">
        <v>0</v>
      </c>
      <c r="IO184">
        <v>0</v>
      </c>
      <c r="IP184">
        <v>0</v>
      </c>
      <c r="IQ184">
        <v>226.053</v>
      </c>
      <c r="IR184">
        <v>139249</v>
      </c>
      <c r="IS184">
        <v>0</v>
      </c>
      <c r="IT184">
        <v>0</v>
      </c>
      <c r="IU184">
        <v>0</v>
      </c>
      <c r="IV184">
        <v>0</v>
      </c>
      <c r="IW184">
        <v>6160</v>
      </c>
      <c r="IX184">
        <v>0</v>
      </c>
      <c r="IY184">
        <v>0</v>
      </c>
      <c r="IZ184">
        <v>0</v>
      </c>
      <c r="JA184">
        <v>0</v>
      </c>
      <c r="JB184">
        <v>0</v>
      </c>
      <c r="JC184">
        <v>0</v>
      </c>
      <c r="JD184">
        <v>0</v>
      </c>
      <c r="JE184">
        <v>0</v>
      </c>
      <c r="JF184">
        <v>0</v>
      </c>
      <c r="JG184">
        <v>0</v>
      </c>
      <c r="JH184">
        <v>0</v>
      </c>
      <c r="JJ184">
        <v>0</v>
      </c>
      <c r="JK184">
        <v>0</v>
      </c>
      <c r="JL184">
        <v>0</v>
      </c>
      <c r="JM184">
        <v>0</v>
      </c>
      <c r="JO184">
        <v>0</v>
      </c>
      <c r="JP184">
        <v>0</v>
      </c>
      <c r="JQ184">
        <v>0</v>
      </c>
      <c r="JR184">
        <v>0</v>
      </c>
      <c r="JS184">
        <v>0</v>
      </c>
      <c r="JT184">
        <v>0</v>
      </c>
      <c r="JU184">
        <v>0</v>
      </c>
      <c r="JW184">
        <v>0</v>
      </c>
      <c r="JX184">
        <v>0</v>
      </c>
      <c r="JY184">
        <v>0</v>
      </c>
      <c r="JZ184">
        <v>0</v>
      </c>
      <c r="KD184">
        <v>0</v>
      </c>
      <c r="KE184">
        <v>7261</v>
      </c>
      <c r="KG184">
        <v>0</v>
      </c>
      <c r="KH184">
        <v>0</v>
      </c>
      <c r="KI184">
        <v>0</v>
      </c>
      <c r="KJ184">
        <v>31</v>
      </c>
      <c r="KK184">
        <v>20</v>
      </c>
      <c r="KL184">
        <v>19096</v>
      </c>
      <c r="KM184">
        <v>12320</v>
      </c>
      <c r="KN184">
        <v>0</v>
      </c>
      <c r="KO184">
        <v>0</v>
      </c>
      <c r="KP184">
        <v>0</v>
      </c>
      <c r="KQ184">
        <v>0</v>
      </c>
      <c r="KS184">
        <v>0</v>
      </c>
      <c r="KT184">
        <v>0</v>
      </c>
      <c r="KU184">
        <v>0</v>
      </c>
      <c r="KW184">
        <v>0</v>
      </c>
      <c r="KX184">
        <v>0</v>
      </c>
      <c r="KY184">
        <v>0</v>
      </c>
      <c r="KZ184">
        <v>0</v>
      </c>
      <c r="LA184">
        <v>0</v>
      </c>
      <c r="LB184">
        <v>0</v>
      </c>
      <c r="LD184">
        <v>0</v>
      </c>
      <c r="LE184">
        <v>0</v>
      </c>
      <c r="LF184">
        <v>0</v>
      </c>
      <c r="LG184">
        <v>0</v>
      </c>
      <c r="LH184">
        <v>0</v>
      </c>
      <c r="LI184">
        <v>0</v>
      </c>
      <c r="LJ184">
        <v>1907.8920000000001</v>
      </c>
      <c r="LK184">
        <v>3</v>
      </c>
      <c r="LL184">
        <v>45000</v>
      </c>
      <c r="LM184">
        <v>19079</v>
      </c>
      <c r="LN184">
        <v>0</v>
      </c>
      <c r="LO184">
        <v>0</v>
      </c>
      <c r="LP184">
        <v>0</v>
      </c>
      <c r="LQ184">
        <v>0</v>
      </c>
      <c r="LR184">
        <v>0</v>
      </c>
      <c r="LS184">
        <v>0</v>
      </c>
      <c r="LT184">
        <v>0</v>
      </c>
      <c r="LU184">
        <v>0</v>
      </c>
      <c r="LV184">
        <v>0</v>
      </c>
      <c r="LW184">
        <v>0</v>
      </c>
      <c r="LX184">
        <v>0</v>
      </c>
      <c r="LY184">
        <v>0</v>
      </c>
      <c r="LZ184">
        <v>0</v>
      </c>
      <c r="MA184">
        <v>0</v>
      </c>
      <c r="MB184">
        <v>0</v>
      </c>
      <c r="MC184">
        <v>0</v>
      </c>
      <c r="MD184">
        <v>0</v>
      </c>
      <c r="ME184">
        <v>0</v>
      </c>
      <c r="MF184">
        <v>0</v>
      </c>
      <c r="MG184">
        <v>27780843</v>
      </c>
      <c r="MH184">
        <v>0</v>
      </c>
      <c r="MI184">
        <v>0</v>
      </c>
      <c r="MJ184">
        <v>0</v>
      </c>
      <c r="MK184">
        <v>0</v>
      </c>
    </row>
    <row r="185" spans="1:349" x14ac:dyDescent="0.25">
      <c r="A185">
        <v>43696</v>
      </c>
      <c r="B185">
        <v>234801</v>
      </c>
      <c r="C185">
        <v>9</v>
      </c>
      <c r="D185">
        <v>2025</v>
      </c>
      <c r="E185">
        <v>6160</v>
      </c>
      <c r="F185">
        <v>0</v>
      </c>
      <c r="G185">
        <v>65.617000000000004</v>
      </c>
      <c r="H185">
        <v>54.873000000000005</v>
      </c>
      <c r="I185">
        <v>54.873000000000005</v>
      </c>
      <c r="J185">
        <v>65.617000000000004</v>
      </c>
      <c r="K185">
        <v>0</v>
      </c>
      <c r="L185">
        <v>6160</v>
      </c>
      <c r="M185">
        <v>0</v>
      </c>
      <c r="N185">
        <v>0</v>
      </c>
      <c r="P185">
        <v>65.617000000000004</v>
      </c>
      <c r="Q185">
        <v>0</v>
      </c>
      <c r="R185">
        <v>40827</v>
      </c>
      <c r="S185">
        <v>622.19600000000003</v>
      </c>
      <c r="U185">
        <v>0</v>
      </c>
      <c r="V185">
        <v>0</v>
      </c>
      <c r="W185">
        <v>0</v>
      </c>
      <c r="X185">
        <v>0</v>
      </c>
      <c r="Z185">
        <v>0</v>
      </c>
      <c r="AC185">
        <v>0</v>
      </c>
      <c r="AD185" t="s">
        <v>305</v>
      </c>
      <c r="AE185">
        <v>0</v>
      </c>
      <c r="AH185">
        <v>0</v>
      </c>
      <c r="AI185">
        <v>0</v>
      </c>
      <c r="AJ185">
        <v>6160</v>
      </c>
      <c r="AK185" t="s">
        <v>529</v>
      </c>
      <c r="AL185" t="s">
        <v>74</v>
      </c>
      <c r="AM185">
        <v>0</v>
      </c>
      <c r="AN185">
        <v>0</v>
      </c>
      <c r="AO185">
        <v>0</v>
      </c>
      <c r="AP185">
        <v>0</v>
      </c>
      <c r="AQ185">
        <v>0</v>
      </c>
      <c r="AS185">
        <v>0</v>
      </c>
      <c r="AT185">
        <v>0</v>
      </c>
      <c r="AU185">
        <v>0</v>
      </c>
      <c r="AV185">
        <v>0</v>
      </c>
      <c r="AW185">
        <v>911400</v>
      </c>
      <c r="AX185">
        <v>901779</v>
      </c>
      <c r="AY185">
        <v>0</v>
      </c>
      <c r="AZ185">
        <v>40827</v>
      </c>
      <c r="BA185">
        <v>7</v>
      </c>
      <c r="BB185">
        <v>0</v>
      </c>
      <c r="BC185">
        <v>0</v>
      </c>
      <c r="BD185">
        <v>0</v>
      </c>
      <c r="BE185">
        <v>0</v>
      </c>
      <c r="BF185">
        <v>782873</v>
      </c>
      <c r="BG185">
        <v>0</v>
      </c>
      <c r="BJ185">
        <v>12</v>
      </c>
      <c r="BK185">
        <v>0</v>
      </c>
      <c r="BL185">
        <v>0</v>
      </c>
      <c r="BM185">
        <v>0</v>
      </c>
      <c r="BN185">
        <v>0</v>
      </c>
      <c r="BO185">
        <v>0</v>
      </c>
      <c r="BP185">
        <v>0</v>
      </c>
      <c r="BQ185">
        <v>762</v>
      </c>
      <c r="BS185">
        <v>0</v>
      </c>
      <c r="BT185">
        <v>0</v>
      </c>
      <c r="BU185">
        <v>0</v>
      </c>
      <c r="BV185">
        <v>0</v>
      </c>
      <c r="BW185">
        <v>0</v>
      </c>
      <c r="BY185">
        <v>0</v>
      </c>
      <c r="CA185">
        <v>0</v>
      </c>
      <c r="CB185">
        <v>0</v>
      </c>
      <c r="CC185">
        <v>0</v>
      </c>
      <c r="CD185">
        <v>0</v>
      </c>
      <c r="CE185">
        <v>0</v>
      </c>
      <c r="CF185">
        <v>0</v>
      </c>
      <c r="CG185">
        <v>0</v>
      </c>
      <c r="CH185">
        <v>10534</v>
      </c>
      <c r="CI185">
        <v>0</v>
      </c>
      <c r="CJ185">
        <v>5</v>
      </c>
      <c r="CK185">
        <v>0</v>
      </c>
      <c r="CL185">
        <v>0</v>
      </c>
      <c r="CN185">
        <v>0</v>
      </c>
      <c r="CO185">
        <v>1</v>
      </c>
      <c r="CP185">
        <v>0.10300000000000001</v>
      </c>
      <c r="CQ185">
        <v>0</v>
      </c>
      <c r="CR185">
        <v>65.617000000000004</v>
      </c>
      <c r="CS185">
        <v>0</v>
      </c>
      <c r="CT185">
        <v>0</v>
      </c>
      <c r="CU185">
        <v>0</v>
      </c>
      <c r="CV185">
        <v>0</v>
      </c>
      <c r="CW185">
        <v>0</v>
      </c>
      <c r="CX185">
        <v>0</v>
      </c>
      <c r="CY185">
        <v>0</v>
      </c>
      <c r="CZ185">
        <v>0</v>
      </c>
      <c r="DB185">
        <v>338018</v>
      </c>
      <c r="DC185">
        <v>0</v>
      </c>
      <c r="DD185">
        <v>0</v>
      </c>
      <c r="DE185">
        <v>80773</v>
      </c>
      <c r="DF185">
        <v>87230</v>
      </c>
      <c r="DG185">
        <v>13.113000000000001</v>
      </c>
      <c r="DH185">
        <v>0</v>
      </c>
      <c r="DI185">
        <v>1529</v>
      </c>
      <c r="DK185">
        <v>3807</v>
      </c>
      <c r="DL185">
        <v>0</v>
      </c>
      <c r="DM185">
        <v>274938</v>
      </c>
      <c r="DN185">
        <v>913</v>
      </c>
      <c r="DO185">
        <v>0</v>
      </c>
      <c r="DP185">
        <v>0</v>
      </c>
      <c r="DQ185">
        <v>0</v>
      </c>
      <c r="DR185">
        <v>0</v>
      </c>
      <c r="DS185">
        <v>0</v>
      </c>
      <c r="DT185">
        <v>0</v>
      </c>
      <c r="DU185">
        <v>0</v>
      </c>
      <c r="DV185">
        <v>0</v>
      </c>
      <c r="DW185">
        <v>0</v>
      </c>
      <c r="DX185">
        <v>0</v>
      </c>
      <c r="DY185">
        <v>0</v>
      </c>
      <c r="DZ185">
        <v>0</v>
      </c>
      <c r="EA185">
        <v>0</v>
      </c>
      <c r="EB185">
        <v>0</v>
      </c>
      <c r="EC185">
        <v>3.7670000000000003</v>
      </c>
      <c r="ED185">
        <v>26685</v>
      </c>
      <c r="EE185">
        <v>0</v>
      </c>
      <c r="EF185">
        <v>0</v>
      </c>
      <c r="EG185">
        <v>0</v>
      </c>
      <c r="EH185">
        <v>48966</v>
      </c>
      <c r="EI185">
        <v>200200</v>
      </c>
      <c r="EJ185">
        <v>8.125</v>
      </c>
      <c r="EK185">
        <v>2.573</v>
      </c>
      <c r="EL185">
        <v>0</v>
      </c>
      <c r="EM185">
        <v>0</v>
      </c>
      <c r="EN185">
        <v>4.5999999999999999E-2</v>
      </c>
      <c r="EO185">
        <v>0</v>
      </c>
      <c r="EP185">
        <v>0</v>
      </c>
      <c r="EQ185">
        <v>10.744</v>
      </c>
      <c r="ER185">
        <v>0</v>
      </c>
      <c r="ES185">
        <v>7.9490000000000007</v>
      </c>
      <c r="ET185">
        <v>0</v>
      </c>
      <c r="EV185">
        <v>0</v>
      </c>
      <c r="EW185">
        <v>0</v>
      </c>
      <c r="EX185">
        <v>0</v>
      </c>
      <c r="EZ185">
        <v>767147</v>
      </c>
      <c r="FA185">
        <v>0</v>
      </c>
      <c r="FB185">
        <v>807061</v>
      </c>
      <c r="FC185">
        <v>0</v>
      </c>
      <c r="FD185">
        <v>0</v>
      </c>
      <c r="FE185">
        <v>115594</v>
      </c>
      <c r="FF185">
        <v>19038</v>
      </c>
      <c r="FG185">
        <v>7.0223999999999995E-2</v>
      </c>
      <c r="FH185">
        <v>3.0397999999999998E-2</v>
      </c>
      <c r="FI185">
        <v>0</v>
      </c>
      <c r="FJ185">
        <v>0</v>
      </c>
      <c r="FK185">
        <v>127.09</v>
      </c>
      <c r="FL185">
        <v>952227</v>
      </c>
      <c r="FM185">
        <v>0</v>
      </c>
      <c r="FN185">
        <v>0</v>
      </c>
      <c r="FO185">
        <v>0</v>
      </c>
      <c r="FP185">
        <v>0</v>
      </c>
      <c r="FQ185">
        <v>0</v>
      </c>
      <c r="FR185">
        <v>0</v>
      </c>
      <c r="FS185">
        <v>0</v>
      </c>
      <c r="FT185">
        <v>0</v>
      </c>
      <c r="FU185">
        <v>0</v>
      </c>
      <c r="FV185">
        <v>0</v>
      </c>
      <c r="FW185">
        <v>0</v>
      </c>
      <c r="FX185">
        <v>0</v>
      </c>
      <c r="FY185">
        <v>0</v>
      </c>
      <c r="GB185">
        <v>0</v>
      </c>
      <c r="GC185">
        <v>0</v>
      </c>
      <c r="GD185">
        <v>0</v>
      </c>
      <c r="GF185">
        <v>0</v>
      </c>
      <c r="GG185">
        <v>0</v>
      </c>
      <c r="GH185">
        <v>0</v>
      </c>
      <c r="GI185">
        <v>0</v>
      </c>
      <c r="GK185">
        <v>0</v>
      </c>
      <c r="GL185">
        <v>0</v>
      </c>
      <c r="GM185">
        <v>0</v>
      </c>
      <c r="GN185">
        <v>0</v>
      </c>
      <c r="GO185">
        <v>0</v>
      </c>
      <c r="GQ185">
        <v>0</v>
      </c>
      <c r="GR185">
        <v>0</v>
      </c>
      <c r="GS185">
        <v>0</v>
      </c>
      <c r="GT185">
        <v>0</v>
      </c>
      <c r="HB185">
        <v>360336637</v>
      </c>
      <c r="HC185">
        <v>4.0135999999999998E-2</v>
      </c>
      <c r="HD185">
        <v>10534</v>
      </c>
      <c r="HE185">
        <v>0</v>
      </c>
      <c r="HF185">
        <v>60415</v>
      </c>
      <c r="HG185">
        <v>5544</v>
      </c>
      <c r="HH185">
        <v>0</v>
      </c>
      <c r="HI185">
        <v>0</v>
      </c>
      <c r="HJ185">
        <v>15815</v>
      </c>
      <c r="HK185">
        <v>731</v>
      </c>
      <c r="HL185">
        <v>681</v>
      </c>
      <c r="HM185">
        <v>0</v>
      </c>
      <c r="HN185">
        <v>0</v>
      </c>
      <c r="HO185">
        <v>0</v>
      </c>
      <c r="HP185">
        <v>16548</v>
      </c>
      <c r="HQ185">
        <v>0</v>
      </c>
      <c r="HR185">
        <v>0</v>
      </c>
      <c r="HS185">
        <v>766234</v>
      </c>
      <c r="HT185">
        <v>19038</v>
      </c>
      <c r="HW185">
        <v>0</v>
      </c>
      <c r="HX185">
        <v>7</v>
      </c>
      <c r="HY185">
        <v>14</v>
      </c>
      <c r="HZ185">
        <v>1</v>
      </c>
      <c r="IA185">
        <v>1</v>
      </c>
      <c r="IB185">
        <v>28</v>
      </c>
      <c r="IC185">
        <v>51</v>
      </c>
      <c r="ID185">
        <v>4</v>
      </c>
      <c r="IE185">
        <v>0</v>
      </c>
      <c r="IF185">
        <v>0</v>
      </c>
      <c r="IG185">
        <v>9</v>
      </c>
      <c r="IH185">
        <v>0</v>
      </c>
      <c r="II185">
        <v>60.175000000000004</v>
      </c>
      <c r="IJ185">
        <v>0</v>
      </c>
      <c r="IK185">
        <v>25.967000000000002</v>
      </c>
      <c r="IL185">
        <v>0</v>
      </c>
      <c r="IM185">
        <v>0</v>
      </c>
      <c r="IN185">
        <v>0</v>
      </c>
      <c r="IO185">
        <v>0</v>
      </c>
      <c r="IP185">
        <v>86.14200000000001</v>
      </c>
      <c r="IQ185">
        <v>0</v>
      </c>
      <c r="IR185">
        <v>0</v>
      </c>
      <c r="IS185">
        <v>7141</v>
      </c>
      <c r="IT185">
        <v>0</v>
      </c>
      <c r="IU185">
        <v>0</v>
      </c>
      <c r="IV185">
        <v>0</v>
      </c>
      <c r="IW185">
        <v>6160</v>
      </c>
      <c r="IX185">
        <v>0</v>
      </c>
      <c r="IY185">
        <v>0</v>
      </c>
      <c r="IZ185">
        <v>23689</v>
      </c>
      <c r="JA185">
        <v>4928</v>
      </c>
      <c r="JB185">
        <v>0</v>
      </c>
      <c r="JC185">
        <v>0</v>
      </c>
      <c r="JD185">
        <v>0</v>
      </c>
      <c r="JE185">
        <v>0</v>
      </c>
      <c r="JF185">
        <v>0</v>
      </c>
      <c r="JG185">
        <v>0</v>
      </c>
      <c r="JH185">
        <v>0</v>
      </c>
      <c r="JJ185">
        <v>0</v>
      </c>
      <c r="JK185">
        <v>0</v>
      </c>
      <c r="JL185">
        <v>0</v>
      </c>
      <c r="JM185">
        <v>0</v>
      </c>
      <c r="JO185">
        <v>0</v>
      </c>
      <c r="JP185">
        <v>0</v>
      </c>
      <c r="JQ185">
        <v>0</v>
      </c>
      <c r="JR185">
        <v>0</v>
      </c>
      <c r="JS185">
        <v>0</v>
      </c>
      <c r="JT185">
        <v>0</v>
      </c>
      <c r="JU185">
        <v>0</v>
      </c>
      <c r="JW185">
        <v>0</v>
      </c>
      <c r="JX185">
        <v>0</v>
      </c>
      <c r="JY185">
        <v>0</v>
      </c>
      <c r="JZ185">
        <v>0</v>
      </c>
      <c r="KD185">
        <v>0</v>
      </c>
      <c r="KE185">
        <v>7261</v>
      </c>
      <c r="KG185">
        <v>0</v>
      </c>
      <c r="KH185">
        <v>0</v>
      </c>
      <c r="KI185">
        <v>0</v>
      </c>
      <c r="KJ185">
        <v>4</v>
      </c>
      <c r="KK185">
        <v>5</v>
      </c>
      <c r="KL185">
        <v>2464</v>
      </c>
      <c r="KM185">
        <v>3080</v>
      </c>
      <c r="KN185">
        <v>0</v>
      </c>
      <c r="KO185">
        <v>0</v>
      </c>
      <c r="KP185">
        <v>0</v>
      </c>
      <c r="KQ185">
        <v>0</v>
      </c>
      <c r="KS185">
        <v>0</v>
      </c>
      <c r="KT185">
        <v>0</v>
      </c>
      <c r="KU185">
        <v>0</v>
      </c>
      <c r="KW185">
        <v>0</v>
      </c>
      <c r="KX185">
        <v>0</v>
      </c>
      <c r="KY185">
        <v>0</v>
      </c>
      <c r="KZ185">
        <v>0</v>
      </c>
      <c r="LA185">
        <v>0</v>
      </c>
      <c r="LB185">
        <v>0</v>
      </c>
      <c r="LD185">
        <v>0</v>
      </c>
      <c r="LE185">
        <v>0</v>
      </c>
      <c r="LF185">
        <v>0</v>
      </c>
      <c r="LG185">
        <v>0</v>
      </c>
      <c r="LH185">
        <v>0</v>
      </c>
      <c r="LI185">
        <v>0</v>
      </c>
      <c r="LJ185">
        <v>81.51400000000001</v>
      </c>
      <c r="LK185">
        <v>1</v>
      </c>
      <c r="LL185">
        <v>15000</v>
      </c>
      <c r="LM185">
        <v>815</v>
      </c>
      <c r="LN185">
        <v>0</v>
      </c>
      <c r="LO185">
        <v>0</v>
      </c>
      <c r="LP185">
        <v>0</v>
      </c>
      <c r="LQ185">
        <v>0</v>
      </c>
      <c r="LR185">
        <v>0</v>
      </c>
      <c r="LS185">
        <v>0</v>
      </c>
      <c r="LT185">
        <v>0</v>
      </c>
      <c r="LU185">
        <v>0</v>
      </c>
      <c r="LV185">
        <v>0</v>
      </c>
      <c r="LW185">
        <v>0</v>
      </c>
      <c r="LX185">
        <v>0</v>
      </c>
      <c r="LY185">
        <v>0</v>
      </c>
      <c r="LZ185">
        <v>0</v>
      </c>
      <c r="MA185">
        <v>0</v>
      </c>
      <c r="MB185">
        <v>0</v>
      </c>
      <c r="MC185">
        <v>0</v>
      </c>
      <c r="MD185">
        <v>0</v>
      </c>
      <c r="ME185">
        <v>0</v>
      </c>
      <c r="MF185">
        <v>0</v>
      </c>
      <c r="MG185">
        <v>911400</v>
      </c>
      <c r="MH185">
        <v>0</v>
      </c>
      <c r="MI185">
        <v>0</v>
      </c>
      <c r="MJ185">
        <v>0</v>
      </c>
      <c r="MK185">
        <v>0</v>
      </c>
    </row>
    <row r="186" spans="1:349" x14ac:dyDescent="0.25">
      <c r="A186">
        <v>43696</v>
      </c>
      <c r="B186">
        <v>236801</v>
      </c>
      <c r="C186">
        <v>9</v>
      </c>
      <c r="D186">
        <v>2025</v>
      </c>
      <c r="E186">
        <v>6160</v>
      </c>
      <c r="F186">
        <v>0</v>
      </c>
      <c r="G186">
        <v>34.966999999999999</v>
      </c>
      <c r="H186">
        <v>2.218</v>
      </c>
      <c r="I186">
        <v>2.218</v>
      </c>
      <c r="J186">
        <v>34.966999999999999</v>
      </c>
      <c r="K186">
        <v>0</v>
      </c>
      <c r="L186">
        <v>6160</v>
      </c>
      <c r="M186">
        <v>0</v>
      </c>
      <c r="N186">
        <v>0</v>
      </c>
      <c r="P186">
        <v>38.108000000000004</v>
      </c>
      <c r="Q186">
        <v>0</v>
      </c>
      <c r="R186">
        <v>23711</v>
      </c>
      <c r="S186">
        <v>622.19600000000003</v>
      </c>
      <c r="U186">
        <v>0</v>
      </c>
      <c r="V186">
        <v>0.97200000000000009</v>
      </c>
      <c r="W186">
        <v>753</v>
      </c>
      <c r="X186">
        <v>753</v>
      </c>
      <c r="Z186">
        <v>0</v>
      </c>
      <c r="AC186">
        <v>0</v>
      </c>
      <c r="AD186" t="s">
        <v>305</v>
      </c>
      <c r="AE186">
        <v>0</v>
      </c>
      <c r="AH186">
        <v>0</v>
      </c>
      <c r="AI186">
        <v>0</v>
      </c>
      <c r="AJ186">
        <v>6160</v>
      </c>
      <c r="AK186" t="s">
        <v>529</v>
      </c>
      <c r="AL186" t="s">
        <v>75</v>
      </c>
      <c r="AM186">
        <v>0</v>
      </c>
      <c r="AN186">
        <v>0</v>
      </c>
      <c r="AO186">
        <v>0</v>
      </c>
      <c r="AP186">
        <v>0</v>
      </c>
      <c r="AQ186">
        <v>0</v>
      </c>
      <c r="AS186">
        <v>0</v>
      </c>
      <c r="AT186">
        <v>0</v>
      </c>
      <c r="AU186">
        <v>0</v>
      </c>
      <c r="AV186">
        <v>0</v>
      </c>
      <c r="AW186">
        <v>568559</v>
      </c>
      <c r="AX186">
        <v>563260</v>
      </c>
      <c r="AY186">
        <v>0</v>
      </c>
      <c r="AZ186">
        <v>23711</v>
      </c>
      <c r="BA186">
        <v>91.167000000000002</v>
      </c>
      <c r="BB186">
        <v>0</v>
      </c>
      <c r="BC186">
        <v>0</v>
      </c>
      <c r="BD186">
        <v>0</v>
      </c>
      <c r="BE186">
        <v>0</v>
      </c>
      <c r="BF186">
        <v>473564</v>
      </c>
      <c r="BG186">
        <v>0</v>
      </c>
      <c r="BJ186">
        <v>12</v>
      </c>
      <c r="BK186">
        <v>0</v>
      </c>
      <c r="BL186">
        <v>0</v>
      </c>
      <c r="BM186">
        <v>0</v>
      </c>
      <c r="BN186">
        <v>0</v>
      </c>
      <c r="BO186">
        <v>0</v>
      </c>
      <c r="BP186">
        <v>0</v>
      </c>
      <c r="BQ186">
        <v>770</v>
      </c>
      <c r="BS186">
        <v>0</v>
      </c>
      <c r="BT186">
        <v>0</v>
      </c>
      <c r="BU186">
        <v>0</v>
      </c>
      <c r="BV186">
        <v>0</v>
      </c>
      <c r="BW186">
        <v>0</v>
      </c>
      <c r="BY186">
        <v>0</v>
      </c>
      <c r="CA186">
        <v>0</v>
      </c>
      <c r="CB186">
        <v>0</v>
      </c>
      <c r="CC186">
        <v>0</v>
      </c>
      <c r="CD186">
        <v>0</v>
      </c>
      <c r="CE186">
        <v>0</v>
      </c>
      <c r="CF186">
        <v>0</v>
      </c>
      <c r="CG186">
        <v>0</v>
      </c>
      <c r="CH186">
        <v>5614</v>
      </c>
      <c r="CI186">
        <v>0</v>
      </c>
      <c r="CJ186">
        <v>4</v>
      </c>
      <c r="CK186">
        <v>0</v>
      </c>
      <c r="CL186">
        <v>0</v>
      </c>
      <c r="CN186">
        <v>0</v>
      </c>
      <c r="CO186">
        <v>1</v>
      </c>
      <c r="CP186">
        <v>0</v>
      </c>
      <c r="CQ186">
        <v>4</v>
      </c>
      <c r="CR186">
        <v>34.966999999999999</v>
      </c>
      <c r="CS186">
        <v>0</v>
      </c>
      <c r="CT186">
        <v>0</v>
      </c>
      <c r="CU186">
        <v>0</v>
      </c>
      <c r="CV186">
        <v>0</v>
      </c>
      <c r="CW186">
        <v>0</v>
      </c>
      <c r="CX186">
        <v>0</v>
      </c>
      <c r="CY186">
        <v>0</v>
      </c>
      <c r="CZ186">
        <v>0</v>
      </c>
      <c r="DB186">
        <v>13663</v>
      </c>
      <c r="DC186">
        <v>0</v>
      </c>
      <c r="DD186">
        <v>0</v>
      </c>
      <c r="DE186">
        <v>54670</v>
      </c>
      <c r="DF186">
        <v>54670</v>
      </c>
      <c r="DG186">
        <v>8.875</v>
      </c>
      <c r="DH186">
        <v>0</v>
      </c>
      <c r="DI186">
        <v>0</v>
      </c>
      <c r="DK186">
        <v>3937</v>
      </c>
      <c r="DL186">
        <v>0</v>
      </c>
      <c r="DM186">
        <v>94673</v>
      </c>
      <c r="DN186">
        <v>314</v>
      </c>
      <c r="DO186">
        <v>0</v>
      </c>
      <c r="DP186">
        <v>0</v>
      </c>
      <c r="DQ186">
        <v>0</v>
      </c>
      <c r="DR186">
        <v>0</v>
      </c>
      <c r="DS186">
        <v>0</v>
      </c>
      <c r="DT186">
        <v>0</v>
      </c>
      <c r="DU186">
        <v>0</v>
      </c>
      <c r="DV186">
        <v>0</v>
      </c>
      <c r="DW186">
        <v>0</v>
      </c>
      <c r="DX186">
        <v>0</v>
      </c>
      <c r="DY186">
        <v>0</v>
      </c>
      <c r="DZ186">
        <v>0</v>
      </c>
      <c r="EA186">
        <v>0</v>
      </c>
      <c r="EB186">
        <v>0</v>
      </c>
      <c r="EC186">
        <v>0</v>
      </c>
      <c r="ED186">
        <v>0</v>
      </c>
      <c r="EE186">
        <v>0</v>
      </c>
      <c r="EF186">
        <v>0</v>
      </c>
      <c r="EG186">
        <v>0</v>
      </c>
      <c r="EH186">
        <v>0</v>
      </c>
      <c r="EI186">
        <v>94987</v>
      </c>
      <c r="EJ186">
        <v>3.855</v>
      </c>
      <c r="EK186">
        <v>0</v>
      </c>
      <c r="EL186">
        <v>0</v>
      </c>
      <c r="EM186">
        <v>0</v>
      </c>
      <c r="EN186">
        <v>0</v>
      </c>
      <c r="EO186">
        <v>0</v>
      </c>
      <c r="EP186">
        <v>0</v>
      </c>
      <c r="EQ186">
        <v>3.855</v>
      </c>
      <c r="ER186">
        <v>0</v>
      </c>
      <c r="ES186">
        <v>0</v>
      </c>
      <c r="ET186">
        <v>0</v>
      </c>
      <c r="EV186">
        <v>0</v>
      </c>
      <c r="EW186">
        <v>0</v>
      </c>
      <c r="EX186">
        <v>0</v>
      </c>
      <c r="EZ186">
        <v>481821</v>
      </c>
      <c r="FA186">
        <v>0</v>
      </c>
      <c r="FB186">
        <v>505217</v>
      </c>
      <c r="FC186">
        <v>0</v>
      </c>
      <c r="FD186">
        <v>0</v>
      </c>
      <c r="FE186">
        <v>69923</v>
      </c>
      <c r="FF186">
        <v>11516</v>
      </c>
      <c r="FG186">
        <v>7.0223999999999995E-2</v>
      </c>
      <c r="FH186">
        <v>3.0397999999999998E-2</v>
      </c>
      <c r="FI186">
        <v>0</v>
      </c>
      <c r="FJ186">
        <v>0</v>
      </c>
      <c r="FK186">
        <v>76.87700000000001</v>
      </c>
      <c r="FL186">
        <v>592270</v>
      </c>
      <c r="FM186">
        <v>0</v>
      </c>
      <c r="FN186">
        <v>0</v>
      </c>
      <c r="FO186">
        <v>0</v>
      </c>
      <c r="FP186">
        <v>0</v>
      </c>
      <c r="FQ186">
        <v>0</v>
      </c>
      <c r="FR186">
        <v>0</v>
      </c>
      <c r="FS186">
        <v>0</v>
      </c>
      <c r="FT186">
        <v>0</v>
      </c>
      <c r="FU186">
        <v>0</v>
      </c>
      <c r="FV186">
        <v>0</v>
      </c>
      <c r="FW186">
        <v>0</v>
      </c>
      <c r="FX186">
        <v>0</v>
      </c>
      <c r="FY186">
        <v>0</v>
      </c>
      <c r="GB186">
        <v>291588</v>
      </c>
      <c r="GC186">
        <v>291588</v>
      </c>
      <c r="GD186">
        <v>28.894000000000002</v>
      </c>
      <c r="GF186">
        <v>0</v>
      </c>
      <c r="GG186">
        <v>0</v>
      </c>
      <c r="GH186">
        <v>0</v>
      </c>
      <c r="GI186">
        <v>0</v>
      </c>
      <c r="GK186">
        <v>0</v>
      </c>
      <c r="GL186">
        <v>0</v>
      </c>
      <c r="GM186">
        <v>0</v>
      </c>
      <c r="GN186">
        <v>0</v>
      </c>
      <c r="GO186">
        <v>0</v>
      </c>
      <c r="GQ186">
        <v>0</v>
      </c>
      <c r="GR186">
        <v>0</v>
      </c>
      <c r="GS186">
        <v>0</v>
      </c>
      <c r="GT186">
        <v>0</v>
      </c>
      <c r="HB186">
        <v>360336637</v>
      </c>
      <c r="HC186">
        <v>4.0135999999999998E-2</v>
      </c>
      <c r="HD186">
        <v>5614</v>
      </c>
      <c r="HE186">
        <v>0</v>
      </c>
      <c r="HF186">
        <v>2442</v>
      </c>
      <c r="HG186">
        <v>0</v>
      </c>
      <c r="HH186">
        <v>0</v>
      </c>
      <c r="HI186">
        <v>0</v>
      </c>
      <c r="HJ186">
        <v>15461</v>
      </c>
      <c r="HK186">
        <v>537</v>
      </c>
      <c r="HL186">
        <v>405</v>
      </c>
      <c r="HM186">
        <v>0</v>
      </c>
      <c r="HN186">
        <v>0</v>
      </c>
      <c r="HO186">
        <v>0</v>
      </c>
      <c r="HP186">
        <v>28560</v>
      </c>
      <c r="HQ186">
        <v>0</v>
      </c>
      <c r="HR186">
        <v>0</v>
      </c>
      <c r="HS186">
        <v>481506</v>
      </c>
      <c r="HT186">
        <v>11516</v>
      </c>
      <c r="HW186">
        <v>0</v>
      </c>
      <c r="HX186">
        <v>5</v>
      </c>
      <c r="HY186">
        <v>14</v>
      </c>
      <c r="HZ186">
        <v>7</v>
      </c>
      <c r="IA186">
        <v>6</v>
      </c>
      <c r="IB186">
        <v>4</v>
      </c>
      <c r="IC186">
        <v>36</v>
      </c>
      <c r="ID186">
        <v>0</v>
      </c>
      <c r="IE186">
        <v>0.16700000000000001</v>
      </c>
      <c r="IF186">
        <v>0</v>
      </c>
      <c r="IG186">
        <v>0</v>
      </c>
      <c r="IH186">
        <v>0</v>
      </c>
      <c r="II186">
        <v>103.85600000000001</v>
      </c>
      <c r="IJ186">
        <v>1.139</v>
      </c>
      <c r="IK186">
        <v>8.9649999999999999</v>
      </c>
      <c r="IL186">
        <v>0</v>
      </c>
      <c r="IM186">
        <v>0</v>
      </c>
      <c r="IN186">
        <v>0</v>
      </c>
      <c r="IO186">
        <v>0</v>
      </c>
      <c r="IP186">
        <v>112.82100000000001</v>
      </c>
      <c r="IQ186">
        <v>0.97200000000000009</v>
      </c>
      <c r="IR186">
        <v>599</v>
      </c>
      <c r="IS186">
        <v>2465</v>
      </c>
      <c r="IT186">
        <v>0</v>
      </c>
      <c r="IU186">
        <v>0</v>
      </c>
      <c r="IV186">
        <v>0</v>
      </c>
      <c r="IW186">
        <v>6160</v>
      </c>
      <c r="IX186">
        <v>154</v>
      </c>
      <c r="IY186">
        <v>0</v>
      </c>
      <c r="IZ186">
        <v>31026</v>
      </c>
      <c r="JA186">
        <v>0</v>
      </c>
      <c r="JB186">
        <v>0</v>
      </c>
      <c r="JC186">
        <v>0</v>
      </c>
      <c r="JD186">
        <v>0</v>
      </c>
      <c r="JE186">
        <v>0</v>
      </c>
      <c r="JF186">
        <v>0</v>
      </c>
      <c r="JG186">
        <v>0</v>
      </c>
      <c r="JH186">
        <v>0</v>
      </c>
      <c r="JJ186">
        <v>0</v>
      </c>
      <c r="JK186">
        <v>0</v>
      </c>
      <c r="JL186">
        <v>0</v>
      </c>
      <c r="JM186">
        <v>0</v>
      </c>
      <c r="JO186">
        <v>0</v>
      </c>
      <c r="JP186">
        <v>12.19</v>
      </c>
      <c r="JQ186">
        <v>16.704000000000001</v>
      </c>
      <c r="JR186">
        <v>0</v>
      </c>
      <c r="JS186">
        <v>113295</v>
      </c>
      <c r="JT186">
        <v>178293</v>
      </c>
      <c r="JU186">
        <v>0</v>
      </c>
      <c r="JW186">
        <v>0</v>
      </c>
      <c r="JX186">
        <v>0</v>
      </c>
      <c r="JY186">
        <v>0</v>
      </c>
      <c r="JZ186">
        <v>0</v>
      </c>
      <c r="KD186">
        <v>0</v>
      </c>
      <c r="KE186">
        <v>7261</v>
      </c>
      <c r="KG186">
        <v>0</v>
      </c>
      <c r="KH186">
        <v>0</v>
      </c>
      <c r="KI186">
        <v>0</v>
      </c>
      <c r="KJ186">
        <v>0</v>
      </c>
      <c r="KK186">
        <v>0</v>
      </c>
      <c r="KL186">
        <v>0</v>
      </c>
      <c r="KM186">
        <v>0</v>
      </c>
      <c r="KN186">
        <v>0</v>
      </c>
      <c r="KO186">
        <v>0</v>
      </c>
      <c r="KP186">
        <v>0</v>
      </c>
      <c r="KQ186">
        <v>0</v>
      </c>
      <c r="KS186">
        <v>0</v>
      </c>
      <c r="KT186">
        <v>0</v>
      </c>
      <c r="KU186">
        <v>0</v>
      </c>
      <c r="KW186">
        <v>0</v>
      </c>
      <c r="KX186">
        <v>0</v>
      </c>
      <c r="KY186">
        <v>0</v>
      </c>
      <c r="KZ186">
        <v>0</v>
      </c>
      <c r="LA186">
        <v>0</v>
      </c>
      <c r="LB186">
        <v>0</v>
      </c>
      <c r="LD186">
        <v>0</v>
      </c>
      <c r="LE186">
        <v>0</v>
      </c>
      <c r="LF186">
        <v>0</v>
      </c>
      <c r="LG186">
        <v>0</v>
      </c>
      <c r="LH186">
        <v>0</v>
      </c>
      <c r="LI186">
        <v>0</v>
      </c>
      <c r="LJ186">
        <v>46.085000000000001</v>
      </c>
      <c r="LK186">
        <v>1</v>
      </c>
      <c r="LL186">
        <v>15000</v>
      </c>
      <c r="LM186">
        <v>461</v>
      </c>
      <c r="LN186">
        <v>0</v>
      </c>
      <c r="LO186">
        <v>0</v>
      </c>
      <c r="LP186">
        <v>0</v>
      </c>
      <c r="LQ186">
        <v>0</v>
      </c>
      <c r="LR186">
        <v>0</v>
      </c>
      <c r="LS186">
        <v>0</v>
      </c>
      <c r="LT186">
        <v>0</v>
      </c>
      <c r="LU186">
        <v>0</v>
      </c>
      <c r="LV186">
        <v>0</v>
      </c>
      <c r="LW186">
        <v>0</v>
      </c>
      <c r="LX186">
        <v>0</v>
      </c>
      <c r="LY186">
        <v>0</v>
      </c>
      <c r="LZ186">
        <v>0</v>
      </c>
      <c r="MA186">
        <v>0</v>
      </c>
      <c r="MB186">
        <v>0</v>
      </c>
      <c r="MC186">
        <v>0</v>
      </c>
      <c r="MD186">
        <v>0</v>
      </c>
      <c r="ME186">
        <v>0</v>
      </c>
      <c r="MF186">
        <v>0</v>
      </c>
      <c r="MG186">
        <v>568559</v>
      </c>
      <c r="MH186">
        <v>0</v>
      </c>
      <c r="MI186">
        <v>0</v>
      </c>
      <c r="MJ186">
        <v>0</v>
      </c>
      <c r="MK186">
        <v>0</v>
      </c>
    </row>
    <row r="187" spans="1:349" x14ac:dyDescent="0.25">
      <c r="A187">
        <v>43696</v>
      </c>
      <c r="B187">
        <v>236802</v>
      </c>
      <c r="C187">
        <v>9</v>
      </c>
      <c r="D187">
        <v>2025</v>
      </c>
      <c r="E187">
        <v>6160</v>
      </c>
      <c r="F187">
        <v>0</v>
      </c>
      <c r="G187">
        <v>434.185</v>
      </c>
      <c r="H187">
        <v>422.42900000000003</v>
      </c>
      <c r="I187">
        <v>422.42900000000003</v>
      </c>
      <c r="J187">
        <v>434.185</v>
      </c>
      <c r="K187">
        <v>0</v>
      </c>
      <c r="L187">
        <v>6160</v>
      </c>
      <c r="M187">
        <v>0</v>
      </c>
      <c r="N187">
        <v>0</v>
      </c>
      <c r="P187">
        <v>434.79700000000003</v>
      </c>
      <c r="Q187">
        <v>0</v>
      </c>
      <c r="R187">
        <v>270529</v>
      </c>
      <c r="S187">
        <v>622.19600000000003</v>
      </c>
      <c r="U187">
        <v>0</v>
      </c>
      <c r="V187">
        <v>37.073</v>
      </c>
      <c r="W187">
        <v>22837</v>
      </c>
      <c r="X187">
        <v>22837</v>
      </c>
      <c r="Z187">
        <v>0</v>
      </c>
      <c r="AC187">
        <v>0</v>
      </c>
      <c r="AD187" t="s">
        <v>305</v>
      </c>
      <c r="AE187">
        <v>0</v>
      </c>
      <c r="AH187">
        <v>0</v>
      </c>
      <c r="AI187">
        <v>0</v>
      </c>
      <c r="AJ187">
        <v>6160</v>
      </c>
      <c r="AK187" t="s">
        <v>529</v>
      </c>
      <c r="AL187" t="s">
        <v>372</v>
      </c>
      <c r="AM187">
        <v>0</v>
      </c>
      <c r="AN187">
        <v>0</v>
      </c>
      <c r="AO187">
        <v>0</v>
      </c>
      <c r="AP187">
        <v>0</v>
      </c>
      <c r="AQ187">
        <v>0</v>
      </c>
      <c r="AS187">
        <v>0</v>
      </c>
      <c r="AT187">
        <v>0</v>
      </c>
      <c r="AU187">
        <v>0</v>
      </c>
      <c r="AV187">
        <v>0</v>
      </c>
      <c r="AW187">
        <v>4060376</v>
      </c>
      <c r="AX187">
        <v>3991708</v>
      </c>
      <c r="AY187">
        <v>0</v>
      </c>
      <c r="AZ187">
        <v>270529</v>
      </c>
      <c r="BA187">
        <v>0</v>
      </c>
      <c r="BB187">
        <v>9232</v>
      </c>
      <c r="BC187">
        <v>9174</v>
      </c>
      <c r="BD187">
        <v>21.709</v>
      </c>
      <c r="BE187">
        <v>59</v>
      </c>
      <c r="BF187">
        <v>3636811</v>
      </c>
      <c r="BG187">
        <v>0</v>
      </c>
      <c r="BJ187">
        <v>12</v>
      </c>
      <c r="BK187">
        <v>0</v>
      </c>
      <c r="BL187">
        <v>0</v>
      </c>
      <c r="BM187">
        <v>0</v>
      </c>
      <c r="BN187">
        <v>0</v>
      </c>
      <c r="BO187">
        <v>0</v>
      </c>
      <c r="BP187">
        <v>0</v>
      </c>
      <c r="BQ187">
        <v>705</v>
      </c>
      <c r="BS187">
        <v>0</v>
      </c>
      <c r="BT187">
        <v>0</v>
      </c>
      <c r="BU187">
        <v>0</v>
      </c>
      <c r="BV187">
        <v>0</v>
      </c>
      <c r="BW187">
        <v>0</v>
      </c>
      <c r="BY187">
        <v>0</v>
      </c>
      <c r="CA187">
        <v>0</v>
      </c>
      <c r="CB187">
        <v>0</v>
      </c>
      <c r="CC187">
        <v>0</v>
      </c>
      <c r="CD187">
        <v>0</v>
      </c>
      <c r="CE187">
        <v>0</v>
      </c>
      <c r="CF187">
        <v>0</v>
      </c>
      <c r="CG187">
        <v>0</v>
      </c>
      <c r="CH187">
        <v>69706</v>
      </c>
      <c r="CI187">
        <v>0</v>
      </c>
      <c r="CJ187">
        <v>4</v>
      </c>
      <c r="CK187">
        <v>0</v>
      </c>
      <c r="CL187">
        <v>0</v>
      </c>
      <c r="CN187">
        <v>0</v>
      </c>
      <c r="CO187">
        <v>1</v>
      </c>
      <c r="CP187">
        <v>0</v>
      </c>
      <c r="CQ187">
        <v>0</v>
      </c>
      <c r="CR187">
        <v>434.185</v>
      </c>
      <c r="CS187">
        <v>0</v>
      </c>
      <c r="CT187">
        <v>0</v>
      </c>
      <c r="CU187">
        <v>0</v>
      </c>
      <c r="CV187">
        <v>0</v>
      </c>
      <c r="CW187">
        <v>0</v>
      </c>
      <c r="CX187">
        <v>0</v>
      </c>
      <c r="CY187">
        <v>0</v>
      </c>
      <c r="CZ187">
        <v>0</v>
      </c>
      <c r="DB187">
        <v>2602163</v>
      </c>
      <c r="DC187">
        <v>0</v>
      </c>
      <c r="DD187">
        <v>0</v>
      </c>
      <c r="DE187">
        <v>145838</v>
      </c>
      <c r="DF187">
        <v>145838</v>
      </c>
      <c r="DG187">
        <v>23.675000000000001</v>
      </c>
      <c r="DH187">
        <v>0</v>
      </c>
      <c r="DI187">
        <v>0</v>
      </c>
      <c r="DK187">
        <v>2902</v>
      </c>
      <c r="DL187">
        <v>0</v>
      </c>
      <c r="DM187">
        <v>294962</v>
      </c>
      <c r="DN187">
        <v>980</v>
      </c>
      <c r="DO187">
        <v>0</v>
      </c>
      <c r="DP187">
        <v>0</v>
      </c>
      <c r="DQ187">
        <v>0</v>
      </c>
      <c r="DR187">
        <v>0</v>
      </c>
      <c r="DS187">
        <v>0</v>
      </c>
      <c r="DT187">
        <v>0</v>
      </c>
      <c r="DU187">
        <v>0</v>
      </c>
      <c r="DV187">
        <v>0</v>
      </c>
      <c r="DW187">
        <v>0</v>
      </c>
      <c r="DX187">
        <v>0</v>
      </c>
      <c r="DY187">
        <v>0</v>
      </c>
      <c r="DZ187">
        <v>0</v>
      </c>
      <c r="EA187">
        <v>0</v>
      </c>
      <c r="EB187">
        <v>0</v>
      </c>
      <c r="EC187">
        <v>7.7170000000000005</v>
      </c>
      <c r="ED187">
        <v>54667</v>
      </c>
      <c r="EE187">
        <v>0</v>
      </c>
      <c r="EF187">
        <v>0</v>
      </c>
      <c r="EG187">
        <v>0</v>
      </c>
      <c r="EH187">
        <v>241275</v>
      </c>
      <c r="EI187">
        <v>0</v>
      </c>
      <c r="EJ187">
        <v>0</v>
      </c>
      <c r="EK187">
        <v>9.8060000000000009</v>
      </c>
      <c r="EL187">
        <v>0</v>
      </c>
      <c r="EM187">
        <v>0</v>
      </c>
      <c r="EN187">
        <v>1.95</v>
      </c>
      <c r="EO187">
        <v>0</v>
      </c>
      <c r="EP187">
        <v>0</v>
      </c>
      <c r="EQ187">
        <v>11.756</v>
      </c>
      <c r="ER187">
        <v>0</v>
      </c>
      <c r="ES187">
        <v>39.167999999999999</v>
      </c>
      <c r="ET187">
        <v>0</v>
      </c>
      <c r="EV187">
        <v>0</v>
      </c>
      <c r="EW187">
        <v>0</v>
      </c>
      <c r="EX187">
        <v>0</v>
      </c>
      <c r="EZ187">
        <v>3366282</v>
      </c>
      <c r="FA187">
        <v>0</v>
      </c>
      <c r="FB187">
        <v>3635773</v>
      </c>
      <c r="FC187">
        <v>0</v>
      </c>
      <c r="FD187">
        <v>0</v>
      </c>
      <c r="FE187">
        <v>536985</v>
      </c>
      <c r="FF187">
        <v>88441</v>
      </c>
      <c r="FG187">
        <v>7.0223999999999995E-2</v>
      </c>
      <c r="FH187">
        <v>3.0397999999999998E-2</v>
      </c>
      <c r="FI187">
        <v>0</v>
      </c>
      <c r="FJ187">
        <v>0</v>
      </c>
      <c r="FK187">
        <v>590.39100000000008</v>
      </c>
      <c r="FL187">
        <v>4330905</v>
      </c>
      <c r="FM187">
        <v>0</v>
      </c>
      <c r="FN187">
        <v>0</v>
      </c>
      <c r="FO187">
        <v>0</v>
      </c>
      <c r="FP187">
        <v>0</v>
      </c>
      <c r="FQ187">
        <v>0</v>
      </c>
      <c r="FR187">
        <v>0</v>
      </c>
      <c r="FS187">
        <v>0</v>
      </c>
      <c r="FT187">
        <v>0</v>
      </c>
      <c r="FU187">
        <v>0</v>
      </c>
      <c r="FV187">
        <v>0</v>
      </c>
      <c r="FW187">
        <v>0</v>
      </c>
      <c r="FX187">
        <v>0</v>
      </c>
      <c r="FY187">
        <v>0</v>
      </c>
      <c r="GB187">
        <v>0</v>
      </c>
      <c r="GC187">
        <v>0</v>
      </c>
      <c r="GD187">
        <v>0</v>
      </c>
      <c r="GF187">
        <v>0</v>
      </c>
      <c r="GG187">
        <v>0</v>
      </c>
      <c r="GH187">
        <v>0</v>
      </c>
      <c r="GI187">
        <v>0</v>
      </c>
      <c r="GK187">
        <v>0</v>
      </c>
      <c r="GL187">
        <v>0</v>
      </c>
      <c r="GM187">
        <v>0</v>
      </c>
      <c r="GN187">
        <v>0</v>
      </c>
      <c r="GO187">
        <v>0</v>
      </c>
      <c r="GQ187">
        <v>0</v>
      </c>
      <c r="GR187">
        <v>0</v>
      </c>
      <c r="GS187">
        <v>0</v>
      </c>
      <c r="GT187">
        <v>0</v>
      </c>
      <c r="HB187">
        <v>360336637</v>
      </c>
      <c r="HC187">
        <v>4.0135999999999998E-2</v>
      </c>
      <c r="HD187">
        <v>69706</v>
      </c>
      <c r="HE187">
        <v>0</v>
      </c>
      <c r="HF187">
        <v>465094</v>
      </c>
      <c r="HG187">
        <v>24640</v>
      </c>
      <c r="HH187">
        <v>51491</v>
      </c>
      <c r="HI187">
        <v>0</v>
      </c>
      <c r="HJ187">
        <v>19574</v>
      </c>
      <c r="HK187">
        <v>0</v>
      </c>
      <c r="HL187">
        <v>0</v>
      </c>
      <c r="HM187">
        <v>0</v>
      </c>
      <c r="HN187">
        <v>0</v>
      </c>
      <c r="HO187">
        <v>0</v>
      </c>
      <c r="HP187">
        <v>0</v>
      </c>
      <c r="HQ187">
        <v>0</v>
      </c>
      <c r="HR187">
        <v>0</v>
      </c>
      <c r="HS187">
        <v>3365244</v>
      </c>
      <c r="HT187">
        <v>88441</v>
      </c>
      <c r="HW187">
        <v>0</v>
      </c>
      <c r="HX187">
        <v>29</v>
      </c>
      <c r="HY187">
        <v>27</v>
      </c>
      <c r="HZ187">
        <v>15</v>
      </c>
      <c r="IA187">
        <v>13</v>
      </c>
      <c r="IB187">
        <v>13</v>
      </c>
      <c r="IC187">
        <v>97</v>
      </c>
      <c r="ID187">
        <v>0</v>
      </c>
      <c r="IE187">
        <v>0</v>
      </c>
      <c r="IF187">
        <v>0</v>
      </c>
      <c r="IG187">
        <v>40</v>
      </c>
      <c r="IH187">
        <v>83.59</v>
      </c>
      <c r="II187">
        <v>0</v>
      </c>
      <c r="IJ187">
        <v>37.073</v>
      </c>
      <c r="IK187">
        <v>0</v>
      </c>
      <c r="IL187">
        <v>0</v>
      </c>
      <c r="IM187">
        <v>0</v>
      </c>
      <c r="IN187">
        <v>0</v>
      </c>
      <c r="IO187">
        <v>0</v>
      </c>
      <c r="IP187">
        <v>0</v>
      </c>
      <c r="IQ187">
        <v>37.073</v>
      </c>
      <c r="IR187">
        <v>22837</v>
      </c>
      <c r="IS187">
        <v>0</v>
      </c>
      <c r="IT187">
        <v>0</v>
      </c>
      <c r="IU187">
        <v>0</v>
      </c>
      <c r="IV187">
        <v>0</v>
      </c>
      <c r="IW187">
        <v>6160</v>
      </c>
      <c r="IX187">
        <v>0</v>
      </c>
      <c r="IY187">
        <v>0</v>
      </c>
      <c r="IZ187">
        <v>0</v>
      </c>
      <c r="JA187">
        <v>0</v>
      </c>
      <c r="JB187">
        <v>0</v>
      </c>
      <c r="JC187">
        <v>0</v>
      </c>
      <c r="JD187">
        <v>0</v>
      </c>
      <c r="JE187">
        <v>0</v>
      </c>
      <c r="JF187">
        <v>0</v>
      </c>
      <c r="JG187">
        <v>0</v>
      </c>
      <c r="JH187">
        <v>0</v>
      </c>
      <c r="JJ187">
        <v>0</v>
      </c>
      <c r="JK187">
        <v>0</v>
      </c>
      <c r="JL187">
        <v>0</v>
      </c>
      <c r="JM187">
        <v>0</v>
      </c>
      <c r="JO187">
        <v>0</v>
      </c>
      <c r="JP187">
        <v>0</v>
      </c>
      <c r="JQ187">
        <v>0</v>
      </c>
      <c r="JR187">
        <v>0</v>
      </c>
      <c r="JS187">
        <v>0</v>
      </c>
      <c r="JT187">
        <v>0</v>
      </c>
      <c r="JU187">
        <v>9361</v>
      </c>
      <c r="JW187">
        <v>0</v>
      </c>
      <c r="JX187">
        <v>0</v>
      </c>
      <c r="JY187">
        <v>0</v>
      </c>
      <c r="JZ187">
        <v>0</v>
      </c>
      <c r="KD187">
        <v>9486</v>
      </c>
      <c r="KE187">
        <v>7261</v>
      </c>
      <c r="KG187">
        <v>0</v>
      </c>
      <c r="KH187">
        <v>0</v>
      </c>
      <c r="KI187">
        <v>0</v>
      </c>
      <c r="KJ187">
        <v>15</v>
      </c>
      <c r="KK187">
        <v>25</v>
      </c>
      <c r="KL187">
        <v>9240</v>
      </c>
      <c r="KM187">
        <v>15400</v>
      </c>
      <c r="KN187">
        <v>0</v>
      </c>
      <c r="KO187">
        <v>0</v>
      </c>
      <c r="KP187">
        <v>0</v>
      </c>
      <c r="KQ187">
        <v>0</v>
      </c>
      <c r="KS187">
        <v>0</v>
      </c>
      <c r="KT187">
        <v>0</v>
      </c>
      <c r="KU187">
        <v>0</v>
      </c>
      <c r="KW187">
        <v>0</v>
      </c>
      <c r="KX187">
        <v>0</v>
      </c>
      <c r="KY187">
        <v>0</v>
      </c>
      <c r="KZ187">
        <v>0</v>
      </c>
      <c r="LA187">
        <v>0</v>
      </c>
      <c r="LB187">
        <v>0</v>
      </c>
      <c r="LD187">
        <v>0</v>
      </c>
      <c r="LE187">
        <v>0</v>
      </c>
      <c r="LF187">
        <v>0</v>
      </c>
      <c r="LG187">
        <v>0</v>
      </c>
      <c r="LH187">
        <v>0</v>
      </c>
      <c r="LI187">
        <v>0</v>
      </c>
      <c r="LJ187">
        <v>457.43</v>
      </c>
      <c r="LK187">
        <v>1</v>
      </c>
      <c r="LL187">
        <v>15000</v>
      </c>
      <c r="LM187">
        <v>4574</v>
      </c>
      <c r="LN187">
        <v>0</v>
      </c>
      <c r="LO187">
        <v>0</v>
      </c>
      <c r="LP187">
        <v>0</v>
      </c>
      <c r="LQ187">
        <v>0</v>
      </c>
      <c r="LR187">
        <v>0</v>
      </c>
      <c r="LS187">
        <v>0</v>
      </c>
      <c r="LT187">
        <v>0</v>
      </c>
      <c r="LU187">
        <v>0</v>
      </c>
      <c r="LV187">
        <v>0</v>
      </c>
      <c r="LW187">
        <v>0</v>
      </c>
      <c r="LX187">
        <v>0</v>
      </c>
      <c r="LY187">
        <v>0</v>
      </c>
      <c r="LZ187">
        <v>0</v>
      </c>
      <c r="MA187">
        <v>0</v>
      </c>
      <c r="MB187">
        <v>0</v>
      </c>
      <c r="MC187">
        <v>0</v>
      </c>
      <c r="MD187">
        <v>0</v>
      </c>
      <c r="ME187">
        <v>0</v>
      </c>
      <c r="MF187">
        <v>0</v>
      </c>
      <c r="MG187">
        <v>4060376</v>
      </c>
      <c r="MH187">
        <v>0</v>
      </c>
      <c r="MI187">
        <v>0</v>
      </c>
      <c r="MJ187">
        <v>0</v>
      </c>
      <c r="MK187">
        <v>0</v>
      </c>
    </row>
    <row r="188" spans="1:349" x14ac:dyDescent="0.25">
      <c r="A188">
        <v>43696</v>
      </c>
      <c r="B188">
        <v>240801</v>
      </c>
      <c r="C188">
        <v>9</v>
      </c>
      <c r="D188">
        <v>2025</v>
      </c>
      <c r="E188">
        <v>6160</v>
      </c>
      <c r="F188">
        <v>0</v>
      </c>
      <c r="G188">
        <v>215.51</v>
      </c>
      <c r="H188">
        <v>198.48600000000002</v>
      </c>
      <c r="I188">
        <v>198.48600000000002</v>
      </c>
      <c r="J188">
        <v>215.51</v>
      </c>
      <c r="K188">
        <v>0</v>
      </c>
      <c r="L188">
        <v>6160</v>
      </c>
      <c r="M188">
        <v>0</v>
      </c>
      <c r="N188">
        <v>0</v>
      </c>
      <c r="P188">
        <v>215.51</v>
      </c>
      <c r="Q188">
        <v>0</v>
      </c>
      <c r="R188">
        <v>134089</v>
      </c>
      <c r="S188">
        <v>622.19600000000003</v>
      </c>
      <c r="U188">
        <v>0</v>
      </c>
      <c r="V188">
        <v>130.202</v>
      </c>
      <c r="W188">
        <v>80204</v>
      </c>
      <c r="X188">
        <v>80204</v>
      </c>
      <c r="Z188">
        <v>0</v>
      </c>
      <c r="AC188">
        <v>0</v>
      </c>
      <c r="AD188" t="s">
        <v>305</v>
      </c>
      <c r="AE188">
        <v>0</v>
      </c>
      <c r="AH188">
        <v>0</v>
      </c>
      <c r="AI188">
        <v>0</v>
      </c>
      <c r="AJ188">
        <v>6160</v>
      </c>
      <c r="AK188" t="s">
        <v>529</v>
      </c>
      <c r="AL188" t="s">
        <v>444</v>
      </c>
      <c r="AM188">
        <v>0</v>
      </c>
      <c r="AN188">
        <v>0</v>
      </c>
      <c r="AO188">
        <v>0</v>
      </c>
      <c r="AP188">
        <v>0</v>
      </c>
      <c r="AQ188">
        <v>0</v>
      </c>
      <c r="AS188">
        <v>0</v>
      </c>
      <c r="AT188">
        <v>0</v>
      </c>
      <c r="AU188">
        <v>0</v>
      </c>
      <c r="AV188">
        <v>0</v>
      </c>
      <c r="AW188">
        <v>2597423</v>
      </c>
      <c r="AX188">
        <v>2563468</v>
      </c>
      <c r="AY188">
        <v>0</v>
      </c>
      <c r="AZ188">
        <v>134089</v>
      </c>
      <c r="BA188">
        <v>17.917000000000002</v>
      </c>
      <c r="BB188">
        <v>0</v>
      </c>
      <c r="BC188">
        <v>0</v>
      </c>
      <c r="BD188">
        <v>0</v>
      </c>
      <c r="BE188">
        <v>0</v>
      </c>
      <c r="BF188">
        <v>2239921</v>
      </c>
      <c r="BG188">
        <v>0</v>
      </c>
      <c r="BJ188">
        <v>12</v>
      </c>
      <c r="BK188">
        <v>0</v>
      </c>
      <c r="BL188">
        <v>0</v>
      </c>
      <c r="BM188">
        <v>0</v>
      </c>
      <c r="BN188">
        <v>0</v>
      </c>
      <c r="BO188">
        <v>0</v>
      </c>
      <c r="BP188">
        <v>0</v>
      </c>
      <c r="BQ188">
        <v>739</v>
      </c>
      <c r="BS188">
        <v>0</v>
      </c>
      <c r="BT188">
        <v>0</v>
      </c>
      <c r="BU188">
        <v>0</v>
      </c>
      <c r="BV188">
        <v>0</v>
      </c>
      <c r="BW188">
        <v>0</v>
      </c>
      <c r="BY188">
        <v>0</v>
      </c>
      <c r="CA188">
        <v>0</v>
      </c>
      <c r="CB188">
        <v>0</v>
      </c>
      <c r="CC188">
        <v>0</v>
      </c>
      <c r="CD188">
        <v>0</v>
      </c>
      <c r="CE188">
        <v>0</v>
      </c>
      <c r="CF188">
        <v>0</v>
      </c>
      <c r="CG188">
        <v>0</v>
      </c>
      <c r="CH188">
        <v>34599</v>
      </c>
      <c r="CI188">
        <v>0</v>
      </c>
      <c r="CJ188">
        <v>4</v>
      </c>
      <c r="CK188">
        <v>0</v>
      </c>
      <c r="CL188">
        <v>0</v>
      </c>
      <c r="CN188">
        <v>0</v>
      </c>
      <c r="CO188">
        <v>1</v>
      </c>
      <c r="CP188">
        <v>0.63500000000000001</v>
      </c>
      <c r="CQ188">
        <v>11.833</v>
      </c>
      <c r="CR188">
        <v>215.51</v>
      </c>
      <c r="CS188">
        <v>0</v>
      </c>
      <c r="CT188">
        <v>0</v>
      </c>
      <c r="CU188">
        <v>0</v>
      </c>
      <c r="CV188">
        <v>0</v>
      </c>
      <c r="CW188">
        <v>0</v>
      </c>
      <c r="CX188">
        <v>0</v>
      </c>
      <c r="CY188">
        <v>0</v>
      </c>
      <c r="CZ188">
        <v>0</v>
      </c>
      <c r="DB188">
        <v>1222674</v>
      </c>
      <c r="DC188">
        <v>0</v>
      </c>
      <c r="DD188">
        <v>0</v>
      </c>
      <c r="DE188">
        <v>367752</v>
      </c>
      <c r="DF188">
        <v>377179</v>
      </c>
      <c r="DG188">
        <v>59.7</v>
      </c>
      <c r="DH188">
        <v>0</v>
      </c>
      <c r="DI188">
        <v>9427</v>
      </c>
      <c r="DK188">
        <v>3453</v>
      </c>
      <c r="DL188">
        <v>0</v>
      </c>
      <c r="DM188">
        <v>193879</v>
      </c>
      <c r="DN188">
        <v>644</v>
      </c>
      <c r="DO188">
        <v>0</v>
      </c>
      <c r="DP188">
        <v>0</v>
      </c>
      <c r="DQ188">
        <v>0</v>
      </c>
      <c r="DR188">
        <v>0</v>
      </c>
      <c r="DS188">
        <v>0</v>
      </c>
      <c r="DT188">
        <v>0</v>
      </c>
      <c r="DU188">
        <v>0</v>
      </c>
      <c r="DV188">
        <v>0</v>
      </c>
      <c r="DW188">
        <v>0</v>
      </c>
      <c r="DX188">
        <v>0</v>
      </c>
      <c r="DY188">
        <v>0</v>
      </c>
      <c r="DZ188">
        <v>0</v>
      </c>
      <c r="EA188">
        <v>5.2000000000000005E-2</v>
      </c>
      <c r="EB188">
        <v>0</v>
      </c>
      <c r="EC188">
        <v>14.875</v>
      </c>
      <c r="ED188">
        <v>105375</v>
      </c>
      <c r="EE188">
        <v>0</v>
      </c>
      <c r="EF188">
        <v>0</v>
      </c>
      <c r="EG188">
        <v>0</v>
      </c>
      <c r="EH188">
        <v>89148</v>
      </c>
      <c r="EI188">
        <v>0</v>
      </c>
      <c r="EJ188">
        <v>0</v>
      </c>
      <c r="EK188">
        <v>4.532</v>
      </c>
      <c r="EL188">
        <v>0</v>
      </c>
      <c r="EM188">
        <v>5.2000000000000005E-2</v>
      </c>
      <c r="EN188">
        <v>9.1999999999999998E-2</v>
      </c>
      <c r="EO188">
        <v>0</v>
      </c>
      <c r="EP188">
        <v>0</v>
      </c>
      <c r="EQ188">
        <v>4.7280000000000006</v>
      </c>
      <c r="ER188">
        <v>0</v>
      </c>
      <c r="ES188">
        <v>14.472000000000001</v>
      </c>
      <c r="ET188">
        <v>0</v>
      </c>
      <c r="EV188">
        <v>0</v>
      </c>
      <c r="EW188">
        <v>0</v>
      </c>
      <c r="EX188">
        <v>0</v>
      </c>
      <c r="EZ188">
        <v>2178266</v>
      </c>
      <c r="FA188">
        <v>0</v>
      </c>
      <c r="FB188">
        <v>2311711</v>
      </c>
      <c r="FC188">
        <v>0</v>
      </c>
      <c r="FD188">
        <v>0</v>
      </c>
      <c r="FE188">
        <v>330731</v>
      </c>
      <c r="FF188">
        <v>54471</v>
      </c>
      <c r="FG188">
        <v>7.0223999999999995E-2</v>
      </c>
      <c r="FH188">
        <v>3.0397999999999998E-2</v>
      </c>
      <c r="FI188">
        <v>0</v>
      </c>
      <c r="FJ188">
        <v>0</v>
      </c>
      <c r="FK188">
        <v>363.62400000000002</v>
      </c>
      <c r="FL188">
        <v>2731512</v>
      </c>
      <c r="FM188">
        <v>0</v>
      </c>
      <c r="FN188">
        <v>0</v>
      </c>
      <c r="FO188">
        <v>0</v>
      </c>
      <c r="FP188">
        <v>0</v>
      </c>
      <c r="FQ188">
        <v>0</v>
      </c>
      <c r="FR188">
        <v>0</v>
      </c>
      <c r="FS188">
        <v>0</v>
      </c>
      <c r="FT188">
        <v>0</v>
      </c>
      <c r="FU188">
        <v>0</v>
      </c>
      <c r="FV188">
        <v>0</v>
      </c>
      <c r="FW188">
        <v>0</v>
      </c>
      <c r="FX188">
        <v>0</v>
      </c>
      <c r="FY188">
        <v>0</v>
      </c>
      <c r="GB188">
        <v>114999</v>
      </c>
      <c r="GC188">
        <v>114999</v>
      </c>
      <c r="GD188">
        <v>12.296000000000001</v>
      </c>
      <c r="GF188">
        <v>0</v>
      </c>
      <c r="GG188">
        <v>0</v>
      </c>
      <c r="GH188">
        <v>0</v>
      </c>
      <c r="GI188">
        <v>0</v>
      </c>
      <c r="GK188">
        <v>0</v>
      </c>
      <c r="GL188">
        <v>0</v>
      </c>
      <c r="GM188">
        <v>0</v>
      </c>
      <c r="GN188">
        <v>0</v>
      </c>
      <c r="GO188">
        <v>0</v>
      </c>
      <c r="GQ188">
        <v>0</v>
      </c>
      <c r="GR188">
        <v>0</v>
      </c>
      <c r="GS188">
        <v>0</v>
      </c>
      <c r="GT188">
        <v>0</v>
      </c>
      <c r="HB188">
        <v>360336637</v>
      </c>
      <c r="HC188">
        <v>4.0135999999999998E-2</v>
      </c>
      <c r="HD188">
        <v>34599</v>
      </c>
      <c r="HE188">
        <v>0</v>
      </c>
      <c r="HF188">
        <v>218533</v>
      </c>
      <c r="HG188">
        <v>0</v>
      </c>
      <c r="HH188">
        <v>0</v>
      </c>
      <c r="HI188">
        <v>0</v>
      </c>
      <c r="HJ188">
        <v>31809</v>
      </c>
      <c r="HK188">
        <v>1212</v>
      </c>
      <c r="HL188">
        <v>2521</v>
      </c>
      <c r="HM188">
        <v>0</v>
      </c>
      <c r="HN188">
        <v>0</v>
      </c>
      <c r="HO188">
        <v>0</v>
      </c>
      <c r="HP188">
        <v>68701</v>
      </c>
      <c r="HQ188">
        <v>0</v>
      </c>
      <c r="HR188">
        <v>0</v>
      </c>
      <c r="HS188">
        <v>2177622</v>
      </c>
      <c r="HT188">
        <v>54471</v>
      </c>
      <c r="HW188">
        <v>0</v>
      </c>
      <c r="HX188">
        <v>15</v>
      </c>
      <c r="HY188">
        <v>22</v>
      </c>
      <c r="HZ188">
        <v>29</v>
      </c>
      <c r="IA188">
        <v>56</v>
      </c>
      <c r="IB188">
        <v>106</v>
      </c>
      <c r="IC188">
        <v>228</v>
      </c>
      <c r="ID188">
        <v>0</v>
      </c>
      <c r="IE188">
        <v>0</v>
      </c>
      <c r="IF188">
        <v>0</v>
      </c>
      <c r="IG188">
        <v>0</v>
      </c>
      <c r="IH188">
        <v>0</v>
      </c>
      <c r="II188">
        <v>249.82300000000001</v>
      </c>
      <c r="IJ188">
        <v>130.202</v>
      </c>
      <c r="IK188">
        <v>0</v>
      </c>
      <c r="IL188">
        <v>0</v>
      </c>
      <c r="IM188">
        <v>0</v>
      </c>
      <c r="IN188">
        <v>0</v>
      </c>
      <c r="IO188">
        <v>0</v>
      </c>
      <c r="IP188">
        <v>249.82300000000001</v>
      </c>
      <c r="IQ188">
        <v>130.202</v>
      </c>
      <c r="IR188">
        <v>80204</v>
      </c>
      <c r="IS188">
        <v>0</v>
      </c>
      <c r="IT188">
        <v>0</v>
      </c>
      <c r="IU188">
        <v>0</v>
      </c>
      <c r="IV188">
        <v>0</v>
      </c>
      <c r="IW188">
        <v>6160</v>
      </c>
      <c r="IX188">
        <v>0</v>
      </c>
      <c r="IY188">
        <v>0</v>
      </c>
      <c r="IZ188">
        <v>68701</v>
      </c>
      <c r="JA188">
        <v>0</v>
      </c>
      <c r="JB188">
        <v>0</v>
      </c>
      <c r="JC188">
        <v>0</v>
      </c>
      <c r="JD188">
        <v>0</v>
      </c>
      <c r="JE188">
        <v>0</v>
      </c>
      <c r="JF188">
        <v>0</v>
      </c>
      <c r="JG188">
        <v>0</v>
      </c>
      <c r="JH188">
        <v>0</v>
      </c>
      <c r="JJ188">
        <v>0</v>
      </c>
      <c r="JK188">
        <v>0</v>
      </c>
      <c r="JL188">
        <v>0</v>
      </c>
      <c r="JM188">
        <v>0</v>
      </c>
      <c r="JO188">
        <v>0</v>
      </c>
      <c r="JP188">
        <v>11.775</v>
      </c>
      <c r="JQ188">
        <v>0.52100000000000002</v>
      </c>
      <c r="JR188">
        <v>0</v>
      </c>
      <c r="JS188">
        <v>109438</v>
      </c>
      <c r="JT188">
        <v>5561</v>
      </c>
      <c r="JU188">
        <v>0</v>
      </c>
      <c r="JW188">
        <v>0</v>
      </c>
      <c r="JX188">
        <v>0</v>
      </c>
      <c r="JY188">
        <v>0</v>
      </c>
      <c r="JZ188">
        <v>0</v>
      </c>
      <c r="KD188">
        <v>0</v>
      </c>
      <c r="KE188">
        <v>7261</v>
      </c>
      <c r="KG188">
        <v>0</v>
      </c>
      <c r="KH188">
        <v>0</v>
      </c>
      <c r="KI188">
        <v>0</v>
      </c>
      <c r="KJ188">
        <v>0</v>
      </c>
      <c r="KK188">
        <v>0</v>
      </c>
      <c r="KL188">
        <v>0</v>
      </c>
      <c r="KM188">
        <v>0</v>
      </c>
      <c r="KN188">
        <v>0</v>
      </c>
      <c r="KO188">
        <v>0</v>
      </c>
      <c r="KP188">
        <v>0</v>
      </c>
      <c r="KQ188">
        <v>0</v>
      </c>
      <c r="KS188">
        <v>0</v>
      </c>
      <c r="KT188">
        <v>0</v>
      </c>
      <c r="KU188">
        <v>0</v>
      </c>
      <c r="KW188">
        <v>0</v>
      </c>
      <c r="KX188">
        <v>0</v>
      </c>
      <c r="KY188">
        <v>0</v>
      </c>
      <c r="KZ188">
        <v>0</v>
      </c>
      <c r="LA188">
        <v>0</v>
      </c>
      <c r="LB188">
        <v>0</v>
      </c>
      <c r="LD188">
        <v>0</v>
      </c>
      <c r="LE188">
        <v>0</v>
      </c>
      <c r="LF188">
        <v>0</v>
      </c>
      <c r="LG188">
        <v>0</v>
      </c>
      <c r="LH188">
        <v>0</v>
      </c>
      <c r="LI188">
        <v>0</v>
      </c>
      <c r="LJ188">
        <v>180.86</v>
      </c>
      <c r="LK188">
        <v>2</v>
      </c>
      <c r="LL188">
        <v>30000</v>
      </c>
      <c r="LM188">
        <v>1809</v>
      </c>
      <c r="LN188">
        <v>0</v>
      </c>
      <c r="LO188">
        <v>0</v>
      </c>
      <c r="LP188">
        <v>0</v>
      </c>
      <c r="LQ188">
        <v>0</v>
      </c>
      <c r="LR188">
        <v>0</v>
      </c>
      <c r="LS188">
        <v>0</v>
      </c>
      <c r="LT188">
        <v>0</v>
      </c>
      <c r="LU188">
        <v>0</v>
      </c>
      <c r="LV188">
        <v>0</v>
      </c>
      <c r="LW188">
        <v>0</v>
      </c>
      <c r="LX188">
        <v>0</v>
      </c>
      <c r="LY188">
        <v>0</v>
      </c>
      <c r="LZ188">
        <v>0</v>
      </c>
      <c r="MA188">
        <v>0</v>
      </c>
      <c r="MB188">
        <v>0</v>
      </c>
      <c r="MC188">
        <v>0</v>
      </c>
      <c r="MD188">
        <v>0</v>
      </c>
      <c r="ME188">
        <v>0</v>
      </c>
      <c r="MF188">
        <v>0</v>
      </c>
      <c r="MG188">
        <v>2597423</v>
      </c>
      <c r="MH188">
        <v>0</v>
      </c>
      <c r="MI188">
        <v>0</v>
      </c>
      <c r="MJ188">
        <v>0</v>
      </c>
      <c r="MK188">
        <v>0</v>
      </c>
    </row>
    <row r="189" spans="1:349" x14ac:dyDescent="0.25">
      <c r="A189">
        <v>43696</v>
      </c>
      <c r="B189">
        <v>246801</v>
      </c>
      <c r="C189">
        <v>9</v>
      </c>
      <c r="D189">
        <v>2025</v>
      </c>
      <c r="E189">
        <v>6160</v>
      </c>
      <c r="F189">
        <v>0</v>
      </c>
      <c r="G189">
        <v>1657.0810000000001</v>
      </c>
      <c r="H189">
        <v>1620.769</v>
      </c>
      <c r="I189">
        <v>1620.769</v>
      </c>
      <c r="J189">
        <v>1657.0810000000001</v>
      </c>
      <c r="K189">
        <v>0</v>
      </c>
      <c r="L189">
        <v>6160</v>
      </c>
      <c r="M189">
        <v>0</v>
      </c>
      <c r="N189">
        <v>0</v>
      </c>
      <c r="P189">
        <v>1655.1080000000002</v>
      </c>
      <c r="Q189">
        <v>0</v>
      </c>
      <c r="R189">
        <v>1029802</v>
      </c>
      <c r="S189">
        <v>622.19600000000003</v>
      </c>
      <c r="U189">
        <v>0</v>
      </c>
      <c r="V189">
        <v>233.06</v>
      </c>
      <c r="W189">
        <v>143565</v>
      </c>
      <c r="X189">
        <v>143565</v>
      </c>
      <c r="Z189">
        <v>0</v>
      </c>
      <c r="AC189">
        <v>0</v>
      </c>
      <c r="AD189" t="s">
        <v>305</v>
      </c>
      <c r="AE189">
        <v>0</v>
      </c>
      <c r="AH189">
        <v>0</v>
      </c>
      <c r="AI189">
        <v>0</v>
      </c>
      <c r="AJ189">
        <v>6160</v>
      </c>
      <c r="AK189" t="s">
        <v>529</v>
      </c>
      <c r="AL189" t="s">
        <v>88</v>
      </c>
      <c r="AM189">
        <v>0</v>
      </c>
      <c r="AN189">
        <v>0</v>
      </c>
      <c r="AO189">
        <v>0</v>
      </c>
      <c r="AP189">
        <v>0</v>
      </c>
      <c r="AQ189">
        <v>0</v>
      </c>
      <c r="AS189">
        <v>0</v>
      </c>
      <c r="AT189">
        <v>0</v>
      </c>
      <c r="AU189">
        <v>0</v>
      </c>
      <c r="AV189">
        <v>0</v>
      </c>
      <c r="AW189">
        <v>15256939</v>
      </c>
      <c r="AX189">
        <v>14994074</v>
      </c>
      <c r="AY189">
        <v>0</v>
      </c>
      <c r="AZ189">
        <v>1029802</v>
      </c>
      <c r="BA189">
        <v>0</v>
      </c>
      <c r="BB189">
        <v>0</v>
      </c>
      <c r="BC189">
        <v>0</v>
      </c>
      <c r="BD189">
        <v>0</v>
      </c>
      <c r="BE189">
        <v>0</v>
      </c>
      <c r="BF189">
        <v>13667015</v>
      </c>
      <c r="BG189">
        <v>0</v>
      </c>
      <c r="BJ189">
        <v>12</v>
      </c>
      <c r="BK189">
        <v>0</v>
      </c>
      <c r="BL189">
        <v>0</v>
      </c>
      <c r="BM189">
        <v>0</v>
      </c>
      <c r="BN189">
        <v>0</v>
      </c>
      <c r="BO189">
        <v>0</v>
      </c>
      <c r="BP189">
        <v>0</v>
      </c>
      <c r="BQ189">
        <v>520</v>
      </c>
      <c r="BS189">
        <v>0</v>
      </c>
      <c r="BT189">
        <v>0</v>
      </c>
      <c r="BU189">
        <v>0</v>
      </c>
      <c r="BV189">
        <v>0</v>
      </c>
      <c r="BW189">
        <v>0</v>
      </c>
      <c r="BY189">
        <v>0</v>
      </c>
      <c r="CA189">
        <v>0</v>
      </c>
      <c r="CB189">
        <v>0</v>
      </c>
      <c r="CC189">
        <v>0</v>
      </c>
      <c r="CD189">
        <v>0</v>
      </c>
      <c r="CE189">
        <v>0</v>
      </c>
      <c r="CF189">
        <v>0</v>
      </c>
      <c r="CG189">
        <v>0</v>
      </c>
      <c r="CH189">
        <v>266036</v>
      </c>
      <c r="CI189">
        <v>0</v>
      </c>
      <c r="CJ189">
        <v>4</v>
      </c>
      <c r="CK189">
        <v>0</v>
      </c>
      <c r="CL189">
        <v>0</v>
      </c>
      <c r="CN189">
        <v>0</v>
      </c>
      <c r="CO189">
        <v>1</v>
      </c>
      <c r="CP189">
        <v>0</v>
      </c>
      <c r="CQ189">
        <v>0</v>
      </c>
      <c r="CR189">
        <v>1657.0810000000001</v>
      </c>
      <c r="CS189">
        <v>0</v>
      </c>
      <c r="CT189">
        <v>0</v>
      </c>
      <c r="CU189">
        <v>0</v>
      </c>
      <c r="CV189">
        <v>0</v>
      </c>
      <c r="CW189">
        <v>0</v>
      </c>
      <c r="CX189">
        <v>0</v>
      </c>
      <c r="CY189">
        <v>0</v>
      </c>
      <c r="CZ189">
        <v>0</v>
      </c>
      <c r="DB189">
        <v>9983937</v>
      </c>
      <c r="DC189">
        <v>0</v>
      </c>
      <c r="DD189">
        <v>0</v>
      </c>
      <c r="DE189">
        <v>192038</v>
      </c>
      <c r="DF189">
        <v>192038</v>
      </c>
      <c r="DG189">
        <v>31.175000000000001</v>
      </c>
      <c r="DH189">
        <v>0</v>
      </c>
      <c r="DI189">
        <v>0</v>
      </c>
      <c r="DK189">
        <v>0</v>
      </c>
      <c r="DL189">
        <v>0</v>
      </c>
      <c r="DM189">
        <v>954654</v>
      </c>
      <c r="DN189">
        <v>3171</v>
      </c>
      <c r="DO189">
        <v>0</v>
      </c>
      <c r="DP189">
        <v>0</v>
      </c>
      <c r="DQ189">
        <v>0</v>
      </c>
      <c r="DR189">
        <v>0</v>
      </c>
      <c r="DS189">
        <v>0</v>
      </c>
      <c r="DT189">
        <v>0</v>
      </c>
      <c r="DU189">
        <v>0</v>
      </c>
      <c r="DV189">
        <v>0</v>
      </c>
      <c r="DW189">
        <v>0</v>
      </c>
      <c r="DX189">
        <v>0</v>
      </c>
      <c r="DY189">
        <v>0</v>
      </c>
      <c r="DZ189">
        <v>0</v>
      </c>
      <c r="EA189">
        <v>0</v>
      </c>
      <c r="EB189">
        <v>0</v>
      </c>
      <c r="EC189">
        <v>35.954000000000001</v>
      </c>
      <c r="ED189">
        <v>254698</v>
      </c>
      <c r="EE189">
        <v>0</v>
      </c>
      <c r="EF189">
        <v>0</v>
      </c>
      <c r="EG189">
        <v>0</v>
      </c>
      <c r="EH189">
        <v>703127</v>
      </c>
      <c r="EI189">
        <v>0</v>
      </c>
      <c r="EJ189">
        <v>0</v>
      </c>
      <c r="EK189">
        <v>29.985000000000003</v>
      </c>
      <c r="EL189">
        <v>0</v>
      </c>
      <c r="EM189">
        <v>3.7230000000000003</v>
      </c>
      <c r="EN189">
        <v>2.6040000000000001</v>
      </c>
      <c r="EO189">
        <v>0</v>
      </c>
      <c r="EP189">
        <v>0</v>
      </c>
      <c r="EQ189">
        <v>36.312000000000005</v>
      </c>
      <c r="ER189">
        <v>0</v>
      </c>
      <c r="ES189">
        <v>114.14400000000001</v>
      </c>
      <c r="ET189">
        <v>0</v>
      </c>
      <c r="EV189">
        <v>0</v>
      </c>
      <c r="EW189">
        <v>0</v>
      </c>
      <c r="EX189">
        <v>0</v>
      </c>
      <c r="EZ189">
        <v>12643741</v>
      </c>
      <c r="FA189">
        <v>0</v>
      </c>
      <c r="FB189">
        <v>13670372</v>
      </c>
      <c r="FC189">
        <v>0</v>
      </c>
      <c r="FD189">
        <v>0</v>
      </c>
      <c r="FE189">
        <v>2017973</v>
      </c>
      <c r="FF189">
        <v>332360</v>
      </c>
      <c r="FG189">
        <v>7.0223999999999995E-2</v>
      </c>
      <c r="FH189">
        <v>3.0397999999999998E-2</v>
      </c>
      <c r="FI189">
        <v>0</v>
      </c>
      <c r="FJ189">
        <v>0</v>
      </c>
      <c r="FK189">
        <v>2218.6710000000003</v>
      </c>
      <c r="FL189">
        <v>16286741</v>
      </c>
      <c r="FM189">
        <v>0</v>
      </c>
      <c r="FN189">
        <v>0</v>
      </c>
      <c r="FO189">
        <v>0</v>
      </c>
      <c r="FP189">
        <v>0</v>
      </c>
      <c r="FQ189">
        <v>0</v>
      </c>
      <c r="FR189">
        <v>0</v>
      </c>
      <c r="FS189">
        <v>0</v>
      </c>
      <c r="FT189">
        <v>0</v>
      </c>
      <c r="FU189">
        <v>1</v>
      </c>
      <c r="FV189">
        <v>0</v>
      </c>
      <c r="FW189">
        <v>0</v>
      </c>
      <c r="FX189">
        <v>0</v>
      </c>
      <c r="FY189">
        <v>0</v>
      </c>
      <c r="GB189">
        <v>0</v>
      </c>
      <c r="GC189">
        <v>0</v>
      </c>
      <c r="GD189">
        <v>0</v>
      </c>
      <c r="GF189">
        <v>0</v>
      </c>
      <c r="GG189">
        <v>0</v>
      </c>
      <c r="GH189">
        <v>0</v>
      </c>
      <c r="GI189">
        <v>0</v>
      </c>
      <c r="GK189">
        <v>0</v>
      </c>
      <c r="GL189">
        <v>0</v>
      </c>
      <c r="GM189">
        <v>0</v>
      </c>
      <c r="GN189">
        <v>0</v>
      </c>
      <c r="GO189">
        <v>0</v>
      </c>
      <c r="GQ189">
        <v>0</v>
      </c>
      <c r="GR189">
        <v>0</v>
      </c>
      <c r="GS189">
        <v>0</v>
      </c>
      <c r="GT189">
        <v>0</v>
      </c>
      <c r="HB189">
        <v>360336637</v>
      </c>
      <c r="HC189">
        <v>4.0135999999999998E-2</v>
      </c>
      <c r="HD189">
        <v>266036</v>
      </c>
      <c r="HE189">
        <v>0</v>
      </c>
      <c r="HF189">
        <v>1784467</v>
      </c>
      <c r="HG189">
        <v>56672</v>
      </c>
      <c r="HH189">
        <v>106400</v>
      </c>
      <c r="HI189">
        <v>0</v>
      </c>
      <c r="HJ189">
        <v>31109</v>
      </c>
      <c r="HK189">
        <v>4375</v>
      </c>
      <c r="HL189">
        <v>2153</v>
      </c>
      <c r="HM189">
        <v>140000</v>
      </c>
      <c r="HN189">
        <v>271002</v>
      </c>
      <c r="HO189">
        <v>0</v>
      </c>
      <c r="HP189">
        <v>0</v>
      </c>
      <c r="HQ189">
        <v>0</v>
      </c>
      <c r="HR189">
        <v>0</v>
      </c>
      <c r="HS189">
        <v>12640570</v>
      </c>
      <c r="HT189">
        <v>332360</v>
      </c>
      <c r="HW189">
        <v>0</v>
      </c>
      <c r="HX189">
        <v>78</v>
      </c>
      <c r="HY189">
        <v>29</v>
      </c>
      <c r="HZ189">
        <v>13</v>
      </c>
      <c r="IA189">
        <v>7</v>
      </c>
      <c r="IB189">
        <v>6</v>
      </c>
      <c r="IC189">
        <v>133</v>
      </c>
      <c r="ID189">
        <v>0</v>
      </c>
      <c r="IE189">
        <v>0</v>
      </c>
      <c r="IF189">
        <v>0</v>
      </c>
      <c r="IG189">
        <v>92</v>
      </c>
      <c r="IH189">
        <v>172.72800000000001</v>
      </c>
      <c r="II189">
        <v>0</v>
      </c>
      <c r="IJ189">
        <v>233.06</v>
      </c>
      <c r="IK189">
        <v>0</v>
      </c>
      <c r="IL189">
        <v>2</v>
      </c>
      <c r="IM189">
        <v>40</v>
      </c>
      <c r="IN189">
        <v>5</v>
      </c>
      <c r="IO189">
        <v>47</v>
      </c>
      <c r="IP189">
        <v>0</v>
      </c>
      <c r="IQ189">
        <v>233.06</v>
      </c>
      <c r="IR189">
        <v>143565</v>
      </c>
      <c r="IS189">
        <v>0</v>
      </c>
      <c r="IT189">
        <v>10000</v>
      </c>
      <c r="IU189">
        <v>120000</v>
      </c>
      <c r="IV189">
        <v>10000</v>
      </c>
      <c r="IW189">
        <v>6160</v>
      </c>
      <c r="IX189">
        <v>0</v>
      </c>
      <c r="IY189">
        <v>0</v>
      </c>
      <c r="IZ189">
        <v>0</v>
      </c>
      <c r="JA189">
        <v>0</v>
      </c>
      <c r="JB189">
        <v>3</v>
      </c>
      <c r="JC189">
        <v>37155</v>
      </c>
      <c r="JD189">
        <v>27</v>
      </c>
      <c r="JE189">
        <v>168237</v>
      </c>
      <c r="JF189">
        <v>14</v>
      </c>
      <c r="JG189">
        <v>43610</v>
      </c>
      <c r="JH189">
        <v>22000</v>
      </c>
      <c r="JJ189">
        <v>0</v>
      </c>
      <c r="JK189">
        <v>0</v>
      </c>
      <c r="JL189">
        <v>0</v>
      </c>
      <c r="JM189">
        <v>0</v>
      </c>
      <c r="JO189">
        <v>0</v>
      </c>
      <c r="JP189">
        <v>0</v>
      </c>
      <c r="JQ189">
        <v>0</v>
      </c>
      <c r="JR189">
        <v>0</v>
      </c>
      <c r="JS189">
        <v>0</v>
      </c>
      <c r="JT189">
        <v>0</v>
      </c>
      <c r="JU189">
        <v>0</v>
      </c>
      <c r="JW189">
        <v>0</v>
      </c>
      <c r="JX189">
        <v>0</v>
      </c>
      <c r="JY189">
        <v>0</v>
      </c>
      <c r="JZ189">
        <v>0</v>
      </c>
      <c r="KD189">
        <v>0</v>
      </c>
      <c r="KE189">
        <v>7261</v>
      </c>
      <c r="KG189">
        <v>0</v>
      </c>
      <c r="KH189">
        <v>0</v>
      </c>
      <c r="KI189">
        <v>0</v>
      </c>
      <c r="KJ189">
        <v>38</v>
      </c>
      <c r="KK189">
        <v>54</v>
      </c>
      <c r="KL189">
        <v>23408</v>
      </c>
      <c r="KM189">
        <v>33264</v>
      </c>
      <c r="KN189">
        <v>0</v>
      </c>
      <c r="KO189">
        <v>0</v>
      </c>
      <c r="KP189">
        <v>0</v>
      </c>
      <c r="KQ189">
        <v>0</v>
      </c>
      <c r="KS189">
        <v>0</v>
      </c>
      <c r="KT189">
        <v>0</v>
      </c>
      <c r="KU189">
        <v>0</v>
      </c>
      <c r="KW189">
        <v>0</v>
      </c>
      <c r="KX189">
        <v>0</v>
      </c>
      <c r="KY189">
        <v>0</v>
      </c>
      <c r="KZ189">
        <v>0</v>
      </c>
      <c r="LA189">
        <v>0</v>
      </c>
      <c r="LB189">
        <v>0</v>
      </c>
      <c r="LD189">
        <v>0</v>
      </c>
      <c r="LE189">
        <v>0</v>
      </c>
      <c r="LF189">
        <v>0</v>
      </c>
      <c r="LG189">
        <v>0</v>
      </c>
      <c r="LH189">
        <v>0</v>
      </c>
      <c r="LI189">
        <v>0</v>
      </c>
      <c r="LJ189">
        <v>1610.9180000000001</v>
      </c>
      <c r="LK189">
        <v>1</v>
      </c>
      <c r="LL189">
        <v>15000</v>
      </c>
      <c r="LM189">
        <v>16109</v>
      </c>
      <c r="LN189">
        <v>0</v>
      </c>
      <c r="LO189">
        <v>0</v>
      </c>
      <c r="LP189">
        <v>0</v>
      </c>
      <c r="LQ189">
        <v>0</v>
      </c>
      <c r="LR189">
        <v>0</v>
      </c>
      <c r="LS189">
        <v>0</v>
      </c>
      <c r="LT189">
        <v>0</v>
      </c>
      <c r="LU189">
        <v>0</v>
      </c>
      <c r="LV189">
        <v>0</v>
      </c>
      <c r="LW189">
        <v>0</v>
      </c>
      <c r="LX189">
        <v>0</v>
      </c>
      <c r="LY189">
        <v>0</v>
      </c>
      <c r="LZ189">
        <v>0</v>
      </c>
      <c r="MA189">
        <v>0</v>
      </c>
      <c r="MB189">
        <v>0</v>
      </c>
      <c r="MC189">
        <v>0</v>
      </c>
      <c r="MD189">
        <v>0</v>
      </c>
      <c r="ME189">
        <v>0</v>
      </c>
      <c r="MF189">
        <v>0</v>
      </c>
      <c r="MG189">
        <v>15256939</v>
      </c>
      <c r="MH189">
        <v>0</v>
      </c>
      <c r="MI189">
        <v>0</v>
      </c>
      <c r="MJ189">
        <v>0</v>
      </c>
      <c r="MK189">
        <v>0</v>
      </c>
    </row>
    <row r="190" spans="1:349" x14ac:dyDescent="0.25">
      <c r="A190">
        <v>43696</v>
      </c>
      <c r="B190">
        <v>246802</v>
      </c>
      <c r="C190">
        <v>9</v>
      </c>
      <c r="D190">
        <v>2025</v>
      </c>
      <c r="E190">
        <v>6160</v>
      </c>
      <c r="F190">
        <v>0</v>
      </c>
      <c r="G190">
        <v>329.41</v>
      </c>
      <c r="H190">
        <v>303.90600000000001</v>
      </c>
      <c r="I190">
        <v>303.90600000000001</v>
      </c>
      <c r="J190">
        <v>329.41</v>
      </c>
      <c r="K190">
        <v>0</v>
      </c>
      <c r="L190">
        <v>6160</v>
      </c>
      <c r="M190">
        <v>0</v>
      </c>
      <c r="N190">
        <v>0</v>
      </c>
      <c r="P190">
        <v>329.19</v>
      </c>
      <c r="Q190">
        <v>0</v>
      </c>
      <c r="R190">
        <v>204821</v>
      </c>
      <c r="S190">
        <v>622.19600000000003</v>
      </c>
      <c r="U190">
        <v>0</v>
      </c>
      <c r="V190">
        <v>16.638999999999999</v>
      </c>
      <c r="W190">
        <v>10250</v>
      </c>
      <c r="X190">
        <v>10250</v>
      </c>
      <c r="Z190">
        <v>0</v>
      </c>
      <c r="AC190">
        <v>0</v>
      </c>
      <c r="AD190" t="s">
        <v>305</v>
      </c>
      <c r="AE190">
        <v>0</v>
      </c>
      <c r="AH190">
        <v>0</v>
      </c>
      <c r="AI190">
        <v>0</v>
      </c>
      <c r="AJ190">
        <v>6160</v>
      </c>
      <c r="AK190" t="s">
        <v>529</v>
      </c>
      <c r="AL190" t="s">
        <v>400</v>
      </c>
      <c r="AM190">
        <v>0</v>
      </c>
      <c r="AN190">
        <v>0</v>
      </c>
      <c r="AO190">
        <v>0</v>
      </c>
      <c r="AP190">
        <v>0</v>
      </c>
      <c r="AQ190">
        <v>0</v>
      </c>
      <c r="AS190">
        <v>0</v>
      </c>
      <c r="AT190">
        <v>0</v>
      </c>
      <c r="AU190">
        <v>0</v>
      </c>
      <c r="AV190">
        <v>0</v>
      </c>
      <c r="AW190">
        <v>3360554</v>
      </c>
      <c r="AX190">
        <v>3309352</v>
      </c>
      <c r="AY190">
        <v>0</v>
      </c>
      <c r="AZ190">
        <v>204821</v>
      </c>
      <c r="BA190">
        <v>0</v>
      </c>
      <c r="BB190">
        <v>0</v>
      </c>
      <c r="BC190">
        <v>0</v>
      </c>
      <c r="BD190">
        <v>0</v>
      </c>
      <c r="BE190">
        <v>0</v>
      </c>
      <c r="BF190">
        <v>2998515</v>
      </c>
      <c r="BG190">
        <v>0</v>
      </c>
      <c r="BJ190">
        <v>12</v>
      </c>
      <c r="BK190">
        <v>0</v>
      </c>
      <c r="BL190">
        <v>0</v>
      </c>
      <c r="BM190">
        <v>0</v>
      </c>
      <c r="BN190">
        <v>0</v>
      </c>
      <c r="BO190">
        <v>0</v>
      </c>
      <c r="BP190">
        <v>0</v>
      </c>
      <c r="BQ190">
        <v>723</v>
      </c>
      <c r="BS190">
        <v>0</v>
      </c>
      <c r="BT190">
        <v>0</v>
      </c>
      <c r="BU190">
        <v>0</v>
      </c>
      <c r="BV190">
        <v>0</v>
      </c>
      <c r="BW190">
        <v>0</v>
      </c>
      <c r="BY190">
        <v>0</v>
      </c>
      <c r="CA190">
        <v>0</v>
      </c>
      <c r="CB190">
        <v>0</v>
      </c>
      <c r="CC190">
        <v>0</v>
      </c>
      <c r="CD190">
        <v>0</v>
      </c>
      <c r="CE190">
        <v>0</v>
      </c>
      <c r="CF190">
        <v>0</v>
      </c>
      <c r="CG190">
        <v>0</v>
      </c>
      <c r="CH190">
        <v>52885</v>
      </c>
      <c r="CI190">
        <v>0</v>
      </c>
      <c r="CJ190">
        <v>4</v>
      </c>
      <c r="CK190">
        <v>0</v>
      </c>
      <c r="CL190">
        <v>0</v>
      </c>
      <c r="CN190">
        <v>0</v>
      </c>
      <c r="CO190">
        <v>1</v>
      </c>
      <c r="CP190">
        <v>0</v>
      </c>
      <c r="CQ190">
        <v>0</v>
      </c>
      <c r="CR190">
        <v>329.41</v>
      </c>
      <c r="CS190">
        <v>0</v>
      </c>
      <c r="CT190">
        <v>0</v>
      </c>
      <c r="CU190">
        <v>0</v>
      </c>
      <c r="CV190">
        <v>0</v>
      </c>
      <c r="CW190">
        <v>0</v>
      </c>
      <c r="CX190">
        <v>0</v>
      </c>
      <c r="CY190">
        <v>0</v>
      </c>
      <c r="CZ190">
        <v>0</v>
      </c>
      <c r="DB190">
        <v>1872061</v>
      </c>
      <c r="DC190">
        <v>0</v>
      </c>
      <c r="DD190">
        <v>0</v>
      </c>
      <c r="DE190">
        <v>208593</v>
      </c>
      <c r="DF190">
        <v>208593</v>
      </c>
      <c r="DG190">
        <v>33.863</v>
      </c>
      <c r="DH190">
        <v>0</v>
      </c>
      <c r="DI190">
        <v>0</v>
      </c>
      <c r="DK190">
        <v>3194</v>
      </c>
      <c r="DL190">
        <v>0</v>
      </c>
      <c r="DM190">
        <v>506792</v>
      </c>
      <c r="DN190">
        <v>1683</v>
      </c>
      <c r="DO190">
        <v>0</v>
      </c>
      <c r="DP190">
        <v>0</v>
      </c>
      <c r="DQ190">
        <v>0</v>
      </c>
      <c r="DR190">
        <v>0</v>
      </c>
      <c r="DS190">
        <v>0</v>
      </c>
      <c r="DT190">
        <v>0</v>
      </c>
      <c r="DU190">
        <v>0</v>
      </c>
      <c r="DV190">
        <v>0</v>
      </c>
      <c r="DW190">
        <v>0</v>
      </c>
      <c r="DX190">
        <v>0</v>
      </c>
      <c r="DY190">
        <v>0</v>
      </c>
      <c r="DZ190">
        <v>0</v>
      </c>
      <c r="EA190">
        <v>0</v>
      </c>
      <c r="EB190">
        <v>0</v>
      </c>
      <c r="EC190">
        <v>2.7710000000000004</v>
      </c>
      <c r="ED190">
        <v>19630</v>
      </c>
      <c r="EE190">
        <v>0</v>
      </c>
      <c r="EF190">
        <v>0</v>
      </c>
      <c r="EG190">
        <v>0</v>
      </c>
      <c r="EH190">
        <v>488845</v>
      </c>
      <c r="EI190">
        <v>0</v>
      </c>
      <c r="EJ190">
        <v>0</v>
      </c>
      <c r="EK190">
        <v>22.003</v>
      </c>
      <c r="EL190">
        <v>0</v>
      </c>
      <c r="EM190">
        <v>2.0780000000000003</v>
      </c>
      <c r="EN190">
        <v>1.423</v>
      </c>
      <c r="EO190">
        <v>0</v>
      </c>
      <c r="EP190">
        <v>0</v>
      </c>
      <c r="EQ190">
        <v>25.504000000000001</v>
      </c>
      <c r="ER190">
        <v>0</v>
      </c>
      <c r="ES190">
        <v>79.358000000000004</v>
      </c>
      <c r="ET190">
        <v>0</v>
      </c>
      <c r="EV190">
        <v>0</v>
      </c>
      <c r="EW190">
        <v>0</v>
      </c>
      <c r="EX190">
        <v>0</v>
      </c>
      <c r="EZ190">
        <v>2793694</v>
      </c>
      <c r="FA190">
        <v>0</v>
      </c>
      <c r="FB190">
        <v>2996832</v>
      </c>
      <c r="FC190">
        <v>0</v>
      </c>
      <c r="FD190">
        <v>0</v>
      </c>
      <c r="FE190">
        <v>442739</v>
      </c>
      <c r="FF190">
        <v>72919</v>
      </c>
      <c r="FG190">
        <v>7.0223999999999995E-2</v>
      </c>
      <c r="FH190">
        <v>3.0397999999999998E-2</v>
      </c>
      <c r="FI190">
        <v>0</v>
      </c>
      <c r="FJ190">
        <v>0</v>
      </c>
      <c r="FK190">
        <v>486.77200000000005</v>
      </c>
      <c r="FL190">
        <v>3565375</v>
      </c>
      <c r="FM190">
        <v>0</v>
      </c>
      <c r="FN190">
        <v>0</v>
      </c>
      <c r="FO190">
        <v>0</v>
      </c>
      <c r="FP190">
        <v>0</v>
      </c>
      <c r="FQ190">
        <v>0</v>
      </c>
      <c r="FR190">
        <v>0</v>
      </c>
      <c r="FS190">
        <v>0</v>
      </c>
      <c r="FT190">
        <v>0</v>
      </c>
      <c r="FU190">
        <v>0</v>
      </c>
      <c r="FV190">
        <v>0</v>
      </c>
      <c r="FW190">
        <v>0</v>
      </c>
      <c r="FX190">
        <v>0</v>
      </c>
      <c r="FY190">
        <v>0</v>
      </c>
      <c r="GB190">
        <v>0</v>
      </c>
      <c r="GC190">
        <v>0</v>
      </c>
      <c r="GD190">
        <v>0</v>
      </c>
      <c r="GF190">
        <v>0</v>
      </c>
      <c r="GG190">
        <v>0</v>
      </c>
      <c r="GH190">
        <v>0</v>
      </c>
      <c r="GI190">
        <v>0</v>
      </c>
      <c r="GK190">
        <v>0</v>
      </c>
      <c r="GL190">
        <v>0</v>
      </c>
      <c r="GM190">
        <v>0</v>
      </c>
      <c r="GN190">
        <v>0</v>
      </c>
      <c r="GO190">
        <v>0</v>
      </c>
      <c r="GQ190">
        <v>0</v>
      </c>
      <c r="GR190">
        <v>0</v>
      </c>
      <c r="GS190">
        <v>0</v>
      </c>
      <c r="GT190">
        <v>0</v>
      </c>
      <c r="HB190">
        <v>360336637</v>
      </c>
      <c r="HC190">
        <v>4.0135999999999998E-2</v>
      </c>
      <c r="HD190">
        <v>52885</v>
      </c>
      <c r="HE190">
        <v>0</v>
      </c>
      <c r="HF190">
        <v>334601</v>
      </c>
      <c r="HG190">
        <v>2464</v>
      </c>
      <c r="HH190">
        <v>43853</v>
      </c>
      <c r="HI190">
        <v>0</v>
      </c>
      <c r="HJ190">
        <v>18218</v>
      </c>
      <c r="HK190">
        <v>0</v>
      </c>
      <c r="HL190">
        <v>0</v>
      </c>
      <c r="HM190">
        <v>0</v>
      </c>
      <c r="HN190">
        <v>0</v>
      </c>
      <c r="HO190">
        <v>0</v>
      </c>
      <c r="HP190">
        <v>0</v>
      </c>
      <c r="HQ190">
        <v>0</v>
      </c>
      <c r="HR190">
        <v>0</v>
      </c>
      <c r="HS190">
        <v>2792011</v>
      </c>
      <c r="HT190">
        <v>72919</v>
      </c>
      <c r="HW190">
        <v>0</v>
      </c>
      <c r="HX190">
        <v>76</v>
      </c>
      <c r="HY190">
        <v>46</v>
      </c>
      <c r="HZ190">
        <v>18</v>
      </c>
      <c r="IA190">
        <v>3</v>
      </c>
      <c r="IB190">
        <v>2</v>
      </c>
      <c r="IC190">
        <v>145</v>
      </c>
      <c r="ID190">
        <v>0</v>
      </c>
      <c r="IE190">
        <v>0</v>
      </c>
      <c r="IF190">
        <v>0</v>
      </c>
      <c r="IG190">
        <v>4</v>
      </c>
      <c r="IH190">
        <v>71.19</v>
      </c>
      <c r="II190">
        <v>0</v>
      </c>
      <c r="IJ190">
        <v>16.638999999999999</v>
      </c>
      <c r="IK190">
        <v>0</v>
      </c>
      <c r="IL190">
        <v>0</v>
      </c>
      <c r="IM190">
        <v>0</v>
      </c>
      <c r="IN190">
        <v>0</v>
      </c>
      <c r="IO190">
        <v>0</v>
      </c>
      <c r="IP190">
        <v>0</v>
      </c>
      <c r="IQ190">
        <v>16.638999999999999</v>
      </c>
      <c r="IR190">
        <v>10250</v>
      </c>
      <c r="IS190">
        <v>0</v>
      </c>
      <c r="IT190">
        <v>0</v>
      </c>
      <c r="IU190">
        <v>0</v>
      </c>
      <c r="IV190">
        <v>0</v>
      </c>
      <c r="IW190">
        <v>6160</v>
      </c>
      <c r="IX190">
        <v>0</v>
      </c>
      <c r="IY190">
        <v>0</v>
      </c>
      <c r="IZ190">
        <v>0</v>
      </c>
      <c r="JA190">
        <v>0</v>
      </c>
      <c r="JB190">
        <v>0</v>
      </c>
      <c r="JC190">
        <v>0</v>
      </c>
      <c r="JD190">
        <v>0</v>
      </c>
      <c r="JE190">
        <v>0</v>
      </c>
      <c r="JF190">
        <v>0</v>
      </c>
      <c r="JG190">
        <v>0</v>
      </c>
      <c r="JH190">
        <v>0</v>
      </c>
      <c r="JJ190">
        <v>0</v>
      </c>
      <c r="JK190">
        <v>0</v>
      </c>
      <c r="JL190">
        <v>0</v>
      </c>
      <c r="JM190">
        <v>0</v>
      </c>
      <c r="JO190">
        <v>0</v>
      </c>
      <c r="JP190">
        <v>0</v>
      </c>
      <c r="JQ190">
        <v>0</v>
      </c>
      <c r="JR190">
        <v>0</v>
      </c>
      <c r="JS190">
        <v>0</v>
      </c>
      <c r="JT190">
        <v>0</v>
      </c>
      <c r="JU190">
        <v>0</v>
      </c>
      <c r="JW190">
        <v>0</v>
      </c>
      <c r="JX190">
        <v>0</v>
      </c>
      <c r="JY190">
        <v>0</v>
      </c>
      <c r="JZ190">
        <v>0</v>
      </c>
      <c r="KD190">
        <v>0</v>
      </c>
      <c r="KE190">
        <v>7261</v>
      </c>
      <c r="KG190">
        <v>0</v>
      </c>
      <c r="KH190">
        <v>0</v>
      </c>
      <c r="KI190">
        <v>0</v>
      </c>
      <c r="KJ190">
        <v>2</v>
      </c>
      <c r="KK190">
        <v>2</v>
      </c>
      <c r="KL190">
        <v>1232</v>
      </c>
      <c r="KM190">
        <v>1232</v>
      </c>
      <c r="KN190">
        <v>0</v>
      </c>
      <c r="KO190">
        <v>0</v>
      </c>
      <c r="KP190">
        <v>0</v>
      </c>
      <c r="KQ190">
        <v>0</v>
      </c>
      <c r="KS190">
        <v>0</v>
      </c>
      <c r="KT190">
        <v>0</v>
      </c>
      <c r="KU190">
        <v>0</v>
      </c>
      <c r="KW190">
        <v>0</v>
      </c>
      <c r="KX190">
        <v>0</v>
      </c>
      <c r="KY190">
        <v>0</v>
      </c>
      <c r="KZ190">
        <v>0</v>
      </c>
      <c r="LA190">
        <v>0</v>
      </c>
      <c r="LB190">
        <v>0</v>
      </c>
      <c r="LD190">
        <v>0</v>
      </c>
      <c r="LE190">
        <v>0</v>
      </c>
      <c r="LF190">
        <v>0</v>
      </c>
      <c r="LG190">
        <v>0</v>
      </c>
      <c r="LH190">
        <v>0</v>
      </c>
      <c r="LI190">
        <v>0</v>
      </c>
      <c r="LJ190">
        <v>321.815</v>
      </c>
      <c r="LK190">
        <v>1</v>
      </c>
      <c r="LL190">
        <v>15000</v>
      </c>
      <c r="LM190">
        <v>3218</v>
      </c>
      <c r="LN190">
        <v>0</v>
      </c>
      <c r="LO190">
        <v>0</v>
      </c>
      <c r="LP190">
        <v>0</v>
      </c>
      <c r="LQ190">
        <v>0</v>
      </c>
      <c r="LR190">
        <v>0</v>
      </c>
      <c r="LS190">
        <v>0</v>
      </c>
      <c r="LT190">
        <v>0</v>
      </c>
      <c r="LU190">
        <v>0</v>
      </c>
      <c r="LV190">
        <v>0</v>
      </c>
      <c r="LW190">
        <v>0</v>
      </c>
      <c r="LX190">
        <v>0</v>
      </c>
      <c r="LY190">
        <v>0</v>
      </c>
      <c r="LZ190">
        <v>0</v>
      </c>
      <c r="MA190">
        <v>0</v>
      </c>
      <c r="MB190">
        <v>0</v>
      </c>
      <c r="MC190">
        <v>0</v>
      </c>
      <c r="MD190">
        <v>0</v>
      </c>
      <c r="ME190">
        <v>0</v>
      </c>
      <c r="MF190">
        <v>0</v>
      </c>
      <c r="MG190">
        <v>3360554</v>
      </c>
      <c r="MH190">
        <v>0</v>
      </c>
      <c r="MI190">
        <v>0</v>
      </c>
      <c r="MJ190">
        <v>0</v>
      </c>
      <c r="MK190">
        <v>0</v>
      </c>
    </row>
    <row r="191" spans="1:349" x14ac:dyDescent="0.25"/>
    <row r="192" spans="1:349"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ht="11" hidden="1" customHeight="1" x14ac:dyDescent="0.25"/>
    <row r="378" x14ac:dyDescent="0.25"/>
    <row r="379" x14ac:dyDescent="0.25"/>
    <row r="380" x14ac:dyDescent="0.25"/>
  </sheetData>
  <sheetProtection algorithmName="SHA-512" hashValue="oGOqj978CSNiQb2UhxxFWfWria3WsiYcY9t5plZv09jK+4kqn9pzNX4RBceD0uJlgi0GTALuU7Es80BLnK9CPw==" saltValue="9sHEvgESp7yIcLij08ZaIA==" spinCount="100000" sheet="1" objects="1" scenarios="1"/>
  <sortState xmlns:xlrd2="http://schemas.microsoft.com/office/spreadsheetml/2017/richdata2" ref="A4:MK190">
    <sortCondition ref="B4:B190"/>
  </sortState>
  <phoneticPr fontId="12" type="noConversion"/>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1F36D-EB07-47FA-9B8A-078B6C9D5F80}">
  <dimension ref="A1:ML1242"/>
  <sheetViews>
    <sheetView zoomScaleNormal="100" workbookViewId="0">
      <selection activeCell="A4" sqref="A4"/>
    </sheetView>
  </sheetViews>
  <sheetFormatPr defaultRowHeight="12.5" zeroHeight="1" x14ac:dyDescent="0.25"/>
  <cols>
    <col min="1" max="1" width="12.453125" customWidth="1"/>
    <col min="2" max="2" width="11.90625" customWidth="1"/>
    <col min="3" max="3" width="15.81640625" bestFit="1" customWidth="1"/>
    <col min="4" max="4" width="13" bestFit="1" customWidth="1"/>
    <col min="5" max="5" width="5.26953125" bestFit="1" customWidth="1"/>
    <col min="6" max="6" width="22.453125" bestFit="1" customWidth="1"/>
    <col min="7" max="7" width="23" bestFit="1" customWidth="1"/>
    <col min="8" max="8" width="15.36328125" bestFit="1" customWidth="1"/>
    <col min="9" max="9" width="23.90625" bestFit="1" customWidth="1"/>
    <col min="10" max="10" width="18.36328125" bestFit="1" customWidth="1"/>
    <col min="11" max="11" width="23.08984375" bestFit="1" customWidth="1"/>
    <col min="12" max="12" width="11" bestFit="1" customWidth="1"/>
    <col min="13" max="13" width="28.6328125" bestFit="1" customWidth="1"/>
    <col min="14" max="14" width="17.08984375" bestFit="1" customWidth="1"/>
    <col min="15" max="15" width="21.90625" bestFit="1" customWidth="1"/>
    <col min="16" max="16" width="11.6328125" bestFit="1" customWidth="1"/>
    <col min="17" max="17" width="23.6328125" bestFit="1" customWidth="1"/>
    <col min="18" max="18" width="11" bestFit="1" customWidth="1"/>
    <col min="19" max="19" width="9.90625" bestFit="1" customWidth="1"/>
    <col min="20" max="20" width="9.453125" bestFit="1" customWidth="1"/>
    <col min="21" max="21" width="20.36328125" bestFit="1" customWidth="1"/>
    <col min="22" max="22" width="10.453125" bestFit="1" customWidth="1"/>
    <col min="23" max="23" width="10.36328125" bestFit="1" customWidth="1"/>
    <col min="24" max="24" width="18.26953125" bestFit="1" customWidth="1"/>
    <col min="25" max="25" width="16.6328125" bestFit="1" customWidth="1"/>
    <col min="26" max="26" width="24.81640625" bestFit="1" customWidth="1"/>
    <col min="27" max="27" width="3.90625" bestFit="1" customWidth="1"/>
    <col min="28" max="28" width="8.1796875" bestFit="1" customWidth="1"/>
    <col min="29" max="29" width="18.90625" bestFit="1" customWidth="1"/>
    <col min="30" max="30" width="11.26953125" bestFit="1" customWidth="1"/>
    <col min="31" max="31" width="21.08984375" bestFit="1" customWidth="1"/>
    <col min="32" max="33" width="9.1796875" bestFit="1" customWidth="1"/>
    <col min="34" max="34" width="23.453125" bestFit="1" customWidth="1"/>
    <col min="35" max="35" width="11.6328125" bestFit="1" customWidth="1"/>
    <col min="36" max="36" width="12.453125" bestFit="1" customWidth="1"/>
    <col min="37" max="37" width="18.90625" bestFit="1" customWidth="1"/>
    <col min="38" max="38" width="57.36328125" bestFit="1" customWidth="1"/>
    <col min="39" max="39" width="7.90625" bestFit="1" customWidth="1"/>
    <col min="40" max="40" width="19.81640625" bestFit="1" customWidth="1"/>
    <col min="41" max="41" width="25.36328125" bestFit="1" customWidth="1"/>
    <col min="42" max="42" width="18.6328125" bestFit="1" customWidth="1"/>
    <col min="43" max="43" width="18.36328125" bestFit="1" customWidth="1"/>
    <col min="44" max="44" width="8.81640625" bestFit="1" customWidth="1"/>
    <col min="45" max="45" width="6" bestFit="1" customWidth="1"/>
    <col min="46" max="46" width="14.90625" bestFit="1" customWidth="1"/>
    <col min="47" max="47" width="11.26953125" bestFit="1" customWidth="1"/>
    <col min="48" max="48" width="23.36328125" bestFit="1" customWidth="1"/>
    <col min="49" max="49" width="15.1796875" bestFit="1" customWidth="1"/>
    <col min="50" max="50" width="15.36328125" bestFit="1" customWidth="1"/>
    <col min="51" max="51" width="20.08984375" bestFit="1" customWidth="1"/>
    <col min="52" max="52" width="18.36328125" bestFit="1" customWidth="1"/>
    <col min="53" max="53" width="14.26953125" bestFit="1" customWidth="1"/>
    <col min="54" max="54" width="10.08984375" bestFit="1" customWidth="1"/>
    <col min="55" max="55" width="18.1796875" bestFit="1" customWidth="1"/>
    <col min="56" max="56" width="11.36328125" bestFit="1" customWidth="1"/>
    <col min="57" max="57" width="16.26953125" bestFit="1" customWidth="1"/>
    <col min="58" max="58" width="11.6328125" bestFit="1" customWidth="1"/>
    <col min="59" max="59" width="8.36328125" bestFit="1" customWidth="1"/>
    <col min="60" max="60" width="19.36328125" bestFit="1" customWidth="1"/>
    <col min="61" max="61" width="21" bestFit="1" customWidth="1"/>
    <col min="62" max="62" width="16.26953125" bestFit="1" customWidth="1"/>
    <col min="63" max="63" width="23.453125" bestFit="1" customWidth="1"/>
    <col min="64" max="64" width="17.1796875" bestFit="1" customWidth="1"/>
    <col min="65" max="65" width="17" bestFit="1" customWidth="1"/>
    <col min="66" max="66" width="24.08984375" bestFit="1" customWidth="1"/>
    <col min="67" max="67" width="24.7265625" bestFit="1" customWidth="1"/>
    <col min="68" max="68" width="24.453125" bestFit="1" customWidth="1"/>
    <col min="69" max="69" width="5.453125" bestFit="1" customWidth="1"/>
    <col min="70" max="70" width="9.453125" bestFit="1" customWidth="1"/>
    <col min="71" max="71" width="21" bestFit="1" customWidth="1"/>
    <col min="72" max="74" width="14.26953125" bestFit="1" customWidth="1"/>
    <col min="75" max="75" width="20.81640625" bestFit="1" customWidth="1"/>
    <col min="76" max="76" width="18.1796875" bestFit="1" customWidth="1"/>
    <col min="77" max="77" width="14.36328125" bestFit="1" customWidth="1"/>
    <col min="78" max="78" width="6.36328125" bestFit="1" customWidth="1"/>
    <col min="79" max="79" width="10.36328125" bestFit="1" customWidth="1"/>
    <col min="80" max="80" width="11.90625" bestFit="1" customWidth="1"/>
    <col min="81" max="81" width="18.81640625" bestFit="1" customWidth="1"/>
    <col min="82" max="84" width="21.36328125" bestFit="1" customWidth="1"/>
    <col min="85" max="85" width="20.6328125" bestFit="1" customWidth="1"/>
    <col min="86" max="86" width="28.90625" bestFit="1" customWidth="1"/>
    <col min="87" max="87" width="9.6328125" bestFit="1" customWidth="1"/>
    <col min="88" max="88" width="20.36328125" bestFit="1" customWidth="1"/>
    <col min="89" max="89" width="9.6328125" bestFit="1" customWidth="1"/>
    <col min="90" max="90" width="11.26953125" bestFit="1" customWidth="1"/>
    <col min="91" max="91" width="6.6328125" bestFit="1" customWidth="1"/>
    <col min="92" max="92" width="16.36328125" bestFit="1" customWidth="1"/>
    <col min="93" max="93" width="18.6328125" bestFit="1" customWidth="1"/>
    <col min="94" max="94" width="8.453125" bestFit="1" customWidth="1"/>
    <col min="95" max="95" width="14.453125" bestFit="1" customWidth="1"/>
    <col min="96" max="96" width="23" bestFit="1" customWidth="1"/>
    <col min="97" max="97" width="16.08984375" bestFit="1" customWidth="1"/>
    <col min="98" max="98" width="12.453125" bestFit="1" customWidth="1"/>
    <col min="99" max="99" width="21.1796875" bestFit="1" customWidth="1"/>
    <col min="100" max="100" width="22.1796875" bestFit="1" customWidth="1"/>
    <col min="101" max="101" width="19.1796875" bestFit="1" customWidth="1"/>
    <col min="102" max="102" width="23.08984375" bestFit="1" customWidth="1"/>
    <col min="103" max="103" width="18.1796875" bestFit="1" customWidth="1"/>
    <col min="104" max="104" width="11.6328125" bestFit="1" customWidth="1"/>
    <col min="105" max="105" width="23.36328125" bestFit="1" customWidth="1"/>
    <col min="106" max="106" width="17" bestFit="1" customWidth="1"/>
    <col min="107" max="107" width="13.81640625" bestFit="1" customWidth="1"/>
    <col min="108" max="108" width="19.36328125" bestFit="1" customWidth="1"/>
    <col min="109" max="109" width="11" bestFit="1" customWidth="1"/>
    <col min="110" max="110" width="18.90625" bestFit="1" customWidth="1"/>
    <col min="111" max="111" width="12.36328125" bestFit="1" customWidth="1"/>
    <col min="112" max="112" width="20.90625" bestFit="1" customWidth="1"/>
    <col min="113" max="113" width="15.6328125" bestFit="1" customWidth="1"/>
    <col min="114" max="114" width="17.1796875" bestFit="1" customWidth="1"/>
    <col min="115" max="115" width="5.26953125" bestFit="1" customWidth="1"/>
    <col min="116" max="116" width="22.1796875" bestFit="1" customWidth="1"/>
    <col min="117" max="117" width="22.453125" bestFit="1" customWidth="1"/>
    <col min="118" max="118" width="24.81640625" bestFit="1" customWidth="1"/>
    <col min="119" max="119" width="19" bestFit="1" customWidth="1"/>
    <col min="120" max="120" width="30.453125" bestFit="1" customWidth="1"/>
    <col min="121" max="121" width="26.453125" bestFit="1" customWidth="1"/>
    <col min="122" max="122" width="27.81640625" bestFit="1" customWidth="1"/>
    <col min="123" max="123" width="24.1796875" bestFit="1" customWidth="1"/>
    <col min="124" max="124" width="27.1796875" bestFit="1" customWidth="1"/>
    <col min="125" max="126" width="31.36328125" bestFit="1" customWidth="1"/>
    <col min="127" max="127" width="24.36328125" bestFit="1" customWidth="1"/>
    <col min="128" max="128" width="28.1796875" bestFit="1" customWidth="1"/>
    <col min="129" max="129" width="21.1796875" bestFit="1" customWidth="1"/>
    <col min="130" max="130" width="27.453125" bestFit="1" customWidth="1"/>
    <col min="131" max="131" width="25.90625" bestFit="1" customWidth="1"/>
    <col min="132" max="132" width="22.1796875" bestFit="1" customWidth="1"/>
    <col min="133" max="133" width="27.08984375" bestFit="1" customWidth="1"/>
    <col min="134" max="134" width="28.7265625" bestFit="1" customWidth="1"/>
    <col min="135" max="135" width="24.08984375" bestFit="1" customWidth="1"/>
    <col min="136" max="136" width="21.36328125" bestFit="1" customWidth="1"/>
    <col min="137" max="137" width="23.36328125" bestFit="1" customWidth="1"/>
    <col min="138" max="138" width="19.36328125" bestFit="1" customWidth="1"/>
    <col min="139" max="139" width="22.453125" bestFit="1" customWidth="1"/>
    <col min="140" max="140" width="19.81640625" bestFit="1" customWidth="1"/>
    <col min="141" max="141" width="22.90625" bestFit="1" customWidth="1"/>
    <col min="142" max="143" width="26.90625" bestFit="1" customWidth="1"/>
    <col min="144" max="144" width="20.08984375" bestFit="1" customWidth="1"/>
    <col min="145" max="145" width="26.36328125" bestFit="1" customWidth="1"/>
    <col min="146" max="146" width="23.81640625" bestFit="1" customWidth="1"/>
    <col min="147" max="147" width="22.26953125" bestFit="1" customWidth="1"/>
    <col min="148" max="148" width="16.90625" bestFit="1" customWidth="1"/>
    <col min="149" max="149" width="27.81640625" bestFit="1" customWidth="1"/>
    <col min="150" max="150" width="13" bestFit="1" customWidth="1"/>
    <col min="151" max="151" width="11.26953125" bestFit="1" customWidth="1"/>
    <col min="152" max="152" width="19.90625" bestFit="1" customWidth="1"/>
    <col min="153" max="153" width="16.81640625" bestFit="1" customWidth="1"/>
    <col min="154" max="154" width="12.36328125" bestFit="1" customWidth="1"/>
    <col min="155" max="155" width="18.6328125" bestFit="1" customWidth="1"/>
    <col min="156" max="156" width="16.6328125" bestFit="1" customWidth="1"/>
    <col min="157" max="157" width="20.453125" bestFit="1" customWidth="1"/>
    <col min="158" max="158" width="20.36328125" bestFit="1" customWidth="1"/>
    <col min="159" max="159" width="16.36328125" bestFit="1" customWidth="1"/>
    <col min="160" max="162" width="15.81640625" bestFit="1" customWidth="1"/>
    <col min="163" max="164" width="16.1796875" bestFit="1" customWidth="1"/>
    <col min="165" max="166" width="23.1796875" customWidth="1"/>
    <col min="167" max="167" width="14.1796875" bestFit="1" customWidth="1"/>
    <col min="168" max="168" width="15.453125" bestFit="1" customWidth="1"/>
    <col min="169" max="169" width="21.453125" bestFit="1" customWidth="1"/>
    <col min="170" max="170" width="22.7265625" bestFit="1" customWidth="1"/>
    <col min="171" max="171" width="18.6328125" bestFit="1" customWidth="1"/>
    <col min="172" max="172" width="21.81640625" bestFit="1" customWidth="1"/>
    <col min="173" max="173" width="18.453125" bestFit="1" customWidth="1"/>
    <col min="174" max="174" width="28.26953125" bestFit="1" customWidth="1"/>
    <col min="175" max="175" width="21.1796875" bestFit="1" customWidth="1"/>
    <col min="176" max="176" width="19.81640625" bestFit="1" customWidth="1"/>
    <col min="177" max="177" width="11.08984375" bestFit="1" customWidth="1"/>
    <col min="178" max="178" width="25.36328125" bestFit="1" customWidth="1"/>
    <col min="179" max="179" width="9.36328125" bestFit="1" customWidth="1"/>
    <col min="180" max="180" width="23.6328125" bestFit="1" customWidth="1"/>
    <col min="181" max="181" width="14.1796875" bestFit="1" customWidth="1"/>
    <col min="182" max="182" width="19.1796875" bestFit="1" customWidth="1"/>
    <col min="183" max="183" width="16.453125" bestFit="1" customWidth="1"/>
    <col min="184" max="184" width="14.08984375" bestFit="1" customWidth="1"/>
    <col min="185" max="185" width="22.1796875" bestFit="1" customWidth="1"/>
    <col min="186" max="186" width="11.36328125" bestFit="1" customWidth="1"/>
    <col min="187" max="187" width="20.26953125" bestFit="1" customWidth="1"/>
    <col min="188" max="188" width="9.81640625" bestFit="1" customWidth="1"/>
    <col min="189" max="189" width="12.81640625" bestFit="1" customWidth="1"/>
    <col min="190" max="190" width="19" bestFit="1" customWidth="1"/>
    <col min="191" max="191" width="19.81640625" bestFit="1" customWidth="1"/>
    <col min="192" max="192" width="21.90625" bestFit="1" customWidth="1"/>
    <col min="193" max="193" width="25.1796875" bestFit="1" customWidth="1"/>
    <col min="194" max="194" width="17.7265625" bestFit="1" customWidth="1"/>
    <col min="195" max="195" width="16.36328125" bestFit="1" customWidth="1"/>
    <col min="196" max="196" width="18.1796875" bestFit="1" customWidth="1"/>
    <col min="197" max="197" width="20.453125" bestFit="1" customWidth="1"/>
    <col min="198" max="198" width="27.36328125" bestFit="1" customWidth="1"/>
    <col min="199" max="199" width="18.26953125" bestFit="1" customWidth="1"/>
    <col min="200" max="200" width="13.7265625" customWidth="1"/>
    <col min="201" max="201" width="18.81640625" bestFit="1" customWidth="1"/>
    <col min="202" max="202" width="19" bestFit="1" customWidth="1"/>
    <col min="203" max="203" width="18.08984375" bestFit="1" customWidth="1"/>
    <col min="204" max="204" width="25.08984375" bestFit="1" customWidth="1"/>
    <col min="205" max="205" width="21.36328125" bestFit="1" customWidth="1"/>
    <col min="206" max="206" width="18.90625" bestFit="1" customWidth="1"/>
    <col min="207" max="207" width="23.36328125" bestFit="1" customWidth="1"/>
    <col min="208" max="208" width="21.36328125" bestFit="1" customWidth="1"/>
    <col min="209" max="209" width="22.453125" bestFit="1" customWidth="1"/>
    <col min="210" max="210" width="27.36328125" bestFit="1" customWidth="1"/>
    <col min="211" max="211" width="25.36328125" bestFit="1" customWidth="1"/>
    <col min="212" max="212" width="19.90625" bestFit="1" customWidth="1"/>
    <col min="213" max="213" width="16.36328125" bestFit="1" customWidth="1"/>
    <col min="214" max="214" width="18.90625" bestFit="1" customWidth="1"/>
    <col min="215" max="215" width="16.26953125" bestFit="1" customWidth="1"/>
    <col min="216" max="216" width="16.81640625" bestFit="1" customWidth="1"/>
    <col min="217" max="217" width="21.90625" bestFit="1" customWidth="1"/>
    <col min="218" max="218" width="14.26953125" bestFit="1" customWidth="1"/>
    <col min="219" max="219" width="21.6328125" bestFit="1" customWidth="1"/>
    <col min="220" max="220" width="19.08984375" bestFit="1" customWidth="1"/>
    <col min="221" max="221" width="25.08984375" bestFit="1" customWidth="1"/>
    <col min="222" max="222" width="23.36328125" bestFit="1" customWidth="1"/>
    <col min="223" max="223" width="15.81640625" bestFit="1" customWidth="1"/>
    <col min="224" max="224" width="16.90625" bestFit="1" customWidth="1"/>
    <col min="225" max="225" width="21.36328125" bestFit="1" customWidth="1"/>
    <col min="226" max="226" width="19.1796875" bestFit="1" customWidth="1"/>
    <col min="227" max="227" width="20.26953125" bestFit="1" customWidth="1"/>
    <col min="228" max="228" width="16.1796875" bestFit="1" customWidth="1"/>
    <col min="229" max="229" width="21.36328125" bestFit="1" customWidth="1"/>
    <col min="230" max="230" width="6.453125" bestFit="1" customWidth="1"/>
    <col min="231" max="231" width="25.453125" bestFit="1" customWidth="1"/>
    <col min="232" max="236" width="16.36328125" bestFit="1" customWidth="1"/>
    <col min="237" max="237" width="19" bestFit="1" customWidth="1"/>
    <col min="238" max="238" width="26.90625" bestFit="1" customWidth="1"/>
    <col min="239" max="239" width="19.08984375" bestFit="1" customWidth="1"/>
    <col min="240" max="240" width="23.453125" bestFit="1" customWidth="1"/>
    <col min="241" max="241" width="17.7265625" bestFit="1" customWidth="1"/>
    <col min="242" max="242" width="15.08984375" bestFit="1" customWidth="1"/>
    <col min="243" max="243" width="15.1796875" bestFit="1" customWidth="1"/>
    <col min="244" max="244" width="13.1796875" bestFit="1" customWidth="1"/>
    <col min="245" max="245" width="13.90625" bestFit="1" customWidth="1"/>
    <col min="246" max="246" width="22.36328125" bestFit="1" customWidth="1"/>
    <col min="247" max="247" width="26.90625" bestFit="1" customWidth="1"/>
    <col min="248" max="248" width="20.26953125" bestFit="1" customWidth="1"/>
    <col min="249" max="249" width="26.453125" bestFit="1" customWidth="1"/>
    <col min="250" max="250" width="19.453125" bestFit="1" customWidth="1"/>
    <col min="251" max="251" width="15.90625" bestFit="1" customWidth="1"/>
    <col min="252" max="252" width="17.7265625" bestFit="1" customWidth="1"/>
    <col min="253" max="253" width="15.6328125" bestFit="1" customWidth="1"/>
    <col min="254" max="254" width="21" bestFit="1" customWidth="1"/>
    <col min="255" max="255" width="25.36328125" bestFit="1" customWidth="1"/>
    <col min="256" max="256" width="19" bestFit="1" customWidth="1"/>
    <col min="257" max="257" width="14.453125" bestFit="1" customWidth="1"/>
    <col min="258" max="258" width="20.90625" bestFit="1" customWidth="1"/>
    <col min="259" max="259" width="25.1796875" bestFit="1" customWidth="1"/>
    <col min="260" max="260" width="21.1796875" bestFit="1" customWidth="1"/>
    <col min="261" max="261" width="25.36328125" bestFit="1" customWidth="1"/>
    <col min="262" max="262" width="21" bestFit="1" customWidth="1"/>
    <col min="263" max="263" width="23.08984375" bestFit="1" customWidth="1"/>
    <col min="264" max="264" width="22.1796875" bestFit="1" customWidth="1"/>
    <col min="265" max="265" width="24.1796875" bestFit="1" customWidth="1"/>
    <col min="266" max="266" width="22.1796875" bestFit="1" customWidth="1"/>
    <col min="267" max="267" width="24.08984375" bestFit="1" customWidth="1"/>
    <col min="268" max="268" width="15.08984375" bestFit="1" customWidth="1"/>
    <col min="269" max="269" width="22.453125" bestFit="1" customWidth="1"/>
    <col min="270" max="270" width="20.81640625" bestFit="1" customWidth="1"/>
    <col min="271" max="271" width="21.08984375" bestFit="1" customWidth="1"/>
    <col min="272" max="272" width="22.453125" bestFit="1" customWidth="1"/>
    <col min="273" max="273" width="22.90625" bestFit="1" customWidth="1"/>
    <col min="274" max="274" width="18.1796875" bestFit="1" customWidth="1"/>
    <col min="275" max="277" width="18.6328125" bestFit="1" customWidth="1"/>
    <col min="278" max="280" width="21.1796875" bestFit="1" customWidth="1"/>
    <col min="281" max="281" width="14.6328125" bestFit="1" customWidth="1"/>
    <col min="282" max="282" width="11.81640625" bestFit="1" customWidth="1"/>
    <col min="283" max="283" width="19.90625" bestFit="1" customWidth="1"/>
    <col min="284" max="284" width="20.08984375" bestFit="1" customWidth="1"/>
    <col min="285" max="285" width="19" bestFit="1" customWidth="1"/>
    <col min="286" max="286" width="15.90625" bestFit="1" customWidth="1"/>
    <col min="287" max="287" width="16.6328125" bestFit="1" customWidth="1"/>
    <col min="288" max="288" width="22.90625" bestFit="1" customWidth="1"/>
    <col min="289" max="289" width="19.81640625" bestFit="1" customWidth="1"/>
    <col min="290" max="290" width="17.7265625" bestFit="1" customWidth="1"/>
    <col min="291" max="291" width="16.26953125" bestFit="1" customWidth="1"/>
    <col min="292" max="292" width="12.36328125" bestFit="1" customWidth="1"/>
    <col min="293" max="293" width="21.6328125" bestFit="1" customWidth="1"/>
    <col min="294" max="294" width="26.26953125" bestFit="1" customWidth="1"/>
    <col min="295" max="295" width="23" bestFit="1" customWidth="1"/>
    <col min="296" max="296" width="23.36328125" bestFit="1" customWidth="1"/>
    <col min="297" max="297" width="28" bestFit="1" customWidth="1"/>
    <col min="298" max="298" width="22.1796875" bestFit="1" customWidth="1"/>
    <col min="299" max="299" width="26.6328125" bestFit="1" customWidth="1"/>
    <col min="300" max="300" width="22.90625" bestFit="1" customWidth="1"/>
    <col min="301" max="301" width="23" bestFit="1" customWidth="1"/>
    <col min="302" max="303" width="21.36328125" bestFit="1" customWidth="1"/>
    <col min="304" max="304" width="18.08984375" bestFit="1" customWidth="1"/>
    <col min="305" max="305" width="15.81640625" customWidth="1"/>
    <col min="306" max="306" width="29.36328125" bestFit="1" customWidth="1"/>
    <col min="307" max="307" width="26.81640625" bestFit="1" customWidth="1"/>
    <col min="308" max="308" width="29.1796875" bestFit="1" customWidth="1"/>
    <col min="309" max="309" width="28.36328125" bestFit="1" customWidth="1"/>
    <col min="310" max="310" width="15.453125" bestFit="1" customWidth="1"/>
    <col min="311" max="311" width="25.81640625" bestFit="1" customWidth="1"/>
    <col min="312" max="312" width="22.6328125" bestFit="1" customWidth="1"/>
    <col min="313" max="313" width="32.81640625" bestFit="1" customWidth="1"/>
    <col min="314" max="314" width="22.90625" bestFit="1" customWidth="1"/>
    <col min="315" max="315" width="19" bestFit="1" customWidth="1"/>
    <col min="316" max="316" width="18.08984375" bestFit="1" customWidth="1"/>
    <col min="317" max="317" width="25" bestFit="1" customWidth="1"/>
    <col min="318" max="318" width="26.36328125" bestFit="1" customWidth="1"/>
    <col min="319" max="319" width="23.36328125" bestFit="1" customWidth="1"/>
    <col min="320" max="320" width="24.81640625" bestFit="1" customWidth="1"/>
    <col min="321" max="321" width="30.453125" bestFit="1" customWidth="1"/>
    <col min="322" max="322" width="21.1796875" bestFit="1" customWidth="1"/>
    <col min="323" max="323" width="13.90625" bestFit="1" customWidth="1"/>
    <col min="324" max="324" width="23.6328125" bestFit="1" customWidth="1"/>
    <col min="325" max="325" width="19.36328125" bestFit="1" customWidth="1"/>
    <col min="326" max="326" width="17.36328125" bestFit="1" customWidth="1"/>
    <col min="327" max="327" width="22.1796875" bestFit="1" customWidth="1"/>
    <col min="328" max="328" width="21.36328125" bestFit="1" customWidth="1"/>
    <col min="329" max="329" width="25.90625" bestFit="1" customWidth="1"/>
    <col min="330" max="330" width="19.36328125" bestFit="1" customWidth="1"/>
    <col min="331" max="331" width="20.1796875" bestFit="1" customWidth="1"/>
    <col min="332" max="332" width="24.6328125" bestFit="1" customWidth="1"/>
    <col min="333" max="333" width="23.90625" bestFit="1" customWidth="1"/>
    <col min="334" max="334" width="28.36328125" bestFit="1" customWidth="1"/>
    <col min="335" max="335" width="21.6328125" bestFit="1" customWidth="1"/>
    <col min="336" max="336" width="12.36328125" bestFit="1" customWidth="1"/>
    <col min="337" max="337" width="23.36328125" bestFit="1" customWidth="1"/>
    <col min="338" max="338" width="12.453125" bestFit="1" customWidth="1"/>
    <col min="339" max="339" width="12.1796875" bestFit="1" customWidth="1"/>
    <col min="340" max="340" width="21.1796875" bestFit="1" customWidth="1"/>
    <col min="341" max="341" width="18.1796875" bestFit="1" customWidth="1"/>
    <col min="342" max="342" width="19.36328125" bestFit="1" customWidth="1"/>
    <col min="343" max="343" width="18.26953125" bestFit="1" customWidth="1"/>
    <col min="344" max="344" width="18.1796875" bestFit="1" customWidth="1"/>
    <col min="345" max="345" width="20.81640625" bestFit="1" customWidth="1"/>
    <col min="346" max="346" width="26.26953125" bestFit="1" customWidth="1"/>
    <col min="347" max="347" width="26.90625" bestFit="1" customWidth="1"/>
    <col min="348" max="348" width="26.36328125" bestFit="1" customWidth="1"/>
    <col min="349" max="349" width="22.26953125" bestFit="1" customWidth="1"/>
    <col min="350" max="350" width="11.1796875" bestFit="1" customWidth="1"/>
  </cols>
  <sheetData>
    <row r="1" spans="1:350" x14ac:dyDescent="0.25">
      <c r="B1">
        <v>1</v>
      </c>
      <c r="C1">
        <v>2</v>
      </c>
      <c r="D1">
        <v>3</v>
      </c>
      <c r="E1">
        <v>4</v>
      </c>
      <c r="F1">
        <v>5</v>
      </c>
      <c r="G1">
        <v>6</v>
      </c>
      <c r="H1">
        <v>7</v>
      </c>
      <c r="I1">
        <v>8</v>
      </c>
      <c r="J1">
        <v>9</v>
      </c>
      <c r="K1">
        <v>10</v>
      </c>
      <c r="L1">
        <v>11</v>
      </c>
      <c r="M1">
        <v>12</v>
      </c>
      <c r="N1">
        <v>13</v>
      </c>
      <c r="O1">
        <v>14</v>
      </c>
      <c r="P1">
        <v>15</v>
      </c>
      <c r="Q1">
        <v>16</v>
      </c>
      <c r="R1">
        <v>17</v>
      </c>
      <c r="S1">
        <v>18</v>
      </c>
      <c r="T1">
        <v>19</v>
      </c>
      <c r="U1">
        <v>20</v>
      </c>
      <c r="V1">
        <v>21</v>
      </c>
      <c r="W1">
        <v>22</v>
      </c>
      <c r="X1">
        <v>23</v>
      </c>
      <c r="Y1">
        <v>24</v>
      </c>
      <c r="Z1">
        <v>25</v>
      </c>
      <c r="AA1">
        <v>26</v>
      </c>
      <c r="AB1">
        <v>27</v>
      </c>
      <c r="AC1">
        <v>28</v>
      </c>
      <c r="AD1">
        <v>29</v>
      </c>
      <c r="AE1">
        <v>30</v>
      </c>
      <c r="AF1">
        <v>31</v>
      </c>
      <c r="AG1">
        <v>32</v>
      </c>
      <c r="AH1">
        <v>33</v>
      </c>
      <c r="AI1">
        <v>34</v>
      </c>
      <c r="AJ1">
        <v>35</v>
      </c>
      <c r="AK1">
        <v>36</v>
      </c>
      <c r="AL1">
        <v>37</v>
      </c>
      <c r="AM1">
        <v>38</v>
      </c>
      <c r="AN1">
        <v>39</v>
      </c>
      <c r="AO1">
        <v>40</v>
      </c>
      <c r="AP1">
        <v>41</v>
      </c>
      <c r="AQ1">
        <v>42</v>
      </c>
      <c r="AR1">
        <v>43</v>
      </c>
      <c r="AS1">
        <v>44</v>
      </c>
      <c r="AT1">
        <v>45</v>
      </c>
      <c r="AU1">
        <v>46</v>
      </c>
      <c r="AV1">
        <v>47</v>
      </c>
      <c r="AW1">
        <v>48</v>
      </c>
      <c r="AX1">
        <v>49</v>
      </c>
      <c r="AY1">
        <v>50</v>
      </c>
      <c r="AZ1">
        <v>51</v>
      </c>
      <c r="BA1">
        <v>52</v>
      </c>
      <c r="BB1">
        <v>53</v>
      </c>
      <c r="BC1">
        <v>54</v>
      </c>
      <c r="BD1">
        <v>55</v>
      </c>
      <c r="BE1">
        <v>56</v>
      </c>
      <c r="BF1">
        <v>57</v>
      </c>
      <c r="BG1">
        <v>58</v>
      </c>
      <c r="BH1">
        <v>59</v>
      </c>
      <c r="BI1">
        <v>60</v>
      </c>
      <c r="BJ1">
        <v>61</v>
      </c>
      <c r="BK1">
        <v>62</v>
      </c>
      <c r="BL1">
        <v>63</v>
      </c>
      <c r="BM1">
        <v>64</v>
      </c>
      <c r="BN1">
        <v>65</v>
      </c>
      <c r="BO1">
        <v>66</v>
      </c>
      <c r="BP1">
        <v>67</v>
      </c>
      <c r="BQ1">
        <v>68</v>
      </c>
      <c r="BR1">
        <v>69</v>
      </c>
      <c r="BS1">
        <v>70</v>
      </c>
      <c r="BT1">
        <v>71</v>
      </c>
      <c r="BU1">
        <v>72</v>
      </c>
      <c r="BV1">
        <v>73</v>
      </c>
      <c r="BW1">
        <v>74</v>
      </c>
      <c r="BX1">
        <v>75</v>
      </c>
      <c r="BY1">
        <v>76</v>
      </c>
      <c r="BZ1">
        <v>77</v>
      </c>
      <c r="CA1">
        <v>78</v>
      </c>
      <c r="CB1">
        <v>79</v>
      </c>
      <c r="CC1">
        <v>80</v>
      </c>
      <c r="CD1">
        <v>81</v>
      </c>
      <c r="CE1">
        <v>82</v>
      </c>
      <c r="CF1">
        <v>83</v>
      </c>
      <c r="CG1">
        <v>84</v>
      </c>
      <c r="CH1">
        <v>85</v>
      </c>
      <c r="CI1">
        <v>86</v>
      </c>
      <c r="CJ1">
        <v>87</v>
      </c>
      <c r="CK1">
        <v>88</v>
      </c>
      <c r="CL1">
        <v>89</v>
      </c>
      <c r="CM1">
        <v>90</v>
      </c>
      <c r="CN1">
        <v>91</v>
      </c>
      <c r="CO1">
        <v>92</v>
      </c>
      <c r="CP1">
        <v>93</v>
      </c>
      <c r="CQ1">
        <v>94</v>
      </c>
      <c r="CR1">
        <v>95</v>
      </c>
      <c r="CS1">
        <v>96</v>
      </c>
      <c r="CT1">
        <v>97</v>
      </c>
      <c r="CU1">
        <v>98</v>
      </c>
      <c r="CV1">
        <v>99</v>
      </c>
      <c r="CW1">
        <v>100</v>
      </c>
      <c r="CX1">
        <v>101</v>
      </c>
      <c r="CY1">
        <v>102</v>
      </c>
      <c r="CZ1">
        <v>103</v>
      </c>
      <c r="DA1">
        <v>104</v>
      </c>
      <c r="DB1">
        <v>105</v>
      </c>
      <c r="DC1">
        <v>106</v>
      </c>
      <c r="DD1">
        <v>107</v>
      </c>
      <c r="DE1">
        <v>108</v>
      </c>
      <c r="DF1">
        <v>109</v>
      </c>
      <c r="DG1">
        <v>110</v>
      </c>
      <c r="DH1">
        <v>111</v>
      </c>
      <c r="DI1">
        <v>112</v>
      </c>
      <c r="DJ1">
        <v>113</v>
      </c>
      <c r="DK1">
        <v>114</v>
      </c>
      <c r="DL1">
        <v>115</v>
      </c>
      <c r="DM1">
        <v>116</v>
      </c>
      <c r="DN1">
        <v>117</v>
      </c>
      <c r="DO1">
        <v>118</v>
      </c>
      <c r="DP1">
        <v>119</v>
      </c>
      <c r="DQ1">
        <v>120</v>
      </c>
      <c r="DR1">
        <v>121</v>
      </c>
      <c r="DS1">
        <v>122</v>
      </c>
      <c r="DT1">
        <v>123</v>
      </c>
      <c r="DU1">
        <v>124</v>
      </c>
      <c r="DV1">
        <v>125</v>
      </c>
      <c r="DW1">
        <v>126</v>
      </c>
      <c r="DX1">
        <v>127</v>
      </c>
      <c r="DY1">
        <v>128</v>
      </c>
      <c r="DZ1">
        <v>129</v>
      </c>
      <c r="EA1">
        <v>130</v>
      </c>
      <c r="EB1">
        <v>131</v>
      </c>
      <c r="EC1">
        <v>132</v>
      </c>
      <c r="ED1">
        <v>133</v>
      </c>
      <c r="EE1">
        <v>134</v>
      </c>
      <c r="EF1">
        <v>135</v>
      </c>
      <c r="EG1">
        <v>136</v>
      </c>
      <c r="EH1">
        <v>137</v>
      </c>
      <c r="EI1">
        <v>138</v>
      </c>
      <c r="EJ1">
        <v>139</v>
      </c>
      <c r="EK1">
        <v>140</v>
      </c>
      <c r="EL1">
        <v>141</v>
      </c>
      <c r="EM1">
        <v>142</v>
      </c>
      <c r="EN1">
        <v>143</v>
      </c>
      <c r="EO1">
        <v>144</v>
      </c>
      <c r="EP1">
        <v>145</v>
      </c>
      <c r="EQ1">
        <v>146</v>
      </c>
      <c r="ER1">
        <v>147</v>
      </c>
      <c r="ES1">
        <v>148</v>
      </c>
      <c r="ET1">
        <v>149</v>
      </c>
      <c r="EU1">
        <v>150</v>
      </c>
      <c r="EV1">
        <v>151</v>
      </c>
      <c r="EW1">
        <v>152</v>
      </c>
      <c r="EX1">
        <v>153</v>
      </c>
      <c r="EY1">
        <v>154</v>
      </c>
      <c r="EZ1">
        <v>155</v>
      </c>
      <c r="FA1">
        <v>156</v>
      </c>
      <c r="FB1">
        <v>157</v>
      </c>
      <c r="FC1">
        <v>158</v>
      </c>
      <c r="FD1">
        <v>159</v>
      </c>
      <c r="FE1">
        <v>160</v>
      </c>
      <c r="FF1">
        <v>161</v>
      </c>
      <c r="FG1">
        <v>162</v>
      </c>
      <c r="FH1">
        <v>163</v>
      </c>
      <c r="FI1">
        <v>164</v>
      </c>
      <c r="FJ1">
        <v>165</v>
      </c>
      <c r="FK1">
        <v>166</v>
      </c>
      <c r="FL1">
        <v>167</v>
      </c>
      <c r="FM1">
        <v>168</v>
      </c>
      <c r="FN1">
        <v>169</v>
      </c>
      <c r="FO1">
        <v>170</v>
      </c>
      <c r="FP1">
        <v>171</v>
      </c>
      <c r="FQ1">
        <v>172</v>
      </c>
      <c r="FR1">
        <v>173</v>
      </c>
      <c r="FS1">
        <v>174</v>
      </c>
      <c r="FT1">
        <v>175</v>
      </c>
      <c r="FU1">
        <v>176</v>
      </c>
      <c r="FV1">
        <v>177</v>
      </c>
      <c r="FW1">
        <v>178</v>
      </c>
      <c r="FX1">
        <v>179</v>
      </c>
      <c r="FY1">
        <v>180</v>
      </c>
      <c r="FZ1">
        <v>181</v>
      </c>
      <c r="GA1">
        <v>182</v>
      </c>
      <c r="GB1">
        <v>183</v>
      </c>
      <c r="GC1">
        <v>184</v>
      </c>
      <c r="GD1">
        <v>185</v>
      </c>
      <c r="GE1">
        <v>186</v>
      </c>
      <c r="GF1">
        <v>187</v>
      </c>
      <c r="GG1">
        <v>188</v>
      </c>
      <c r="GH1">
        <v>189</v>
      </c>
      <c r="GI1">
        <v>190</v>
      </c>
      <c r="GJ1">
        <v>191</v>
      </c>
      <c r="GK1">
        <v>192</v>
      </c>
      <c r="GL1">
        <v>193</v>
      </c>
      <c r="GM1">
        <v>194</v>
      </c>
      <c r="GN1">
        <v>195</v>
      </c>
      <c r="GO1">
        <v>196</v>
      </c>
      <c r="GP1">
        <v>197</v>
      </c>
      <c r="GQ1">
        <v>198</v>
      </c>
      <c r="GR1">
        <v>199</v>
      </c>
      <c r="GS1">
        <v>200</v>
      </c>
      <c r="GT1">
        <v>201</v>
      </c>
      <c r="GU1">
        <v>202</v>
      </c>
      <c r="GV1">
        <v>203</v>
      </c>
      <c r="GW1">
        <v>204</v>
      </c>
      <c r="GX1">
        <v>205</v>
      </c>
      <c r="GY1">
        <v>206</v>
      </c>
      <c r="GZ1">
        <v>207</v>
      </c>
      <c r="HA1">
        <v>208</v>
      </c>
      <c r="HB1">
        <v>209</v>
      </c>
      <c r="HC1">
        <v>210</v>
      </c>
      <c r="HD1">
        <v>211</v>
      </c>
      <c r="HE1">
        <v>212</v>
      </c>
      <c r="HF1">
        <v>213</v>
      </c>
      <c r="HG1">
        <v>214</v>
      </c>
      <c r="HH1">
        <v>215</v>
      </c>
      <c r="HI1">
        <v>216</v>
      </c>
      <c r="HJ1">
        <v>217</v>
      </c>
      <c r="HK1">
        <v>218</v>
      </c>
      <c r="HL1">
        <v>219</v>
      </c>
      <c r="HM1">
        <v>220</v>
      </c>
      <c r="HN1">
        <v>221</v>
      </c>
      <c r="HO1">
        <v>222</v>
      </c>
      <c r="HP1">
        <v>223</v>
      </c>
      <c r="HQ1">
        <v>224</v>
      </c>
      <c r="HR1">
        <v>225</v>
      </c>
      <c r="HS1">
        <v>226</v>
      </c>
      <c r="HT1">
        <v>227</v>
      </c>
      <c r="HU1">
        <v>228</v>
      </c>
      <c r="HV1">
        <v>229</v>
      </c>
      <c r="HW1">
        <v>230</v>
      </c>
      <c r="HX1">
        <v>231</v>
      </c>
      <c r="HY1">
        <v>232</v>
      </c>
      <c r="HZ1">
        <v>233</v>
      </c>
      <c r="IA1">
        <v>234</v>
      </c>
      <c r="IB1">
        <v>235</v>
      </c>
      <c r="IC1">
        <v>236</v>
      </c>
      <c r="ID1">
        <v>237</v>
      </c>
      <c r="IE1">
        <v>238</v>
      </c>
      <c r="IF1">
        <v>239</v>
      </c>
      <c r="IG1">
        <v>240</v>
      </c>
      <c r="IH1">
        <v>241</v>
      </c>
      <c r="II1">
        <v>242</v>
      </c>
      <c r="IJ1">
        <v>243</v>
      </c>
      <c r="IK1">
        <v>244</v>
      </c>
      <c r="IL1">
        <v>245</v>
      </c>
      <c r="IM1">
        <v>246</v>
      </c>
      <c r="IN1">
        <v>247</v>
      </c>
      <c r="IO1">
        <v>248</v>
      </c>
      <c r="IP1">
        <v>249</v>
      </c>
      <c r="IQ1">
        <v>250</v>
      </c>
      <c r="IR1">
        <v>251</v>
      </c>
      <c r="IS1">
        <v>252</v>
      </c>
      <c r="IT1">
        <v>253</v>
      </c>
      <c r="IU1">
        <v>254</v>
      </c>
      <c r="IV1">
        <v>255</v>
      </c>
      <c r="IW1">
        <v>256</v>
      </c>
      <c r="IX1">
        <v>257</v>
      </c>
      <c r="IY1">
        <v>258</v>
      </c>
      <c r="IZ1">
        <v>259</v>
      </c>
      <c r="JA1">
        <v>260</v>
      </c>
      <c r="JB1">
        <v>261</v>
      </c>
      <c r="JC1">
        <v>262</v>
      </c>
      <c r="JD1">
        <v>263</v>
      </c>
      <c r="JE1">
        <v>264</v>
      </c>
      <c r="JF1">
        <v>265</v>
      </c>
      <c r="JG1">
        <v>266</v>
      </c>
      <c r="JH1">
        <v>267</v>
      </c>
      <c r="JI1">
        <v>268</v>
      </c>
      <c r="JJ1">
        <v>269</v>
      </c>
      <c r="JK1">
        <v>270</v>
      </c>
      <c r="JL1">
        <v>271</v>
      </c>
      <c r="JM1">
        <v>272</v>
      </c>
      <c r="JN1">
        <v>273</v>
      </c>
      <c r="JO1">
        <v>274</v>
      </c>
      <c r="JP1">
        <v>275</v>
      </c>
      <c r="JQ1">
        <v>276</v>
      </c>
      <c r="JR1">
        <v>277</v>
      </c>
      <c r="JS1">
        <v>278</v>
      </c>
      <c r="JT1">
        <v>279</v>
      </c>
      <c r="JU1">
        <v>280</v>
      </c>
      <c r="JV1">
        <v>281</v>
      </c>
      <c r="JW1">
        <v>282</v>
      </c>
      <c r="JX1">
        <v>283</v>
      </c>
      <c r="JY1">
        <v>284</v>
      </c>
      <c r="JZ1">
        <v>285</v>
      </c>
      <c r="KA1">
        <v>286</v>
      </c>
      <c r="KB1">
        <v>287</v>
      </c>
      <c r="KC1">
        <v>288</v>
      </c>
      <c r="KD1">
        <v>289</v>
      </c>
      <c r="KE1">
        <v>290</v>
      </c>
      <c r="KF1">
        <v>291</v>
      </c>
      <c r="KG1">
        <v>292</v>
      </c>
      <c r="KH1">
        <v>293</v>
      </c>
      <c r="KI1">
        <v>294</v>
      </c>
      <c r="KJ1">
        <v>295</v>
      </c>
      <c r="KK1">
        <v>296</v>
      </c>
      <c r="KL1">
        <v>297</v>
      </c>
      <c r="KM1">
        <v>298</v>
      </c>
      <c r="KN1">
        <v>299</v>
      </c>
      <c r="KO1">
        <v>300</v>
      </c>
      <c r="KP1">
        <v>301</v>
      </c>
      <c r="KQ1">
        <v>302</v>
      </c>
      <c r="KR1">
        <v>303</v>
      </c>
      <c r="KS1">
        <v>304</v>
      </c>
      <c r="KT1">
        <v>305</v>
      </c>
      <c r="KU1">
        <v>306</v>
      </c>
      <c r="KV1">
        <v>307</v>
      </c>
      <c r="KW1">
        <v>308</v>
      </c>
      <c r="KX1">
        <v>309</v>
      </c>
      <c r="KY1">
        <v>310</v>
      </c>
      <c r="KZ1">
        <v>311</v>
      </c>
      <c r="LA1">
        <v>312</v>
      </c>
      <c r="LB1">
        <v>313</v>
      </c>
      <c r="LC1">
        <v>314</v>
      </c>
      <c r="LD1">
        <v>315</v>
      </c>
      <c r="LE1">
        <v>316</v>
      </c>
      <c r="LF1">
        <v>317</v>
      </c>
      <c r="LG1">
        <v>318</v>
      </c>
      <c r="LH1">
        <v>319</v>
      </c>
      <c r="LI1">
        <v>320</v>
      </c>
      <c r="LJ1">
        <v>321</v>
      </c>
      <c r="LK1">
        <v>322</v>
      </c>
      <c r="LL1">
        <v>323</v>
      </c>
      <c r="LM1">
        <v>324</v>
      </c>
      <c r="LN1">
        <v>325</v>
      </c>
      <c r="LO1">
        <v>326</v>
      </c>
      <c r="LP1">
        <v>327</v>
      </c>
      <c r="LQ1">
        <v>328</v>
      </c>
      <c r="LR1">
        <v>329</v>
      </c>
      <c r="LS1">
        <v>330</v>
      </c>
      <c r="LT1">
        <v>331</v>
      </c>
      <c r="LU1">
        <v>332</v>
      </c>
      <c r="LV1">
        <v>333</v>
      </c>
      <c r="LW1">
        <v>334</v>
      </c>
      <c r="LX1">
        <v>335</v>
      </c>
      <c r="LY1">
        <v>336</v>
      </c>
      <c r="LZ1">
        <v>337</v>
      </c>
      <c r="MA1">
        <v>338</v>
      </c>
      <c r="MB1">
        <v>339</v>
      </c>
      <c r="MC1">
        <v>340</v>
      </c>
      <c r="MD1">
        <v>341</v>
      </c>
      <c r="ME1">
        <v>342</v>
      </c>
      <c r="MF1">
        <v>343</v>
      </c>
      <c r="MG1">
        <v>344</v>
      </c>
      <c r="MH1">
        <v>345</v>
      </c>
      <c r="MI1">
        <v>346</v>
      </c>
      <c r="MJ1">
        <v>347</v>
      </c>
      <c r="MK1">
        <v>348</v>
      </c>
    </row>
    <row r="2" spans="1:350" x14ac:dyDescent="0.25">
      <c r="A2" t="s">
        <v>110</v>
      </c>
      <c r="B2" t="s">
        <v>111</v>
      </c>
      <c r="C2" t="s">
        <v>402</v>
      </c>
      <c r="D2" t="s">
        <v>112</v>
      </c>
      <c r="E2" t="s">
        <v>113</v>
      </c>
      <c r="F2" t="s">
        <v>114</v>
      </c>
      <c r="G2" t="s">
        <v>115</v>
      </c>
      <c r="H2" t="s">
        <v>116</v>
      </c>
      <c r="I2" t="s">
        <v>117</v>
      </c>
      <c r="J2" t="s">
        <v>118</v>
      </c>
      <c r="K2" t="s">
        <v>119</v>
      </c>
      <c r="L2" t="s">
        <v>120</v>
      </c>
      <c r="M2" t="s">
        <v>121</v>
      </c>
      <c r="N2" t="s">
        <v>122</v>
      </c>
      <c r="O2" t="s">
        <v>123</v>
      </c>
      <c r="P2" t="s">
        <v>124</v>
      </c>
      <c r="Q2" t="s">
        <v>125</v>
      </c>
      <c r="R2" t="s">
        <v>126</v>
      </c>
      <c r="S2" t="s">
        <v>127</v>
      </c>
      <c r="T2" t="s">
        <v>128</v>
      </c>
      <c r="U2" t="s">
        <v>129</v>
      </c>
      <c r="V2" t="s">
        <v>130</v>
      </c>
      <c r="W2" t="s">
        <v>131</v>
      </c>
      <c r="X2" t="s">
        <v>132</v>
      </c>
      <c r="Y2" t="s">
        <v>133</v>
      </c>
      <c r="Z2" t="s">
        <v>134</v>
      </c>
      <c r="AA2" t="s">
        <v>135</v>
      </c>
      <c r="AB2" t="s">
        <v>136</v>
      </c>
      <c r="AC2" t="s">
        <v>137</v>
      </c>
      <c r="AD2" t="s">
        <v>138</v>
      </c>
      <c r="AE2" t="s">
        <v>139</v>
      </c>
      <c r="AF2" t="s">
        <v>140</v>
      </c>
      <c r="AG2" t="s">
        <v>141</v>
      </c>
      <c r="AH2" t="s">
        <v>142</v>
      </c>
      <c r="AI2" t="s">
        <v>143</v>
      </c>
      <c r="AJ2" t="s">
        <v>144</v>
      </c>
      <c r="AK2" t="s">
        <v>145</v>
      </c>
      <c r="AL2" t="s">
        <v>146</v>
      </c>
      <c r="AM2" t="s">
        <v>147</v>
      </c>
      <c r="AN2" t="s">
        <v>148</v>
      </c>
      <c r="AO2" t="s">
        <v>149</v>
      </c>
      <c r="AP2" t="s">
        <v>150</v>
      </c>
      <c r="AQ2" t="s">
        <v>151</v>
      </c>
      <c r="AR2" t="s">
        <v>152</v>
      </c>
      <c r="AS2" t="s">
        <v>153</v>
      </c>
      <c r="AT2" t="s">
        <v>154</v>
      </c>
      <c r="AU2" t="s">
        <v>155</v>
      </c>
      <c r="AV2" t="s">
        <v>156</v>
      </c>
      <c r="AW2" t="s">
        <v>157</v>
      </c>
      <c r="AX2" t="s">
        <v>158</v>
      </c>
      <c r="AY2" t="s">
        <v>159</v>
      </c>
      <c r="AZ2" t="s">
        <v>160</v>
      </c>
      <c r="BA2" t="s">
        <v>161</v>
      </c>
      <c r="BB2" t="s">
        <v>162</v>
      </c>
      <c r="BC2" t="s">
        <v>163</v>
      </c>
      <c r="BD2" t="s">
        <v>164</v>
      </c>
      <c r="BE2" t="s">
        <v>165</v>
      </c>
      <c r="BF2" t="s">
        <v>166</v>
      </c>
      <c r="BG2" t="s">
        <v>167</v>
      </c>
      <c r="BH2" t="s">
        <v>168</v>
      </c>
      <c r="BI2" t="s">
        <v>169</v>
      </c>
      <c r="BJ2" t="s">
        <v>170</v>
      </c>
      <c r="BK2" t="s">
        <v>171</v>
      </c>
      <c r="BL2" t="s">
        <v>172</v>
      </c>
      <c r="BM2" t="s">
        <v>173</v>
      </c>
      <c r="BN2" t="s">
        <v>174</v>
      </c>
      <c r="BO2" t="s">
        <v>175</v>
      </c>
      <c r="BP2" t="s">
        <v>176</v>
      </c>
      <c r="BQ2" t="s">
        <v>177</v>
      </c>
      <c r="BR2" t="s">
        <v>178</v>
      </c>
      <c r="BS2" t="s">
        <v>179</v>
      </c>
      <c r="BT2" t="s">
        <v>180</v>
      </c>
      <c r="BU2" t="s">
        <v>181</v>
      </c>
      <c r="BV2" t="s">
        <v>182</v>
      </c>
      <c r="BW2" t="s">
        <v>183</v>
      </c>
      <c r="BX2" t="s">
        <v>184</v>
      </c>
      <c r="BY2" t="s">
        <v>185</v>
      </c>
      <c r="BZ2" t="s">
        <v>186</v>
      </c>
      <c r="CA2" t="s">
        <v>187</v>
      </c>
      <c r="CB2" t="s">
        <v>188</v>
      </c>
      <c r="CC2" t="s">
        <v>189</v>
      </c>
      <c r="CD2" t="s">
        <v>190</v>
      </c>
      <c r="CE2" t="s">
        <v>191</v>
      </c>
      <c r="CF2" t="s">
        <v>192</v>
      </c>
      <c r="CG2" t="s">
        <v>193</v>
      </c>
      <c r="CH2" t="s">
        <v>194</v>
      </c>
      <c r="CI2" t="s">
        <v>195</v>
      </c>
      <c r="CJ2" t="s">
        <v>196</v>
      </c>
      <c r="CK2" t="s">
        <v>197</v>
      </c>
      <c r="CL2" t="s">
        <v>198</v>
      </c>
      <c r="CM2" t="s">
        <v>199</v>
      </c>
      <c r="CN2" t="s">
        <v>200</v>
      </c>
      <c r="CO2" t="s">
        <v>201</v>
      </c>
      <c r="CP2" t="s">
        <v>202</v>
      </c>
      <c r="CQ2" t="s">
        <v>203</v>
      </c>
      <c r="CR2" t="s">
        <v>204</v>
      </c>
      <c r="CS2" t="s">
        <v>205</v>
      </c>
      <c r="CT2" t="s">
        <v>206</v>
      </c>
      <c r="CU2" t="s">
        <v>207</v>
      </c>
      <c r="CV2" t="s">
        <v>208</v>
      </c>
      <c r="CW2" t="s">
        <v>209</v>
      </c>
      <c r="CX2" t="s">
        <v>210</v>
      </c>
      <c r="CY2" t="s">
        <v>211</v>
      </c>
      <c r="CZ2" t="s">
        <v>212</v>
      </c>
      <c r="DA2" t="s">
        <v>213</v>
      </c>
      <c r="DB2" t="s">
        <v>214</v>
      </c>
      <c r="DC2" t="s">
        <v>215</v>
      </c>
      <c r="DD2" t="s">
        <v>216</v>
      </c>
      <c r="DE2" t="s">
        <v>217</v>
      </c>
      <c r="DF2" t="s">
        <v>218</v>
      </c>
      <c r="DG2" t="s">
        <v>219</v>
      </c>
      <c r="DH2" t="s">
        <v>220</v>
      </c>
      <c r="DI2" t="s">
        <v>221</v>
      </c>
      <c r="DJ2" t="s">
        <v>222</v>
      </c>
      <c r="DK2" t="s">
        <v>223</v>
      </c>
      <c r="DL2" t="s">
        <v>224</v>
      </c>
      <c r="DM2" t="s">
        <v>225</v>
      </c>
      <c r="DN2" t="s">
        <v>226</v>
      </c>
      <c r="DO2" t="s">
        <v>227</v>
      </c>
      <c r="DP2" t="s">
        <v>228</v>
      </c>
      <c r="DQ2" t="s">
        <v>229</v>
      </c>
      <c r="DR2" t="s">
        <v>230</v>
      </c>
      <c r="DS2" t="s">
        <v>231</v>
      </c>
      <c r="DT2" t="s">
        <v>232</v>
      </c>
      <c r="DU2" t="s">
        <v>233</v>
      </c>
      <c r="DV2" t="s">
        <v>234</v>
      </c>
      <c r="DW2" t="s">
        <v>235</v>
      </c>
      <c r="DX2" t="s">
        <v>236</v>
      </c>
      <c r="DY2" t="s">
        <v>237</v>
      </c>
      <c r="DZ2" t="s">
        <v>238</v>
      </c>
      <c r="EA2" t="s">
        <v>239</v>
      </c>
      <c r="EB2" t="s">
        <v>240</v>
      </c>
      <c r="EC2" t="s">
        <v>241</v>
      </c>
      <c r="ED2" t="s">
        <v>242</v>
      </c>
      <c r="EE2" t="s">
        <v>243</v>
      </c>
      <c r="EF2" t="s">
        <v>244</v>
      </c>
      <c r="EG2" t="s">
        <v>245</v>
      </c>
      <c r="EH2" t="s">
        <v>246</v>
      </c>
      <c r="EI2" t="s">
        <v>247</v>
      </c>
      <c r="EJ2" t="s">
        <v>248</v>
      </c>
      <c r="EK2" t="s">
        <v>249</v>
      </c>
      <c r="EL2" t="s">
        <v>250</v>
      </c>
      <c r="EM2" t="s">
        <v>251</v>
      </c>
      <c r="EN2" t="s">
        <v>252</v>
      </c>
      <c r="EO2" t="s">
        <v>253</v>
      </c>
      <c r="EP2" t="s">
        <v>254</v>
      </c>
      <c r="EQ2" t="s">
        <v>255</v>
      </c>
      <c r="ER2" t="s">
        <v>256</v>
      </c>
      <c r="ES2" t="s">
        <v>257</v>
      </c>
      <c r="ET2" t="s">
        <v>258</v>
      </c>
      <c r="EU2" t="s">
        <v>259</v>
      </c>
      <c r="EV2" t="s">
        <v>260</v>
      </c>
      <c r="EW2" t="s">
        <v>261</v>
      </c>
      <c r="EX2" t="s">
        <v>262</v>
      </c>
      <c r="EY2" t="s">
        <v>263</v>
      </c>
      <c r="EZ2" t="s">
        <v>264</v>
      </c>
      <c r="FA2" t="s">
        <v>265</v>
      </c>
      <c r="FB2" t="s">
        <v>266</v>
      </c>
      <c r="FC2" t="s">
        <v>267</v>
      </c>
      <c r="FD2" t="s">
        <v>268</v>
      </c>
      <c r="FE2" t="s">
        <v>269</v>
      </c>
      <c r="FF2" t="s">
        <v>270</v>
      </c>
      <c r="FG2" t="s">
        <v>271</v>
      </c>
      <c r="FH2" t="s">
        <v>272</v>
      </c>
      <c r="FI2" t="s">
        <v>273</v>
      </c>
      <c r="FJ2" t="s">
        <v>274</v>
      </c>
      <c r="FK2" t="s">
        <v>275</v>
      </c>
      <c r="FL2" t="s">
        <v>276</v>
      </c>
      <c r="FM2" t="s">
        <v>277</v>
      </c>
      <c r="FN2" t="s">
        <v>278</v>
      </c>
      <c r="FO2" t="s">
        <v>279</v>
      </c>
      <c r="FP2" t="s">
        <v>280</v>
      </c>
      <c r="FQ2" t="s">
        <v>281</v>
      </c>
      <c r="FR2" t="s">
        <v>282</v>
      </c>
      <c r="FS2" t="s">
        <v>283</v>
      </c>
      <c r="FT2" t="s">
        <v>284</v>
      </c>
      <c r="FU2" t="s">
        <v>285</v>
      </c>
      <c r="FV2" t="s">
        <v>286</v>
      </c>
      <c r="FW2" t="s">
        <v>287</v>
      </c>
      <c r="FX2" t="s">
        <v>288</v>
      </c>
      <c r="FY2" t="s">
        <v>289</v>
      </c>
      <c r="FZ2" t="s">
        <v>290</v>
      </c>
      <c r="GA2" t="s">
        <v>291</v>
      </c>
      <c r="GB2" t="s">
        <v>292</v>
      </c>
      <c r="GC2" t="s">
        <v>293</v>
      </c>
      <c r="GD2" t="s">
        <v>294</v>
      </c>
      <c r="GE2" t="s">
        <v>295</v>
      </c>
      <c r="GF2" t="s">
        <v>296</v>
      </c>
      <c r="GG2" t="s">
        <v>297</v>
      </c>
      <c r="GH2" t="s">
        <v>298</v>
      </c>
      <c r="GI2" t="s">
        <v>299</v>
      </c>
      <c r="GJ2" t="s">
        <v>300</v>
      </c>
      <c r="GK2" t="s">
        <v>301</v>
      </c>
      <c r="GL2" t="s">
        <v>302</v>
      </c>
      <c r="GM2" t="s">
        <v>303</v>
      </c>
      <c r="GN2" t="s">
        <v>304</v>
      </c>
      <c r="GO2" t="s">
        <v>403</v>
      </c>
      <c r="GP2" t="s">
        <v>404</v>
      </c>
      <c r="GQ2" t="s">
        <v>405</v>
      </c>
      <c r="GR2" t="s">
        <v>406</v>
      </c>
      <c r="GS2" t="s">
        <v>407</v>
      </c>
      <c r="GT2" t="s">
        <v>408</v>
      </c>
      <c r="GU2" t="s">
        <v>411</v>
      </c>
      <c r="GV2" t="s">
        <v>412</v>
      </c>
      <c r="GW2" t="s">
        <v>413</v>
      </c>
      <c r="GX2" t="s">
        <v>414</v>
      </c>
      <c r="GY2" t="s">
        <v>415</v>
      </c>
      <c r="GZ2" t="s">
        <v>416</v>
      </c>
      <c r="HA2" t="s">
        <v>417</v>
      </c>
      <c r="HB2" t="s">
        <v>418</v>
      </c>
      <c r="HC2" t="s">
        <v>419</v>
      </c>
      <c r="HD2" t="s">
        <v>420</v>
      </c>
      <c r="HE2" t="s">
        <v>450</v>
      </c>
      <c r="HF2" t="s">
        <v>451</v>
      </c>
      <c r="HG2" t="s">
        <v>452</v>
      </c>
      <c r="HH2" t="s">
        <v>453</v>
      </c>
      <c r="HI2" t="s">
        <v>454</v>
      </c>
      <c r="HJ2" t="s">
        <v>455</v>
      </c>
      <c r="HK2" t="s">
        <v>456</v>
      </c>
      <c r="HL2" t="s">
        <v>457</v>
      </c>
      <c r="HM2" t="s">
        <v>458</v>
      </c>
      <c r="HN2" t="s">
        <v>459</v>
      </c>
      <c r="HO2" t="s">
        <v>460</v>
      </c>
      <c r="HP2" t="s">
        <v>461</v>
      </c>
      <c r="HQ2" t="s">
        <v>462</v>
      </c>
      <c r="HR2" t="s">
        <v>463</v>
      </c>
      <c r="HS2" t="s">
        <v>464</v>
      </c>
      <c r="HT2" t="s">
        <v>465</v>
      </c>
      <c r="HU2" t="s">
        <v>466</v>
      </c>
      <c r="HV2" t="s">
        <v>467</v>
      </c>
      <c r="HW2" t="s">
        <v>468</v>
      </c>
      <c r="HX2" t="s">
        <v>469</v>
      </c>
      <c r="HY2" t="s">
        <v>470</v>
      </c>
      <c r="HZ2" t="s">
        <v>471</v>
      </c>
      <c r="IA2" t="s">
        <v>472</v>
      </c>
      <c r="IB2" t="s">
        <v>473</v>
      </c>
      <c r="IC2" t="s">
        <v>474</v>
      </c>
      <c r="ID2" t="s">
        <v>475</v>
      </c>
      <c r="IE2" t="s">
        <v>476</v>
      </c>
      <c r="IF2" t="s">
        <v>477</v>
      </c>
      <c r="IG2" t="s">
        <v>478</v>
      </c>
      <c r="IH2" t="s">
        <v>479</v>
      </c>
      <c r="II2" t="s">
        <v>480</v>
      </c>
      <c r="IJ2" t="s">
        <v>481</v>
      </c>
      <c r="IK2" t="s">
        <v>482</v>
      </c>
      <c r="IL2" t="s">
        <v>483</v>
      </c>
      <c r="IM2" t="s">
        <v>484</v>
      </c>
      <c r="IN2" t="s">
        <v>485</v>
      </c>
      <c r="IO2" t="s">
        <v>486</v>
      </c>
      <c r="IP2" t="s">
        <v>487</v>
      </c>
      <c r="IQ2" t="s">
        <v>488</v>
      </c>
      <c r="IR2" t="s">
        <v>489</v>
      </c>
      <c r="IS2" t="s">
        <v>490</v>
      </c>
      <c r="IT2" t="s">
        <v>491</v>
      </c>
      <c r="IU2" t="s">
        <v>492</v>
      </c>
      <c r="IV2" t="s">
        <v>493</v>
      </c>
      <c r="IW2" t="s">
        <v>494</v>
      </c>
      <c r="IX2" t="s">
        <v>495</v>
      </c>
      <c r="IY2" t="s">
        <v>496</v>
      </c>
      <c r="IZ2" t="s">
        <v>497</v>
      </c>
      <c r="JA2" t="s">
        <v>498</v>
      </c>
      <c r="JB2" t="s">
        <v>532</v>
      </c>
      <c r="JC2" t="s">
        <v>533</v>
      </c>
      <c r="JD2" t="s">
        <v>534</v>
      </c>
      <c r="JE2" t="s">
        <v>535</v>
      </c>
      <c r="JF2" t="s">
        <v>536</v>
      </c>
      <c r="JG2" t="s">
        <v>537</v>
      </c>
      <c r="JH2" t="s">
        <v>538</v>
      </c>
      <c r="JI2" t="s">
        <v>539</v>
      </c>
      <c r="JJ2" t="s">
        <v>540</v>
      </c>
      <c r="JK2" t="s">
        <v>541</v>
      </c>
      <c r="JL2" t="s">
        <v>542</v>
      </c>
      <c r="JM2" t="s">
        <v>543</v>
      </c>
      <c r="JN2" t="s">
        <v>551</v>
      </c>
      <c r="JO2" t="s">
        <v>561</v>
      </c>
      <c r="JP2" t="s">
        <v>562</v>
      </c>
      <c r="JQ2" t="s">
        <v>563</v>
      </c>
      <c r="JR2" t="s">
        <v>564</v>
      </c>
      <c r="JS2" t="s">
        <v>565</v>
      </c>
      <c r="JT2" t="s">
        <v>566</v>
      </c>
      <c r="JU2" t="s">
        <v>567</v>
      </c>
      <c r="JV2" t="s">
        <v>568</v>
      </c>
      <c r="JW2" t="s">
        <v>569</v>
      </c>
      <c r="JX2" t="s">
        <v>570</v>
      </c>
      <c r="JY2" t="s">
        <v>571</v>
      </c>
      <c r="JZ2" t="s">
        <v>572</v>
      </c>
      <c r="KA2" t="s">
        <v>573</v>
      </c>
      <c r="KB2" t="s">
        <v>574</v>
      </c>
      <c r="KC2" t="s">
        <v>575</v>
      </c>
      <c r="KD2" t="s">
        <v>595</v>
      </c>
      <c r="KE2" t="s">
        <v>596</v>
      </c>
      <c r="KF2" t="s">
        <v>597</v>
      </c>
      <c r="KG2" t="s">
        <v>598</v>
      </c>
      <c r="KH2" t="s">
        <v>599</v>
      </c>
      <c r="KI2" t="s">
        <v>600</v>
      </c>
      <c r="KJ2" t="s">
        <v>607</v>
      </c>
      <c r="KK2" t="s">
        <v>608</v>
      </c>
      <c r="KL2" t="s">
        <v>609</v>
      </c>
      <c r="KM2" t="s">
        <v>610</v>
      </c>
      <c r="KN2" t="s">
        <v>752</v>
      </c>
      <c r="KO2" t="s">
        <v>1745</v>
      </c>
      <c r="KP2" t="s">
        <v>1746</v>
      </c>
      <c r="KQ2" t="s">
        <v>1747</v>
      </c>
      <c r="KR2" t="s">
        <v>1748</v>
      </c>
      <c r="KS2" t="s">
        <v>1749</v>
      </c>
      <c r="KT2" t="s">
        <v>1750</v>
      </c>
      <c r="KU2" t="s">
        <v>1751</v>
      </c>
      <c r="KV2" t="s">
        <v>1752</v>
      </c>
      <c r="KW2" t="s">
        <v>1753</v>
      </c>
      <c r="KX2" t="s">
        <v>1754</v>
      </c>
      <c r="KY2" t="s">
        <v>1755</v>
      </c>
      <c r="KZ2" t="s">
        <v>1756</v>
      </c>
      <c r="LA2" t="s">
        <v>1757</v>
      </c>
      <c r="LB2" t="s">
        <v>1758</v>
      </c>
      <c r="LC2" t="s">
        <v>1759</v>
      </c>
      <c r="LD2" t="s">
        <v>1760</v>
      </c>
      <c r="LE2" t="s">
        <v>1761</v>
      </c>
      <c r="LF2" t="s">
        <v>1762</v>
      </c>
      <c r="LG2" t="s">
        <v>1763</v>
      </c>
      <c r="LH2" t="s">
        <v>1764</v>
      </c>
      <c r="LI2" t="s">
        <v>1765</v>
      </c>
      <c r="LJ2" t="s">
        <v>1766</v>
      </c>
      <c r="LK2" t="s">
        <v>1767</v>
      </c>
      <c r="LL2" t="s">
        <v>1768</v>
      </c>
      <c r="LM2" t="s">
        <v>1769</v>
      </c>
      <c r="LN2" t="s">
        <v>1770</v>
      </c>
      <c r="LO2" t="s">
        <v>1771</v>
      </c>
      <c r="LP2" t="s">
        <v>1772</v>
      </c>
      <c r="LQ2" t="s">
        <v>1773</v>
      </c>
      <c r="LR2" t="s">
        <v>1774</v>
      </c>
      <c r="LS2" t="s">
        <v>1775</v>
      </c>
      <c r="LT2" t="s">
        <v>1776</v>
      </c>
      <c r="LU2" t="s">
        <v>1777</v>
      </c>
      <c r="LV2" t="s">
        <v>1778</v>
      </c>
      <c r="LW2" t="s">
        <v>1779</v>
      </c>
      <c r="LX2" t="s">
        <v>1780</v>
      </c>
      <c r="LY2" t="s">
        <v>1781</v>
      </c>
      <c r="LZ2" t="s">
        <v>1782</v>
      </c>
      <c r="MA2" t="s">
        <v>1783</v>
      </c>
      <c r="MB2" t="s">
        <v>1784</v>
      </c>
      <c r="MC2" t="s">
        <v>1785</v>
      </c>
      <c r="MD2" t="s">
        <v>1786</v>
      </c>
      <c r="ME2" t="s">
        <v>1787</v>
      </c>
      <c r="MF2" t="s">
        <v>1788</v>
      </c>
      <c r="MG2" t="s">
        <v>1789</v>
      </c>
      <c r="MH2" t="s">
        <v>1790</v>
      </c>
      <c r="MI2" t="s">
        <v>1791</v>
      </c>
      <c r="MJ2" t="s">
        <v>1792</v>
      </c>
      <c r="MK2" t="s">
        <v>1793</v>
      </c>
      <c r="ML2" t="s">
        <v>1906</v>
      </c>
    </row>
    <row r="3" spans="1:350" s="323" customFormat="1" ht="14.5" x14ac:dyDescent="0.35">
      <c r="B3" s="323">
        <v>0</v>
      </c>
      <c r="E3">
        <v>6160</v>
      </c>
      <c r="S3">
        <v>622.19600000000003</v>
      </c>
      <c r="FG3">
        <v>6.6668999999999992E-2</v>
      </c>
      <c r="FH3">
        <v>3.0164999999999997E-2</v>
      </c>
      <c r="HC3">
        <v>4.0135999999999998E-2</v>
      </c>
      <c r="KE3">
        <v>7261</v>
      </c>
      <c r="LJ3" s="323">
        <v>0</v>
      </c>
      <c r="LK3" s="323">
        <v>0</v>
      </c>
    </row>
    <row r="4" spans="1:350" x14ac:dyDescent="0.25">
      <c r="A4">
        <v>45523</v>
      </c>
      <c r="B4">
        <v>3801</v>
      </c>
      <c r="C4">
        <v>9</v>
      </c>
      <c r="D4">
        <v>2025</v>
      </c>
      <c r="E4">
        <v>6160</v>
      </c>
      <c r="F4">
        <v>0</v>
      </c>
      <c r="G4">
        <v>911.99200000000008</v>
      </c>
      <c r="H4">
        <v>801.81500000000005</v>
      </c>
      <c r="I4">
        <v>801.81500000000005</v>
      </c>
      <c r="J4">
        <v>911.99200000000008</v>
      </c>
      <c r="K4">
        <v>0</v>
      </c>
      <c r="L4">
        <v>6160</v>
      </c>
      <c r="M4">
        <v>0</v>
      </c>
      <c r="N4">
        <v>0</v>
      </c>
      <c r="P4">
        <v>886.57500000000005</v>
      </c>
      <c r="Q4">
        <v>0</v>
      </c>
      <c r="R4">
        <v>551623</v>
      </c>
      <c r="S4">
        <v>622.19600000000003</v>
      </c>
      <c r="U4">
        <v>383563</v>
      </c>
      <c r="V4">
        <v>60.414000000000001</v>
      </c>
      <c r="W4">
        <v>37215</v>
      </c>
      <c r="X4">
        <v>37215</v>
      </c>
      <c r="Z4">
        <v>0</v>
      </c>
      <c r="AC4">
        <v>0</v>
      </c>
      <c r="AD4" t="s">
        <v>305</v>
      </c>
      <c r="AE4">
        <v>0</v>
      </c>
      <c r="AH4">
        <v>0</v>
      </c>
      <c r="AI4">
        <v>0</v>
      </c>
      <c r="AJ4">
        <v>6160</v>
      </c>
      <c r="AK4" t="s">
        <v>529</v>
      </c>
      <c r="AL4" t="s">
        <v>48</v>
      </c>
      <c r="AM4">
        <v>0</v>
      </c>
      <c r="AN4">
        <v>0</v>
      </c>
      <c r="AO4">
        <v>0</v>
      </c>
      <c r="AP4">
        <v>0</v>
      </c>
      <c r="AQ4">
        <v>0</v>
      </c>
      <c r="AS4">
        <v>0</v>
      </c>
      <c r="AT4">
        <v>0</v>
      </c>
      <c r="AU4">
        <v>0</v>
      </c>
      <c r="AV4">
        <v>-1855</v>
      </c>
      <c r="AW4">
        <v>9865699</v>
      </c>
      <c r="AX4">
        <v>9724678</v>
      </c>
      <c r="AY4">
        <v>6595736</v>
      </c>
      <c r="AZ4">
        <v>551623</v>
      </c>
      <c r="BA4">
        <v>47.083000000000006</v>
      </c>
      <c r="BB4">
        <v>19376</v>
      </c>
      <c r="BC4">
        <v>19252</v>
      </c>
      <c r="BD4">
        <v>45.6</v>
      </c>
      <c r="BE4">
        <v>124</v>
      </c>
      <c r="BF4">
        <v>8802837</v>
      </c>
      <c r="BG4">
        <v>0</v>
      </c>
      <c r="BJ4">
        <v>12</v>
      </c>
      <c r="BK4">
        <v>0</v>
      </c>
      <c r="BL4">
        <v>0</v>
      </c>
      <c r="BM4">
        <v>0</v>
      </c>
      <c r="BN4">
        <v>0</v>
      </c>
      <c r="BO4">
        <v>0</v>
      </c>
      <c r="BP4">
        <v>0</v>
      </c>
      <c r="BQ4">
        <v>647</v>
      </c>
      <c r="BS4">
        <v>0</v>
      </c>
      <c r="BT4">
        <v>0</v>
      </c>
      <c r="BU4">
        <v>0</v>
      </c>
      <c r="BV4">
        <v>0</v>
      </c>
      <c r="BW4">
        <v>0</v>
      </c>
      <c r="BY4">
        <v>0</v>
      </c>
      <c r="CA4">
        <v>0</v>
      </c>
      <c r="CB4">
        <v>0</v>
      </c>
      <c r="CC4">
        <v>0</v>
      </c>
      <c r="CD4">
        <v>0</v>
      </c>
      <c r="CE4">
        <v>0</v>
      </c>
      <c r="CF4">
        <v>0</v>
      </c>
      <c r="CG4">
        <v>0</v>
      </c>
      <c r="CH4">
        <v>200009</v>
      </c>
      <c r="CI4">
        <v>0</v>
      </c>
      <c r="CJ4">
        <v>4</v>
      </c>
      <c r="CK4">
        <v>0</v>
      </c>
      <c r="CL4">
        <v>0</v>
      </c>
      <c r="CN4">
        <v>0</v>
      </c>
      <c r="CO4">
        <v>1</v>
      </c>
      <c r="CP4">
        <v>0</v>
      </c>
      <c r="CQ4">
        <v>8.3000000000000004E-2</v>
      </c>
      <c r="CR4">
        <v>948.18700000000001</v>
      </c>
      <c r="CS4">
        <v>0</v>
      </c>
      <c r="CT4">
        <v>0</v>
      </c>
      <c r="CU4">
        <v>0</v>
      </c>
      <c r="CV4">
        <v>0</v>
      </c>
      <c r="CW4">
        <v>0</v>
      </c>
      <c r="CX4">
        <v>0</v>
      </c>
      <c r="CY4">
        <v>0</v>
      </c>
      <c r="CZ4">
        <v>0</v>
      </c>
      <c r="DB4">
        <v>4939180</v>
      </c>
      <c r="DC4">
        <v>0</v>
      </c>
      <c r="DD4">
        <v>0</v>
      </c>
      <c r="DE4">
        <v>908677</v>
      </c>
      <c r="DF4">
        <v>908677</v>
      </c>
      <c r="DG4">
        <v>147.51300000000001</v>
      </c>
      <c r="DH4">
        <v>0</v>
      </c>
      <c r="DI4">
        <v>0</v>
      </c>
      <c r="DK4">
        <v>1967</v>
      </c>
      <c r="DL4">
        <v>0</v>
      </c>
      <c r="DM4">
        <v>1114365</v>
      </c>
      <c r="DN4">
        <v>3664</v>
      </c>
      <c r="DO4">
        <v>0</v>
      </c>
      <c r="DP4">
        <v>0</v>
      </c>
      <c r="DQ4">
        <v>0</v>
      </c>
      <c r="DR4">
        <v>0</v>
      </c>
      <c r="DS4">
        <v>0</v>
      </c>
      <c r="DT4">
        <v>0</v>
      </c>
      <c r="DU4">
        <v>0</v>
      </c>
      <c r="DV4">
        <v>0</v>
      </c>
      <c r="DW4">
        <v>0</v>
      </c>
      <c r="DX4">
        <v>0</v>
      </c>
      <c r="DY4">
        <v>0</v>
      </c>
      <c r="DZ4">
        <v>0</v>
      </c>
      <c r="EA4">
        <v>1E-3</v>
      </c>
      <c r="EB4">
        <v>0</v>
      </c>
      <c r="EC4">
        <v>25.037000000000003</v>
      </c>
      <c r="ED4">
        <v>177362</v>
      </c>
      <c r="EE4">
        <v>0</v>
      </c>
      <c r="EF4">
        <v>0</v>
      </c>
      <c r="EG4">
        <v>0</v>
      </c>
      <c r="EH4">
        <v>940667</v>
      </c>
      <c r="EI4">
        <v>0</v>
      </c>
      <c r="EJ4">
        <v>0</v>
      </c>
      <c r="EK4">
        <v>48.593000000000004</v>
      </c>
      <c r="EL4">
        <v>0</v>
      </c>
      <c r="EM4">
        <v>0</v>
      </c>
      <c r="EN4">
        <v>1.095</v>
      </c>
      <c r="EO4">
        <v>0</v>
      </c>
      <c r="EP4">
        <v>0</v>
      </c>
      <c r="EQ4">
        <v>50.318000000000005</v>
      </c>
      <c r="ER4">
        <v>0.629</v>
      </c>
      <c r="ES4">
        <v>152.70600000000002</v>
      </c>
      <c r="ET4">
        <v>0</v>
      </c>
      <c r="EV4">
        <v>0</v>
      </c>
      <c r="EW4">
        <v>0</v>
      </c>
      <c r="EX4">
        <v>0</v>
      </c>
      <c r="EZ4">
        <v>8278283</v>
      </c>
      <c r="FA4">
        <v>0</v>
      </c>
      <c r="FB4">
        <v>8826118</v>
      </c>
      <c r="FC4">
        <v>0</v>
      </c>
      <c r="FD4">
        <v>0</v>
      </c>
      <c r="FE4">
        <v>1233965</v>
      </c>
      <c r="FF4">
        <v>212430</v>
      </c>
      <c r="FG4">
        <v>6.6668999999999992E-2</v>
      </c>
      <c r="FH4">
        <v>3.0164999999999997E-2</v>
      </c>
      <c r="FI4">
        <v>0</v>
      </c>
      <c r="FJ4">
        <v>0</v>
      </c>
      <c r="FK4">
        <v>1429.0320000000002</v>
      </c>
      <c r="FL4">
        <v>10472522</v>
      </c>
      <c r="FM4">
        <v>0</v>
      </c>
      <c r="FN4">
        <v>0</v>
      </c>
      <c r="FO4">
        <v>7366</v>
      </c>
      <c r="FP4">
        <v>0</v>
      </c>
      <c r="FQ4">
        <v>21763</v>
      </c>
      <c r="FR4">
        <v>7366</v>
      </c>
      <c r="FS4">
        <v>14397</v>
      </c>
      <c r="FT4">
        <v>0</v>
      </c>
      <c r="FU4">
        <v>0</v>
      </c>
      <c r="FV4">
        <v>0</v>
      </c>
      <c r="FW4">
        <v>0</v>
      </c>
      <c r="FX4">
        <v>0</v>
      </c>
      <c r="FY4">
        <v>0</v>
      </c>
      <c r="GB4">
        <v>569576</v>
      </c>
      <c r="GC4">
        <v>569576</v>
      </c>
      <c r="GD4">
        <v>59.859000000000002</v>
      </c>
      <c r="GF4">
        <v>0</v>
      </c>
      <c r="GG4">
        <v>0</v>
      </c>
      <c r="GH4">
        <v>0</v>
      </c>
      <c r="GI4">
        <v>0</v>
      </c>
      <c r="GK4">
        <v>0</v>
      </c>
      <c r="GL4">
        <v>0</v>
      </c>
      <c r="GM4">
        <v>0</v>
      </c>
      <c r="GN4">
        <v>0</v>
      </c>
      <c r="GO4">
        <v>0</v>
      </c>
      <c r="GQ4">
        <v>0</v>
      </c>
      <c r="GR4">
        <v>0</v>
      </c>
      <c r="GS4">
        <v>0</v>
      </c>
      <c r="GT4">
        <v>0</v>
      </c>
      <c r="HB4">
        <v>380911986</v>
      </c>
      <c r="HC4">
        <v>3.9695999999999995E-2</v>
      </c>
      <c r="HD4">
        <v>144809</v>
      </c>
      <c r="HE4">
        <v>0</v>
      </c>
      <c r="HF4">
        <v>880393</v>
      </c>
      <c r="HG4">
        <v>30800</v>
      </c>
      <c r="HH4">
        <v>126017</v>
      </c>
      <c r="HI4">
        <v>0</v>
      </c>
      <c r="HJ4">
        <v>54482</v>
      </c>
      <c r="HK4">
        <v>2988</v>
      </c>
      <c r="HL4">
        <v>2318</v>
      </c>
      <c r="HM4">
        <v>44000</v>
      </c>
      <c r="HN4">
        <v>75092</v>
      </c>
      <c r="HO4">
        <v>0</v>
      </c>
      <c r="HP4">
        <v>0</v>
      </c>
      <c r="HQ4">
        <v>0</v>
      </c>
      <c r="HR4">
        <v>0</v>
      </c>
      <c r="HS4">
        <v>8274495</v>
      </c>
      <c r="HT4">
        <v>212430</v>
      </c>
      <c r="HW4">
        <v>0</v>
      </c>
      <c r="HX4">
        <v>77</v>
      </c>
      <c r="HY4">
        <v>94</v>
      </c>
      <c r="HZ4">
        <v>169</v>
      </c>
      <c r="IA4">
        <v>163</v>
      </c>
      <c r="IB4">
        <v>83</v>
      </c>
      <c r="IC4">
        <v>586</v>
      </c>
      <c r="ID4">
        <v>0</v>
      </c>
      <c r="IE4">
        <v>0</v>
      </c>
      <c r="IF4">
        <v>0</v>
      </c>
      <c r="IG4">
        <v>50</v>
      </c>
      <c r="IH4">
        <v>204.57300000000001</v>
      </c>
      <c r="II4">
        <v>0</v>
      </c>
      <c r="IJ4">
        <v>60.414000000000001</v>
      </c>
      <c r="IK4">
        <v>0</v>
      </c>
      <c r="IL4">
        <v>4</v>
      </c>
      <c r="IM4">
        <v>8</v>
      </c>
      <c r="IN4">
        <v>0</v>
      </c>
      <c r="IO4">
        <v>12</v>
      </c>
      <c r="IP4">
        <v>0</v>
      </c>
      <c r="IQ4">
        <v>60.414000000000001</v>
      </c>
      <c r="IR4">
        <v>37215</v>
      </c>
      <c r="IS4">
        <v>0</v>
      </c>
      <c r="IT4">
        <v>20000</v>
      </c>
      <c r="IU4">
        <v>24000</v>
      </c>
      <c r="IV4">
        <v>0</v>
      </c>
      <c r="IW4">
        <v>6160</v>
      </c>
      <c r="IX4">
        <v>0</v>
      </c>
      <c r="IY4">
        <v>0</v>
      </c>
      <c r="IZ4">
        <v>0</v>
      </c>
      <c r="JA4">
        <v>0</v>
      </c>
      <c r="JB4">
        <v>2</v>
      </c>
      <c r="JC4">
        <v>37325</v>
      </c>
      <c r="JD4">
        <v>3</v>
      </c>
      <c r="JE4">
        <v>30343</v>
      </c>
      <c r="JF4">
        <v>1</v>
      </c>
      <c r="JG4">
        <v>4924</v>
      </c>
      <c r="JH4">
        <v>2500</v>
      </c>
      <c r="JJ4">
        <v>0</v>
      </c>
      <c r="JK4">
        <v>0</v>
      </c>
      <c r="JL4">
        <v>0</v>
      </c>
      <c r="JM4">
        <v>0</v>
      </c>
      <c r="JO4">
        <v>0.32400000000000001</v>
      </c>
      <c r="JP4">
        <v>49.459000000000003</v>
      </c>
      <c r="JQ4">
        <v>10.076000000000001</v>
      </c>
      <c r="JR4">
        <v>2587</v>
      </c>
      <c r="JS4">
        <v>459486</v>
      </c>
      <c r="JT4">
        <v>107503</v>
      </c>
      <c r="JU4">
        <v>19663</v>
      </c>
      <c r="JW4">
        <v>0</v>
      </c>
      <c r="JX4">
        <v>0</v>
      </c>
      <c r="JY4">
        <v>0</v>
      </c>
      <c r="JZ4">
        <v>0</v>
      </c>
      <c r="KD4">
        <v>19835</v>
      </c>
      <c r="KE4">
        <v>7258</v>
      </c>
      <c r="KG4">
        <v>0</v>
      </c>
      <c r="KH4">
        <v>0</v>
      </c>
      <c r="KI4">
        <v>0</v>
      </c>
      <c r="KJ4">
        <v>10</v>
      </c>
      <c r="KK4">
        <v>40</v>
      </c>
      <c r="KL4">
        <v>6160</v>
      </c>
      <c r="KM4">
        <v>24640</v>
      </c>
      <c r="KN4">
        <v>0</v>
      </c>
      <c r="KO4">
        <v>0</v>
      </c>
      <c r="KP4">
        <v>0</v>
      </c>
      <c r="KQ4">
        <v>0</v>
      </c>
      <c r="KS4">
        <v>0</v>
      </c>
      <c r="KT4">
        <v>0</v>
      </c>
      <c r="KU4">
        <v>0</v>
      </c>
      <c r="KW4">
        <v>0</v>
      </c>
      <c r="KX4">
        <v>0</v>
      </c>
      <c r="KY4">
        <v>0</v>
      </c>
      <c r="KZ4">
        <v>0</v>
      </c>
      <c r="LA4">
        <v>0</v>
      </c>
      <c r="LB4">
        <v>0</v>
      </c>
      <c r="LD4">
        <v>0</v>
      </c>
      <c r="LE4">
        <v>0</v>
      </c>
      <c r="LF4">
        <v>0</v>
      </c>
      <c r="LG4">
        <v>0</v>
      </c>
      <c r="LH4">
        <v>0</v>
      </c>
      <c r="LI4">
        <v>0</v>
      </c>
      <c r="LJ4">
        <v>948.18700000000001</v>
      </c>
      <c r="LK4">
        <v>3</v>
      </c>
      <c r="LL4">
        <v>45000</v>
      </c>
      <c r="LM4">
        <v>9482</v>
      </c>
      <c r="LN4">
        <v>0</v>
      </c>
      <c r="LO4">
        <v>0</v>
      </c>
      <c r="LP4">
        <v>0</v>
      </c>
      <c r="LQ4">
        <v>0</v>
      </c>
      <c r="LR4">
        <v>0</v>
      </c>
      <c r="LS4">
        <v>0</v>
      </c>
      <c r="LT4">
        <v>0</v>
      </c>
      <c r="LU4">
        <v>0</v>
      </c>
      <c r="LV4">
        <v>0</v>
      </c>
      <c r="LW4">
        <v>0</v>
      </c>
      <c r="LX4">
        <v>0</v>
      </c>
      <c r="LY4">
        <v>0</v>
      </c>
      <c r="LZ4">
        <v>920</v>
      </c>
      <c r="MA4">
        <v>55200</v>
      </c>
      <c r="MB4">
        <v>0</v>
      </c>
      <c r="MC4">
        <v>36800</v>
      </c>
      <c r="MD4">
        <v>18400</v>
      </c>
      <c r="ME4">
        <v>0</v>
      </c>
      <c r="MF4">
        <v>0</v>
      </c>
      <c r="MG4">
        <v>9920899</v>
      </c>
      <c r="MH4">
        <v>0</v>
      </c>
      <c r="MI4">
        <v>0</v>
      </c>
      <c r="MJ4">
        <v>0</v>
      </c>
      <c r="MK4">
        <v>0</v>
      </c>
      <c r="ML4">
        <v>0</v>
      </c>
    </row>
    <row r="5" spans="1:350" x14ac:dyDescent="0.25">
      <c r="A5">
        <v>45523</v>
      </c>
      <c r="B5">
        <v>13801</v>
      </c>
      <c r="C5">
        <v>9</v>
      </c>
      <c r="D5">
        <v>2025</v>
      </c>
      <c r="E5">
        <v>6160</v>
      </c>
      <c r="F5">
        <v>0</v>
      </c>
      <c r="G5">
        <v>267.95500000000004</v>
      </c>
      <c r="H5">
        <v>255.96100000000001</v>
      </c>
      <c r="I5">
        <v>255.96100000000001</v>
      </c>
      <c r="J5">
        <v>267.95500000000004</v>
      </c>
      <c r="K5">
        <v>0</v>
      </c>
      <c r="L5">
        <v>6160</v>
      </c>
      <c r="M5">
        <v>0</v>
      </c>
      <c r="N5">
        <v>0</v>
      </c>
      <c r="P5">
        <v>282.91200000000003</v>
      </c>
      <c r="Q5">
        <v>0</v>
      </c>
      <c r="R5">
        <v>176027</v>
      </c>
      <c r="S5">
        <v>622.19600000000003</v>
      </c>
      <c r="U5">
        <v>122399</v>
      </c>
      <c r="V5">
        <v>10.178000000000001</v>
      </c>
      <c r="W5">
        <v>6270</v>
      </c>
      <c r="X5">
        <v>6270</v>
      </c>
      <c r="Z5">
        <v>0</v>
      </c>
      <c r="AC5">
        <v>0</v>
      </c>
      <c r="AD5" t="s">
        <v>305</v>
      </c>
      <c r="AE5">
        <v>0</v>
      </c>
      <c r="AH5">
        <v>0</v>
      </c>
      <c r="AI5">
        <v>0</v>
      </c>
      <c r="AJ5">
        <v>6160</v>
      </c>
      <c r="AK5" t="s">
        <v>529</v>
      </c>
      <c r="AL5" t="s">
        <v>49</v>
      </c>
      <c r="AM5">
        <v>0</v>
      </c>
      <c r="AN5">
        <v>0</v>
      </c>
      <c r="AO5">
        <v>0</v>
      </c>
      <c r="AP5">
        <v>0</v>
      </c>
      <c r="AQ5">
        <v>0</v>
      </c>
      <c r="AS5">
        <v>0</v>
      </c>
      <c r="AT5">
        <v>0</v>
      </c>
      <c r="AU5">
        <v>0</v>
      </c>
      <c r="AV5">
        <v>-22234</v>
      </c>
      <c r="AW5">
        <v>2860418</v>
      </c>
      <c r="AX5">
        <v>2818668</v>
      </c>
      <c r="AY5">
        <v>1897102</v>
      </c>
      <c r="AZ5">
        <v>176027</v>
      </c>
      <c r="BA5">
        <v>39.167000000000002</v>
      </c>
      <c r="BB5">
        <v>5524</v>
      </c>
      <c r="BC5">
        <v>5489</v>
      </c>
      <c r="BD5">
        <v>13</v>
      </c>
      <c r="BE5">
        <v>35</v>
      </c>
      <c r="BF5">
        <v>2572077</v>
      </c>
      <c r="BG5">
        <v>0</v>
      </c>
      <c r="BJ5">
        <v>12</v>
      </c>
      <c r="BK5">
        <v>0</v>
      </c>
      <c r="BL5">
        <v>0</v>
      </c>
      <c r="BM5">
        <v>0</v>
      </c>
      <c r="BN5">
        <v>0</v>
      </c>
      <c r="BO5">
        <v>0</v>
      </c>
      <c r="BP5">
        <v>0</v>
      </c>
      <c r="BQ5">
        <v>731</v>
      </c>
      <c r="BS5">
        <v>0</v>
      </c>
      <c r="BT5">
        <v>0</v>
      </c>
      <c r="BU5">
        <v>0</v>
      </c>
      <c r="BV5">
        <v>0</v>
      </c>
      <c r="BW5">
        <v>0</v>
      </c>
      <c r="BY5">
        <v>0</v>
      </c>
      <c r="CA5">
        <v>0</v>
      </c>
      <c r="CB5">
        <v>0</v>
      </c>
      <c r="CC5">
        <v>0</v>
      </c>
      <c r="CD5">
        <v>0</v>
      </c>
      <c r="CE5">
        <v>0</v>
      </c>
      <c r="CF5">
        <v>0</v>
      </c>
      <c r="CG5">
        <v>0</v>
      </c>
      <c r="CH5">
        <v>58747</v>
      </c>
      <c r="CI5">
        <v>0</v>
      </c>
      <c r="CJ5">
        <v>4</v>
      </c>
      <c r="CK5">
        <v>0</v>
      </c>
      <c r="CL5">
        <v>0</v>
      </c>
      <c r="CN5">
        <v>0</v>
      </c>
      <c r="CO5">
        <v>1</v>
      </c>
      <c r="CP5">
        <v>0</v>
      </c>
      <c r="CQ5">
        <v>2</v>
      </c>
      <c r="CR5">
        <v>283.12299999999999</v>
      </c>
      <c r="CS5">
        <v>0</v>
      </c>
      <c r="CT5">
        <v>0</v>
      </c>
      <c r="CU5">
        <v>0</v>
      </c>
      <c r="CV5">
        <v>0</v>
      </c>
      <c r="CW5">
        <v>0</v>
      </c>
      <c r="CX5">
        <v>0</v>
      </c>
      <c r="CY5">
        <v>0</v>
      </c>
      <c r="CZ5">
        <v>0</v>
      </c>
      <c r="DB5">
        <v>1576720</v>
      </c>
      <c r="DC5">
        <v>0</v>
      </c>
      <c r="DD5">
        <v>0</v>
      </c>
      <c r="DE5">
        <v>362901</v>
      </c>
      <c r="DF5">
        <v>362901</v>
      </c>
      <c r="DG5">
        <v>58.913000000000004</v>
      </c>
      <c r="DH5">
        <v>0</v>
      </c>
      <c r="DI5">
        <v>0</v>
      </c>
      <c r="DK5">
        <v>3312</v>
      </c>
      <c r="DL5">
        <v>0</v>
      </c>
      <c r="DM5">
        <v>231704</v>
      </c>
      <c r="DN5">
        <v>762</v>
      </c>
      <c r="DO5">
        <v>0</v>
      </c>
      <c r="DP5">
        <v>0</v>
      </c>
      <c r="DQ5">
        <v>0</v>
      </c>
      <c r="DR5">
        <v>0</v>
      </c>
      <c r="DS5">
        <v>0</v>
      </c>
      <c r="DT5">
        <v>0</v>
      </c>
      <c r="DU5">
        <v>0</v>
      </c>
      <c r="DV5">
        <v>0</v>
      </c>
      <c r="DW5">
        <v>0</v>
      </c>
      <c r="DX5">
        <v>0</v>
      </c>
      <c r="DY5">
        <v>0</v>
      </c>
      <c r="DZ5">
        <v>0</v>
      </c>
      <c r="EA5">
        <v>0</v>
      </c>
      <c r="EB5">
        <v>0</v>
      </c>
      <c r="EC5">
        <v>0</v>
      </c>
      <c r="ED5">
        <v>0</v>
      </c>
      <c r="EE5">
        <v>0</v>
      </c>
      <c r="EF5">
        <v>0</v>
      </c>
      <c r="EG5">
        <v>0</v>
      </c>
      <c r="EH5">
        <v>232466</v>
      </c>
      <c r="EI5">
        <v>0</v>
      </c>
      <c r="EJ5">
        <v>0</v>
      </c>
      <c r="EK5">
        <v>10.642000000000001</v>
      </c>
      <c r="EL5">
        <v>0</v>
      </c>
      <c r="EM5">
        <v>0.47400000000000003</v>
      </c>
      <c r="EN5">
        <v>0.878</v>
      </c>
      <c r="EO5">
        <v>0</v>
      </c>
      <c r="EP5">
        <v>0</v>
      </c>
      <c r="EQ5">
        <v>11.994</v>
      </c>
      <c r="ER5">
        <v>0</v>
      </c>
      <c r="ES5">
        <v>37.738</v>
      </c>
      <c r="ET5">
        <v>0</v>
      </c>
      <c r="EV5">
        <v>0</v>
      </c>
      <c r="EW5">
        <v>0</v>
      </c>
      <c r="EX5">
        <v>0</v>
      </c>
      <c r="EZ5">
        <v>2396050</v>
      </c>
      <c r="FA5">
        <v>0</v>
      </c>
      <c r="FB5">
        <v>2571280</v>
      </c>
      <c r="FC5">
        <v>0</v>
      </c>
      <c r="FD5">
        <v>0</v>
      </c>
      <c r="FE5">
        <v>360549</v>
      </c>
      <c r="FF5">
        <v>62069</v>
      </c>
      <c r="FG5">
        <v>6.6668999999999992E-2</v>
      </c>
      <c r="FH5">
        <v>3.0164999999999997E-2</v>
      </c>
      <c r="FI5">
        <v>0</v>
      </c>
      <c r="FJ5">
        <v>0</v>
      </c>
      <c r="FK5">
        <v>417.54500000000002</v>
      </c>
      <c r="FL5">
        <v>3052645</v>
      </c>
      <c r="FM5">
        <v>0</v>
      </c>
      <c r="FN5">
        <v>0</v>
      </c>
      <c r="FO5">
        <v>0</v>
      </c>
      <c r="FP5">
        <v>0</v>
      </c>
      <c r="FQ5">
        <v>0</v>
      </c>
      <c r="FR5">
        <v>0</v>
      </c>
      <c r="FS5">
        <v>0</v>
      </c>
      <c r="FT5">
        <v>0</v>
      </c>
      <c r="FU5">
        <v>0</v>
      </c>
      <c r="FV5">
        <v>0</v>
      </c>
      <c r="FW5">
        <v>0</v>
      </c>
      <c r="FX5">
        <v>0</v>
      </c>
      <c r="FY5">
        <v>0</v>
      </c>
      <c r="GB5">
        <v>0</v>
      </c>
      <c r="GC5">
        <v>0</v>
      </c>
      <c r="GD5">
        <v>0</v>
      </c>
      <c r="GF5">
        <v>0</v>
      </c>
      <c r="GG5">
        <v>0</v>
      </c>
      <c r="GH5">
        <v>0</v>
      </c>
      <c r="GI5">
        <v>0</v>
      </c>
      <c r="GK5">
        <v>0</v>
      </c>
      <c r="GL5">
        <v>0</v>
      </c>
      <c r="GM5">
        <v>0</v>
      </c>
      <c r="GN5">
        <v>0</v>
      </c>
      <c r="GO5">
        <v>0</v>
      </c>
      <c r="GQ5">
        <v>0</v>
      </c>
      <c r="GR5">
        <v>0</v>
      </c>
      <c r="GS5">
        <v>0</v>
      </c>
      <c r="GT5">
        <v>0</v>
      </c>
      <c r="HB5">
        <v>380911986</v>
      </c>
      <c r="HC5">
        <v>3.9695999999999995E-2</v>
      </c>
      <c r="HD5">
        <v>42547</v>
      </c>
      <c r="HE5">
        <v>0</v>
      </c>
      <c r="HF5">
        <v>281045</v>
      </c>
      <c r="HG5">
        <v>8008</v>
      </c>
      <c r="HH5">
        <v>81312</v>
      </c>
      <c r="HI5">
        <v>0</v>
      </c>
      <c r="HJ5">
        <v>17831</v>
      </c>
      <c r="HK5">
        <v>0</v>
      </c>
      <c r="HL5">
        <v>0</v>
      </c>
      <c r="HM5">
        <v>0</v>
      </c>
      <c r="HN5">
        <v>0</v>
      </c>
      <c r="HO5">
        <v>0</v>
      </c>
      <c r="HP5">
        <v>0</v>
      </c>
      <c r="HQ5">
        <v>0</v>
      </c>
      <c r="HR5">
        <v>0</v>
      </c>
      <c r="HS5">
        <v>2395253</v>
      </c>
      <c r="HT5">
        <v>62069</v>
      </c>
      <c r="HW5">
        <v>0</v>
      </c>
      <c r="HX5">
        <v>29</v>
      </c>
      <c r="HY5">
        <v>35</v>
      </c>
      <c r="HZ5">
        <v>105</v>
      </c>
      <c r="IA5">
        <v>48</v>
      </c>
      <c r="IB5">
        <v>19</v>
      </c>
      <c r="IC5">
        <v>236</v>
      </c>
      <c r="ID5">
        <v>0</v>
      </c>
      <c r="IE5">
        <v>0</v>
      </c>
      <c r="IF5">
        <v>0</v>
      </c>
      <c r="IG5">
        <v>13</v>
      </c>
      <c r="IH5">
        <v>132</v>
      </c>
      <c r="II5">
        <v>0</v>
      </c>
      <c r="IJ5">
        <v>10.178000000000001</v>
      </c>
      <c r="IK5">
        <v>0</v>
      </c>
      <c r="IL5">
        <v>0</v>
      </c>
      <c r="IM5">
        <v>0</v>
      </c>
      <c r="IN5">
        <v>0</v>
      </c>
      <c r="IO5">
        <v>0</v>
      </c>
      <c r="IP5">
        <v>0</v>
      </c>
      <c r="IQ5">
        <v>10.178000000000001</v>
      </c>
      <c r="IR5">
        <v>6270</v>
      </c>
      <c r="IS5">
        <v>0</v>
      </c>
      <c r="IT5">
        <v>0</v>
      </c>
      <c r="IU5">
        <v>0</v>
      </c>
      <c r="IV5">
        <v>0</v>
      </c>
      <c r="IW5">
        <v>6160</v>
      </c>
      <c r="IX5">
        <v>0</v>
      </c>
      <c r="IY5">
        <v>0</v>
      </c>
      <c r="IZ5">
        <v>0</v>
      </c>
      <c r="JA5">
        <v>0</v>
      </c>
      <c r="JB5">
        <v>0</v>
      </c>
      <c r="JC5">
        <v>0</v>
      </c>
      <c r="JD5">
        <v>0</v>
      </c>
      <c r="JE5">
        <v>0</v>
      </c>
      <c r="JF5">
        <v>0</v>
      </c>
      <c r="JG5">
        <v>0</v>
      </c>
      <c r="JH5">
        <v>0</v>
      </c>
      <c r="JJ5">
        <v>0</v>
      </c>
      <c r="JK5">
        <v>0</v>
      </c>
      <c r="JL5">
        <v>0</v>
      </c>
      <c r="JM5">
        <v>0</v>
      </c>
      <c r="JO5">
        <v>0</v>
      </c>
      <c r="JP5">
        <v>0</v>
      </c>
      <c r="JQ5">
        <v>0</v>
      </c>
      <c r="JR5">
        <v>0</v>
      </c>
      <c r="JS5">
        <v>0</v>
      </c>
      <c r="JT5">
        <v>0</v>
      </c>
      <c r="JU5">
        <v>5606</v>
      </c>
      <c r="JW5">
        <v>0</v>
      </c>
      <c r="JX5">
        <v>0</v>
      </c>
      <c r="JY5">
        <v>0</v>
      </c>
      <c r="JZ5">
        <v>0</v>
      </c>
      <c r="KD5">
        <v>5606</v>
      </c>
      <c r="KE5">
        <v>7258</v>
      </c>
      <c r="KG5">
        <v>0</v>
      </c>
      <c r="KH5">
        <v>0</v>
      </c>
      <c r="KI5">
        <v>0</v>
      </c>
      <c r="KJ5">
        <v>7</v>
      </c>
      <c r="KK5">
        <v>6</v>
      </c>
      <c r="KL5">
        <v>4312</v>
      </c>
      <c r="KM5">
        <v>3696</v>
      </c>
      <c r="KN5">
        <v>0</v>
      </c>
      <c r="KO5">
        <v>0</v>
      </c>
      <c r="KP5">
        <v>0</v>
      </c>
      <c r="KQ5">
        <v>0</v>
      </c>
      <c r="KS5">
        <v>0</v>
      </c>
      <c r="KT5">
        <v>0</v>
      </c>
      <c r="KU5">
        <v>0</v>
      </c>
      <c r="KW5">
        <v>0</v>
      </c>
      <c r="KX5">
        <v>0</v>
      </c>
      <c r="KY5">
        <v>0</v>
      </c>
      <c r="KZ5">
        <v>0</v>
      </c>
      <c r="LA5">
        <v>0</v>
      </c>
      <c r="LB5">
        <v>0</v>
      </c>
      <c r="LD5">
        <v>0</v>
      </c>
      <c r="LE5">
        <v>0</v>
      </c>
      <c r="LF5">
        <v>0</v>
      </c>
      <c r="LG5">
        <v>0</v>
      </c>
      <c r="LH5">
        <v>0</v>
      </c>
      <c r="LI5">
        <v>0</v>
      </c>
      <c r="LJ5">
        <v>283.12299999999999</v>
      </c>
      <c r="LK5">
        <v>1</v>
      </c>
      <c r="LL5">
        <v>15000</v>
      </c>
      <c r="LM5">
        <v>2831</v>
      </c>
      <c r="LN5">
        <v>0</v>
      </c>
      <c r="LO5">
        <v>0</v>
      </c>
      <c r="LP5">
        <v>0</v>
      </c>
      <c r="LQ5">
        <v>0</v>
      </c>
      <c r="LR5">
        <v>0</v>
      </c>
      <c r="LS5">
        <v>0</v>
      </c>
      <c r="LT5">
        <v>0</v>
      </c>
      <c r="LU5">
        <v>0</v>
      </c>
      <c r="LV5">
        <v>0</v>
      </c>
      <c r="LW5">
        <v>0</v>
      </c>
      <c r="LX5">
        <v>0</v>
      </c>
      <c r="LY5">
        <v>0</v>
      </c>
      <c r="LZ5">
        <v>270</v>
      </c>
      <c r="MA5">
        <v>16200</v>
      </c>
      <c r="MB5">
        <v>0</v>
      </c>
      <c r="MC5">
        <v>10800</v>
      </c>
      <c r="MD5">
        <v>5400</v>
      </c>
      <c r="ME5">
        <v>0</v>
      </c>
      <c r="MF5">
        <v>0</v>
      </c>
      <c r="MG5">
        <v>2876618</v>
      </c>
      <c r="MH5">
        <v>0</v>
      </c>
      <c r="MI5">
        <v>0</v>
      </c>
      <c r="MJ5">
        <v>0</v>
      </c>
      <c r="MK5">
        <v>0</v>
      </c>
      <c r="ML5">
        <v>0</v>
      </c>
    </row>
    <row r="6" spans="1:350" x14ac:dyDescent="0.25">
      <c r="A6">
        <v>45523</v>
      </c>
      <c r="B6">
        <v>14801</v>
      </c>
      <c r="C6">
        <v>9</v>
      </c>
      <c r="D6">
        <v>2025</v>
      </c>
      <c r="E6">
        <v>6160</v>
      </c>
      <c r="F6">
        <v>0</v>
      </c>
      <c r="G6">
        <v>1120.412</v>
      </c>
      <c r="H6">
        <v>1064.3030000000001</v>
      </c>
      <c r="I6">
        <v>1064.3030000000001</v>
      </c>
      <c r="J6">
        <v>1120.412</v>
      </c>
      <c r="K6">
        <v>0</v>
      </c>
      <c r="L6">
        <v>6160</v>
      </c>
      <c r="M6">
        <v>0</v>
      </c>
      <c r="N6">
        <v>0</v>
      </c>
      <c r="P6">
        <v>1135.1680000000001</v>
      </c>
      <c r="Q6">
        <v>0</v>
      </c>
      <c r="R6">
        <v>706297</v>
      </c>
      <c r="S6">
        <v>622.19600000000003</v>
      </c>
      <c r="U6">
        <v>491115</v>
      </c>
      <c r="V6">
        <v>143.202</v>
      </c>
      <c r="W6">
        <v>88212</v>
      </c>
      <c r="X6">
        <v>88212</v>
      </c>
      <c r="Z6">
        <v>0</v>
      </c>
      <c r="AC6">
        <v>0</v>
      </c>
      <c r="AD6" t="s">
        <v>305</v>
      </c>
      <c r="AE6">
        <v>0</v>
      </c>
      <c r="AH6">
        <v>0</v>
      </c>
      <c r="AI6">
        <v>0</v>
      </c>
      <c r="AJ6">
        <v>6160</v>
      </c>
      <c r="AK6" t="s">
        <v>529</v>
      </c>
      <c r="AL6" t="s">
        <v>31</v>
      </c>
      <c r="AM6">
        <v>0</v>
      </c>
      <c r="AN6">
        <v>0</v>
      </c>
      <c r="AO6">
        <v>0</v>
      </c>
      <c r="AP6">
        <v>0</v>
      </c>
      <c r="AQ6">
        <v>0</v>
      </c>
      <c r="AS6">
        <v>0</v>
      </c>
      <c r="AT6">
        <v>0</v>
      </c>
      <c r="AU6">
        <v>0</v>
      </c>
      <c r="AV6">
        <v>-193871</v>
      </c>
      <c r="AW6">
        <v>13098591</v>
      </c>
      <c r="AX6">
        <v>12924737</v>
      </c>
      <c r="AY6">
        <v>8683316</v>
      </c>
      <c r="AZ6">
        <v>706297</v>
      </c>
      <c r="BA6">
        <v>0</v>
      </c>
      <c r="BB6">
        <v>0</v>
      </c>
      <c r="BC6">
        <v>0</v>
      </c>
      <c r="BD6">
        <v>0</v>
      </c>
      <c r="BE6">
        <v>0</v>
      </c>
      <c r="BF6">
        <v>11252980</v>
      </c>
      <c r="BG6">
        <v>0</v>
      </c>
      <c r="BJ6">
        <v>12</v>
      </c>
      <c r="BK6">
        <v>0</v>
      </c>
      <c r="BL6">
        <v>0</v>
      </c>
      <c r="BM6">
        <v>0</v>
      </c>
      <c r="BN6">
        <v>0</v>
      </c>
      <c r="BO6">
        <v>0</v>
      </c>
      <c r="BP6">
        <v>0</v>
      </c>
      <c r="BQ6">
        <v>606</v>
      </c>
      <c r="BS6">
        <v>0</v>
      </c>
      <c r="BT6">
        <v>0</v>
      </c>
      <c r="BU6">
        <v>0</v>
      </c>
      <c r="BV6">
        <v>0</v>
      </c>
      <c r="BW6">
        <v>0</v>
      </c>
      <c r="BY6">
        <v>0</v>
      </c>
      <c r="CA6">
        <v>154.84399999999999</v>
      </c>
      <c r="CB6">
        <v>154844</v>
      </c>
      <c r="CC6">
        <v>0</v>
      </c>
      <c r="CD6">
        <v>0</v>
      </c>
      <c r="CE6">
        <v>0</v>
      </c>
      <c r="CF6">
        <v>0</v>
      </c>
      <c r="CG6">
        <v>0</v>
      </c>
      <c r="CH6">
        <v>256203</v>
      </c>
      <c r="CI6">
        <v>0</v>
      </c>
      <c r="CJ6">
        <v>4</v>
      </c>
      <c r="CK6">
        <v>0</v>
      </c>
      <c r="CL6">
        <v>0</v>
      </c>
      <c r="CN6">
        <v>0</v>
      </c>
      <c r="CO6">
        <v>1</v>
      </c>
      <c r="CP6">
        <v>2.6480000000000001</v>
      </c>
      <c r="CQ6">
        <v>0</v>
      </c>
      <c r="CR6">
        <v>1115.1130000000001</v>
      </c>
      <c r="CS6">
        <v>0</v>
      </c>
      <c r="CT6">
        <v>0</v>
      </c>
      <c r="CU6">
        <v>0</v>
      </c>
      <c r="CV6">
        <v>0</v>
      </c>
      <c r="CW6">
        <v>0</v>
      </c>
      <c r="CX6">
        <v>0</v>
      </c>
      <c r="CY6">
        <v>0</v>
      </c>
      <c r="CZ6">
        <v>0</v>
      </c>
      <c r="DB6">
        <v>6556106</v>
      </c>
      <c r="DC6">
        <v>0</v>
      </c>
      <c r="DD6">
        <v>0</v>
      </c>
      <c r="DE6">
        <v>1673133</v>
      </c>
      <c r="DF6">
        <v>1712444</v>
      </c>
      <c r="DG6">
        <v>271.613</v>
      </c>
      <c r="DH6">
        <v>0</v>
      </c>
      <c r="DI6">
        <v>39311</v>
      </c>
      <c r="DK6">
        <v>1320</v>
      </c>
      <c r="DL6">
        <v>0</v>
      </c>
      <c r="DM6">
        <v>1231296</v>
      </c>
      <c r="DN6">
        <v>4049</v>
      </c>
      <c r="DO6">
        <v>0</v>
      </c>
      <c r="DP6">
        <v>0</v>
      </c>
      <c r="DQ6">
        <v>0</v>
      </c>
      <c r="DR6">
        <v>0</v>
      </c>
      <c r="DS6">
        <v>0</v>
      </c>
      <c r="DT6">
        <v>0</v>
      </c>
      <c r="DU6">
        <v>0</v>
      </c>
      <c r="DV6">
        <v>0</v>
      </c>
      <c r="DW6">
        <v>0</v>
      </c>
      <c r="DX6">
        <v>0</v>
      </c>
      <c r="DY6">
        <v>0</v>
      </c>
      <c r="DZ6">
        <v>0</v>
      </c>
      <c r="EA6">
        <v>1.3000000000000001E-2</v>
      </c>
      <c r="EB6">
        <v>3.9E-2</v>
      </c>
      <c r="EC6">
        <v>111.02800000000001</v>
      </c>
      <c r="ED6">
        <v>786522</v>
      </c>
      <c r="EE6">
        <v>0</v>
      </c>
      <c r="EF6">
        <v>0</v>
      </c>
      <c r="EG6">
        <v>0</v>
      </c>
      <c r="EH6">
        <v>447000</v>
      </c>
      <c r="EI6">
        <v>1823</v>
      </c>
      <c r="EJ6">
        <v>7.400000000000001E-2</v>
      </c>
      <c r="EK6">
        <v>22.912000000000003</v>
      </c>
      <c r="EL6">
        <v>0</v>
      </c>
      <c r="EM6">
        <v>0.70900000000000007</v>
      </c>
      <c r="EN6">
        <v>0.30399999999999999</v>
      </c>
      <c r="EO6">
        <v>0</v>
      </c>
      <c r="EP6">
        <v>0</v>
      </c>
      <c r="EQ6">
        <v>24.051000000000002</v>
      </c>
      <c r="ER6">
        <v>0</v>
      </c>
      <c r="ES6">
        <v>72.564999999999998</v>
      </c>
      <c r="ET6">
        <v>0</v>
      </c>
      <c r="EV6">
        <v>0</v>
      </c>
      <c r="EW6">
        <v>0</v>
      </c>
      <c r="EX6">
        <v>0</v>
      </c>
      <c r="EZ6">
        <v>11075759</v>
      </c>
      <c r="FA6">
        <v>0</v>
      </c>
      <c r="FB6">
        <v>11778007</v>
      </c>
      <c r="FC6">
        <v>0</v>
      </c>
      <c r="FD6">
        <v>0</v>
      </c>
      <c r="FE6">
        <v>1577421</v>
      </c>
      <c r="FF6">
        <v>271557</v>
      </c>
      <c r="FG6">
        <v>6.6668999999999992E-2</v>
      </c>
      <c r="FH6">
        <v>3.0164999999999997E-2</v>
      </c>
      <c r="FI6">
        <v>0</v>
      </c>
      <c r="FJ6">
        <v>0</v>
      </c>
      <c r="FK6">
        <v>1826.7820000000002</v>
      </c>
      <c r="FL6">
        <v>13883188</v>
      </c>
      <c r="FM6">
        <v>0</v>
      </c>
      <c r="FN6">
        <v>0</v>
      </c>
      <c r="FO6">
        <v>0</v>
      </c>
      <c r="FP6">
        <v>0</v>
      </c>
      <c r="FQ6">
        <v>0</v>
      </c>
      <c r="FR6">
        <v>0</v>
      </c>
      <c r="FS6">
        <v>0</v>
      </c>
      <c r="FT6">
        <v>0</v>
      </c>
      <c r="FU6">
        <v>0</v>
      </c>
      <c r="FV6">
        <v>0</v>
      </c>
      <c r="FW6">
        <v>0</v>
      </c>
      <c r="FX6">
        <v>0</v>
      </c>
      <c r="FY6">
        <v>0</v>
      </c>
      <c r="GB6">
        <v>303925</v>
      </c>
      <c r="GC6">
        <v>303925</v>
      </c>
      <c r="GD6">
        <v>32.058</v>
      </c>
      <c r="GF6">
        <v>0</v>
      </c>
      <c r="GG6">
        <v>0</v>
      </c>
      <c r="GH6">
        <v>0</v>
      </c>
      <c r="GI6">
        <v>0</v>
      </c>
      <c r="GK6">
        <v>0</v>
      </c>
      <c r="GL6">
        <v>0</v>
      </c>
      <c r="GM6">
        <v>0</v>
      </c>
      <c r="GN6">
        <v>0</v>
      </c>
      <c r="GO6">
        <v>0</v>
      </c>
      <c r="GQ6">
        <v>0</v>
      </c>
      <c r="GR6">
        <v>0</v>
      </c>
      <c r="GS6">
        <v>0</v>
      </c>
      <c r="GT6">
        <v>0</v>
      </c>
      <c r="HB6">
        <v>380911986</v>
      </c>
      <c r="HC6">
        <v>3.9695999999999995E-2</v>
      </c>
      <c r="HD6">
        <v>177903</v>
      </c>
      <c r="HE6">
        <v>0</v>
      </c>
      <c r="HF6">
        <v>1168605</v>
      </c>
      <c r="HG6">
        <v>38192</v>
      </c>
      <c r="HH6">
        <v>0</v>
      </c>
      <c r="HI6">
        <v>0</v>
      </c>
      <c r="HJ6">
        <v>146151</v>
      </c>
      <c r="HK6">
        <v>21534</v>
      </c>
      <c r="HL6">
        <v>20580</v>
      </c>
      <c r="HM6">
        <v>4000</v>
      </c>
      <c r="HN6">
        <v>0</v>
      </c>
      <c r="HO6">
        <v>0</v>
      </c>
      <c r="HP6">
        <v>332118</v>
      </c>
      <c r="HQ6">
        <v>0</v>
      </c>
      <c r="HR6">
        <v>0</v>
      </c>
      <c r="HS6">
        <v>11071710</v>
      </c>
      <c r="HT6">
        <v>271557</v>
      </c>
      <c r="HW6">
        <v>0</v>
      </c>
      <c r="HX6">
        <v>138</v>
      </c>
      <c r="HY6">
        <v>177</v>
      </c>
      <c r="HZ6">
        <v>193</v>
      </c>
      <c r="IA6">
        <v>254</v>
      </c>
      <c r="IB6">
        <v>304</v>
      </c>
      <c r="IC6">
        <v>1066</v>
      </c>
      <c r="ID6">
        <v>0</v>
      </c>
      <c r="IE6">
        <v>0</v>
      </c>
      <c r="IF6">
        <v>0</v>
      </c>
      <c r="IG6">
        <v>62</v>
      </c>
      <c r="IH6">
        <v>0</v>
      </c>
      <c r="II6">
        <v>1207.7</v>
      </c>
      <c r="IJ6">
        <v>143.202</v>
      </c>
      <c r="IK6">
        <v>0</v>
      </c>
      <c r="IL6">
        <v>0</v>
      </c>
      <c r="IM6">
        <v>0</v>
      </c>
      <c r="IN6">
        <v>2</v>
      </c>
      <c r="IO6">
        <v>2</v>
      </c>
      <c r="IP6">
        <v>1207.7</v>
      </c>
      <c r="IQ6">
        <v>143.202</v>
      </c>
      <c r="IR6">
        <v>88212</v>
      </c>
      <c r="IS6">
        <v>0</v>
      </c>
      <c r="IT6">
        <v>0</v>
      </c>
      <c r="IU6">
        <v>0</v>
      </c>
      <c r="IV6">
        <v>4000</v>
      </c>
      <c r="IW6">
        <v>6160</v>
      </c>
      <c r="IX6">
        <v>0</v>
      </c>
      <c r="IY6">
        <v>0</v>
      </c>
      <c r="IZ6">
        <v>332118</v>
      </c>
      <c r="JA6">
        <v>0</v>
      </c>
      <c r="JB6">
        <v>0</v>
      </c>
      <c r="JC6">
        <v>0</v>
      </c>
      <c r="JD6">
        <v>0</v>
      </c>
      <c r="JE6">
        <v>0</v>
      </c>
      <c r="JF6">
        <v>0</v>
      </c>
      <c r="JG6">
        <v>0</v>
      </c>
      <c r="JH6">
        <v>0</v>
      </c>
      <c r="JJ6">
        <v>0</v>
      </c>
      <c r="JK6">
        <v>0</v>
      </c>
      <c r="JL6">
        <v>0</v>
      </c>
      <c r="JM6">
        <v>0</v>
      </c>
      <c r="JO6">
        <v>0</v>
      </c>
      <c r="JP6">
        <v>27.643000000000001</v>
      </c>
      <c r="JQ6">
        <v>4.4160000000000004</v>
      </c>
      <c r="JR6">
        <v>0</v>
      </c>
      <c r="JS6">
        <v>256810</v>
      </c>
      <c r="JT6">
        <v>47115</v>
      </c>
      <c r="JU6">
        <v>0</v>
      </c>
      <c r="JW6">
        <v>0</v>
      </c>
      <c r="JX6">
        <v>0</v>
      </c>
      <c r="JY6">
        <v>0</v>
      </c>
      <c r="JZ6">
        <v>0</v>
      </c>
      <c r="KD6">
        <v>0</v>
      </c>
      <c r="KE6">
        <v>7258</v>
      </c>
      <c r="KG6">
        <v>0</v>
      </c>
      <c r="KH6">
        <v>0</v>
      </c>
      <c r="KI6">
        <v>0</v>
      </c>
      <c r="KJ6">
        <v>18</v>
      </c>
      <c r="KK6">
        <v>44</v>
      </c>
      <c r="KL6">
        <v>11088</v>
      </c>
      <c r="KM6">
        <v>27104</v>
      </c>
      <c r="KN6">
        <v>0</v>
      </c>
      <c r="KO6">
        <v>0</v>
      </c>
      <c r="KP6">
        <v>0</v>
      </c>
      <c r="KQ6">
        <v>0</v>
      </c>
      <c r="KS6">
        <v>0</v>
      </c>
      <c r="KT6">
        <v>0</v>
      </c>
      <c r="KU6">
        <v>0</v>
      </c>
      <c r="KW6">
        <v>0</v>
      </c>
      <c r="KX6">
        <v>0</v>
      </c>
      <c r="KY6">
        <v>0</v>
      </c>
      <c r="KZ6">
        <v>0</v>
      </c>
      <c r="LA6">
        <v>0</v>
      </c>
      <c r="LB6">
        <v>0</v>
      </c>
      <c r="LD6">
        <v>0</v>
      </c>
      <c r="LE6">
        <v>0</v>
      </c>
      <c r="LF6">
        <v>0</v>
      </c>
      <c r="LG6">
        <v>0</v>
      </c>
      <c r="LH6">
        <v>0</v>
      </c>
      <c r="LI6">
        <v>0</v>
      </c>
      <c r="LJ6">
        <v>1115.1130000000001</v>
      </c>
      <c r="LK6">
        <v>9</v>
      </c>
      <c r="LL6">
        <v>135000</v>
      </c>
      <c r="LM6">
        <v>11151</v>
      </c>
      <c r="LN6">
        <v>0</v>
      </c>
      <c r="LO6">
        <v>0</v>
      </c>
      <c r="LP6">
        <v>0</v>
      </c>
      <c r="LQ6">
        <v>0</v>
      </c>
      <c r="LR6">
        <v>0</v>
      </c>
      <c r="LS6">
        <v>0</v>
      </c>
      <c r="LT6">
        <v>0</v>
      </c>
      <c r="LU6">
        <v>0</v>
      </c>
      <c r="LV6">
        <v>0</v>
      </c>
      <c r="LW6">
        <v>0</v>
      </c>
      <c r="LX6">
        <v>0</v>
      </c>
      <c r="LY6">
        <v>0</v>
      </c>
      <c r="LZ6">
        <v>1305</v>
      </c>
      <c r="MA6">
        <v>78300</v>
      </c>
      <c r="MB6">
        <v>0</v>
      </c>
      <c r="MC6">
        <v>52200</v>
      </c>
      <c r="MD6">
        <v>26100</v>
      </c>
      <c r="ME6">
        <v>0</v>
      </c>
      <c r="MF6">
        <v>0</v>
      </c>
      <c r="MG6">
        <v>13176891</v>
      </c>
      <c r="MH6">
        <v>0</v>
      </c>
      <c r="MI6">
        <v>0</v>
      </c>
      <c r="MJ6">
        <v>0</v>
      </c>
      <c r="MK6">
        <v>0</v>
      </c>
      <c r="ML6">
        <v>0</v>
      </c>
    </row>
    <row r="7" spans="1:350" x14ac:dyDescent="0.25">
      <c r="A7">
        <v>45523</v>
      </c>
      <c r="B7">
        <v>15801</v>
      </c>
      <c r="C7">
        <v>9</v>
      </c>
      <c r="D7">
        <v>2025</v>
      </c>
      <c r="E7">
        <v>6160</v>
      </c>
      <c r="F7">
        <v>0</v>
      </c>
      <c r="G7">
        <v>146.93300000000002</v>
      </c>
      <c r="H7">
        <v>127.46300000000001</v>
      </c>
      <c r="I7">
        <v>127.46300000000001</v>
      </c>
      <c r="J7">
        <v>146.93300000000002</v>
      </c>
      <c r="K7">
        <v>0</v>
      </c>
      <c r="L7">
        <v>6160</v>
      </c>
      <c r="M7">
        <v>0</v>
      </c>
      <c r="N7">
        <v>0</v>
      </c>
      <c r="P7">
        <v>166.38300000000001</v>
      </c>
      <c r="Q7">
        <v>0</v>
      </c>
      <c r="R7">
        <v>103523</v>
      </c>
      <c r="S7">
        <v>622.19600000000003</v>
      </c>
      <c r="U7">
        <v>71984</v>
      </c>
      <c r="V7">
        <v>8.9</v>
      </c>
      <c r="W7">
        <v>5482</v>
      </c>
      <c r="X7">
        <v>5482</v>
      </c>
      <c r="Z7">
        <v>0</v>
      </c>
      <c r="AC7">
        <v>0</v>
      </c>
      <c r="AD7" t="s">
        <v>305</v>
      </c>
      <c r="AE7">
        <v>0</v>
      </c>
      <c r="AH7">
        <v>0</v>
      </c>
      <c r="AI7">
        <v>0</v>
      </c>
      <c r="AJ7">
        <v>6160</v>
      </c>
      <c r="AK7" t="s">
        <v>529</v>
      </c>
      <c r="AL7" t="s">
        <v>32</v>
      </c>
      <c r="AM7">
        <v>0</v>
      </c>
      <c r="AN7">
        <v>0</v>
      </c>
      <c r="AO7">
        <v>0</v>
      </c>
      <c r="AP7">
        <v>0</v>
      </c>
      <c r="AQ7">
        <v>0</v>
      </c>
      <c r="AS7">
        <v>0</v>
      </c>
      <c r="AT7">
        <v>0</v>
      </c>
      <c r="AU7">
        <v>0</v>
      </c>
      <c r="AV7">
        <v>-35599</v>
      </c>
      <c r="AW7">
        <v>1800559</v>
      </c>
      <c r="AX7">
        <v>1777913</v>
      </c>
      <c r="AY7">
        <v>1197474</v>
      </c>
      <c r="AZ7">
        <v>103523</v>
      </c>
      <c r="BA7">
        <v>20.833000000000002</v>
      </c>
      <c r="BB7">
        <v>0</v>
      </c>
      <c r="BC7">
        <v>0</v>
      </c>
      <c r="BD7">
        <v>0</v>
      </c>
      <c r="BE7">
        <v>0</v>
      </c>
      <c r="BF7">
        <v>1574433</v>
      </c>
      <c r="BG7">
        <v>0</v>
      </c>
      <c r="BJ7">
        <v>12</v>
      </c>
      <c r="BK7">
        <v>0</v>
      </c>
      <c r="BL7">
        <v>0</v>
      </c>
      <c r="BM7">
        <v>0</v>
      </c>
      <c r="BN7">
        <v>0</v>
      </c>
      <c r="BO7">
        <v>0</v>
      </c>
      <c r="BP7">
        <v>0</v>
      </c>
      <c r="BQ7">
        <v>750</v>
      </c>
      <c r="BS7">
        <v>0</v>
      </c>
      <c r="BT7">
        <v>0</v>
      </c>
      <c r="BU7">
        <v>0</v>
      </c>
      <c r="BV7">
        <v>0</v>
      </c>
      <c r="BW7">
        <v>0</v>
      </c>
      <c r="BY7">
        <v>0</v>
      </c>
      <c r="CA7">
        <v>0</v>
      </c>
      <c r="CB7">
        <v>0</v>
      </c>
      <c r="CC7">
        <v>0</v>
      </c>
      <c r="CD7">
        <v>0</v>
      </c>
      <c r="CE7">
        <v>0</v>
      </c>
      <c r="CF7">
        <v>0</v>
      </c>
      <c r="CG7">
        <v>0</v>
      </c>
      <c r="CH7">
        <v>34430</v>
      </c>
      <c r="CI7">
        <v>0</v>
      </c>
      <c r="CJ7">
        <v>4</v>
      </c>
      <c r="CK7">
        <v>0</v>
      </c>
      <c r="CL7">
        <v>0</v>
      </c>
      <c r="CN7">
        <v>0</v>
      </c>
      <c r="CO7">
        <v>1</v>
      </c>
      <c r="CP7">
        <v>0.46</v>
      </c>
      <c r="CQ7">
        <v>1</v>
      </c>
      <c r="CR7">
        <v>165.227</v>
      </c>
      <c r="CS7">
        <v>0</v>
      </c>
      <c r="CT7">
        <v>0</v>
      </c>
      <c r="CU7">
        <v>0</v>
      </c>
      <c r="CV7">
        <v>0</v>
      </c>
      <c r="CW7">
        <v>0</v>
      </c>
      <c r="CX7">
        <v>0</v>
      </c>
      <c r="CY7">
        <v>0</v>
      </c>
      <c r="CZ7">
        <v>0</v>
      </c>
      <c r="DB7">
        <v>785172</v>
      </c>
      <c r="DC7">
        <v>0</v>
      </c>
      <c r="DD7">
        <v>0</v>
      </c>
      <c r="DE7">
        <v>219450</v>
      </c>
      <c r="DF7">
        <v>226279</v>
      </c>
      <c r="DG7">
        <v>35.625</v>
      </c>
      <c r="DH7">
        <v>0</v>
      </c>
      <c r="DI7">
        <v>6829</v>
      </c>
      <c r="DK7">
        <v>3628</v>
      </c>
      <c r="DL7">
        <v>0</v>
      </c>
      <c r="DM7">
        <v>208005</v>
      </c>
      <c r="DN7">
        <v>684</v>
      </c>
      <c r="DO7">
        <v>0</v>
      </c>
      <c r="DP7">
        <v>0</v>
      </c>
      <c r="DQ7">
        <v>0</v>
      </c>
      <c r="DR7">
        <v>0</v>
      </c>
      <c r="DS7">
        <v>0</v>
      </c>
      <c r="DT7">
        <v>0</v>
      </c>
      <c r="DU7">
        <v>0</v>
      </c>
      <c r="DV7">
        <v>0</v>
      </c>
      <c r="DW7">
        <v>0</v>
      </c>
      <c r="DX7">
        <v>0</v>
      </c>
      <c r="DY7">
        <v>0</v>
      </c>
      <c r="DZ7">
        <v>0</v>
      </c>
      <c r="EA7">
        <v>0</v>
      </c>
      <c r="EB7">
        <v>0</v>
      </c>
      <c r="EC7">
        <v>26.967000000000002</v>
      </c>
      <c r="ED7">
        <v>191034</v>
      </c>
      <c r="EE7">
        <v>0</v>
      </c>
      <c r="EF7">
        <v>0</v>
      </c>
      <c r="EG7">
        <v>0</v>
      </c>
      <c r="EH7">
        <v>17655</v>
      </c>
      <c r="EI7">
        <v>0</v>
      </c>
      <c r="EJ7">
        <v>0</v>
      </c>
      <c r="EK7">
        <v>0.86699999999999999</v>
      </c>
      <c r="EL7">
        <v>0</v>
      </c>
      <c r="EM7">
        <v>0</v>
      </c>
      <c r="EN7">
        <v>5.3000000000000005E-2</v>
      </c>
      <c r="EO7">
        <v>0</v>
      </c>
      <c r="EP7">
        <v>0</v>
      </c>
      <c r="EQ7">
        <v>0.92</v>
      </c>
      <c r="ER7">
        <v>0</v>
      </c>
      <c r="ES7">
        <v>2.8660000000000001</v>
      </c>
      <c r="ET7">
        <v>0</v>
      </c>
      <c r="EV7">
        <v>0</v>
      </c>
      <c r="EW7">
        <v>0</v>
      </c>
      <c r="EX7">
        <v>0</v>
      </c>
      <c r="EZ7">
        <v>1519218</v>
      </c>
      <c r="FA7">
        <v>0</v>
      </c>
      <c r="FB7">
        <v>1622057</v>
      </c>
      <c r="FC7">
        <v>0</v>
      </c>
      <c r="FD7">
        <v>0</v>
      </c>
      <c r="FE7">
        <v>220701</v>
      </c>
      <c r="FF7">
        <v>37994</v>
      </c>
      <c r="FG7">
        <v>6.6668999999999992E-2</v>
      </c>
      <c r="FH7">
        <v>3.0164999999999997E-2</v>
      </c>
      <c r="FI7">
        <v>0</v>
      </c>
      <c r="FJ7">
        <v>0</v>
      </c>
      <c r="FK7">
        <v>255.59</v>
      </c>
      <c r="FL7">
        <v>1915182</v>
      </c>
      <c r="FM7">
        <v>0</v>
      </c>
      <c r="FN7">
        <v>0</v>
      </c>
      <c r="FO7">
        <v>0</v>
      </c>
      <c r="FP7">
        <v>0</v>
      </c>
      <c r="FQ7">
        <v>0</v>
      </c>
      <c r="FR7">
        <v>0</v>
      </c>
      <c r="FS7">
        <v>0</v>
      </c>
      <c r="FT7">
        <v>0</v>
      </c>
      <c r="FU7">
        <v>0</v>
      </c>
      <c r="FV7">
        <v>0</v>
      </c>
      <c r="FW7">
        <v>0</v>
      </c>
      <c r="FX7">
        <v>0</v>
      </c>
      <c r="FY7">
        <v>0</v>
      </c>
      <c r="GB7">
        <v>177205</v>
      </c>
      <c r="GC7">
        <v>177205</v>
      </c>
      <c r="GD7">
        <v>18.55</v>
      </c>
      <c r="GF7">
        <v>0</v>
      </c>
      <c r="GG7">
        <v>0</v>
      </c>
      <c r="GH7">
        <v>0</v>
      </c>
      <c r="GI7">
        <v>0</v>
      </c>
      <c r="GK7">
        <v>0</v>
      </c>
      <c r="GL7">
        <v>0</v>
      </c>
      <c r="GM7">
        <v>0</v>
      </c>
      <c r="GN7">
        <v>0</v>
      </c>
      <c r="GO7">
        <v>0</v>
      </c>
      <c r="GQ7">
        <v>0</v>
      </c>
      <c r="GR7">
        <v>0</v>
      </c>
      <c r="GS7">
        <v>0</v>
      </c>
      <c r="GT7">
        <v>0</v>
      </c>
      <c r="HB7">
        <v>380911986</v>
      </c>
      <c r="HC7">
        <v>3.9695999999999995E-2</v>
      </c>
      <c r="HD7">
        <v>23330</v>
      </c>
      <c r="HE7">
        <v>0</v>
      </c>
      <c r="HF7">
        <v>139954</v>
      </c>
      <c r="HG7">
        <v>0</v>
      </c>
      <c r="HH7">
        <v>0</v>
      </c>
      <c r="HI7">
        <v>0</v>
      </c>
      <c r="HJ7">
        <v>31652</v>
      </c>
      <c r="HK7">
        <v>1369</v>
      </c>
      <c r="HL7">
        <v>1840</v>
      </c>
      <c r="HM7">
        <v>0</v>
      </c>
      <c r="HN7">
        <v>0</v>
      </c>
      <c r="HO7">
        <v>0</v>
      </c>
      <c r="HP7">
        <v>45099</v>
      </c>
      <c r="HQ7">
        <v>0</v>
      </c>
      <c r="HR7">
        <v>0</v>
      </c>
      <c r="HS7">
        <v>1518534</v>
      </c>
      <c r="HT7">
        <v>37994</v>
      </c>
      <c r="HW7">
        <v>0</v>
      </c>
      <c r="HX7">
        <v>4</v>
      </c>
      <c r="HY7">
        <v>19</v>
      </c>
      <c r="HZ7">
        <v>26</v>
      </c>
      <c r="IA7">
        <v>39</v>
      </c>
      <c r="IB7">
        <v>49</v>
      </c>
      <c r="IC7">
        <v>137</v>
      </c>
      <c r="ID7">
        <v>0</v>
      </c>
      <c r="IE7">
        <v>0</v>
      </c>
      <c r="IF7">
        <v>0</v>
      </c>
      <c r="IG7">
        <v>0</v>
      </c>
      <c r="IH7">
        <v>0</v>
      </c>
      <c r="II7">
        <v>163.995</v>
      </c>
      <c r="IJ7">
        <v>8.9</v>
      </c>
      <c r="IK7">
        <v>0</v>
      </c>
      <c r="IL7">
        <v>0</v>
      </c>
      <c r="IM7">
        <v>0</v>
      </c>
      <c r="IN7">
        <v>0</v>
      </c>
      <c r="IO7">
        <v>0</v>
      </c>
      <c r="IP7">
        <v>163.995</v>
      </c>
      <c r="IQ7">
        <v>8.9</v>
      </c>
      <c r="IR7">
        <v>5482</v>
      </c>
      <c r="IS7">
        <v>0</v>
      </c>
      <c r="IT7">
        <v>0</v>
      </c>
      <c r="IU7">
        <v>0</v>
      </c>
      <c r="IV7">
        <v>0</v>
      </c>
      <c r="IW7">
        <v>6160</v>
      </c>
      <c r="IX7">
        <v>0</v>
      </c>
      <c r="IY7">
        <v>0</v>
      </c>
      <c r="IZ7">
        <v>45099</v>
      </c>
      <c r="JA7">
        <v>0</v>
      </c>
      <c r="JB7">
        <v>0</v>
      </c>
      <c r="JC7">
        <v>0</v>
      </c>
      <c r="JD7">
        <v>0</v>
      </c>
      <c r="JE7">
        <v>0</v>
      </c>
      <c r="JF7">
        <v>0</v>
      </c>
      <c r="JG7">
        <v>0</v>
      </c>
      <c r="JH7">
        <v>0</v>
      </c>
      <c r="JJ7">
        <v>0</v>
      </c>
      <c r="JK7">
        <v>0</v>
      </c>
      <c r="JL7">
        <v>0</v>
      </c>
      <c r="JM7">
        <v>0</v>
      </c>
      <c r="JO7">
        <v>2.2000000000000002</v>
      </c>
      <c r="JP7">
        <v>10.733000000000001</v>
      </c>
      <c r="JQ7">
        <v>5.617</v>
      </c>
      <c r="JR7">
        <v>17564</v>
      </c>
      <c r="JS7">
        <v>99712</v>
      </c>
      <c r="JT7">
        <v>59929</v>
      </c>
      <c r="JU7">
        <v>0</v>
      </c>
      <c r="JW7">
        <v>0</v>
      </c>
      <c r="JX7">
        <v>0</v>
      </c>
      <c r="JY7">
        <v>0</v>
      </c>
      <c r="JZ7">
        <v>0</v>
      </c>
      <c r="KD7">
        <v>0</v>
      </c>
      <c r="KE7">
        <v>7258</v>
      </c>
      <c r="KG7">
        <v>0</v>
      </c>
      <c r="KH7">
        <v>0</v>
      </c>
      <c r="KI7">
        <v>0</v>
      </c>
      <c r="KJ7">
        <v>0</v>
      </c>
      <c r="KK7">
        <v>0</v>
      </c>
      <c r="KL7">
        <v>0</v>
      </c>
      <c r="KM7">
        <v>0</v>
      </c>
      <c r="KN7">
        <v>0</v>
      </c>
      <c r="KO7">
        <v>0</v>
      </c>
      <c r="KP7">
        <v>0</v>
      </c>
      <c r="KQ7">
        <v>0</v>
      </c>
      <c r="KS7">
        <v>0</v>
      </c>
      <c r="KT7">
        <v>0</v>
      </c>
      <c r="KU7">
        <v>0</v>
      </c>
      <c r="KW7">
        <v>0</v>
      </c>
      <c r="KX7">
        <v>0</v>
      </c>
      <c r="KY7">
        <v>0</v>
      </c>
      <c r="KZ7">
        <v>0</v>
      </c>
      <c r="LA7">
        <v>0</v>
      </c>
      <c r="LB7">
        <v>0</v>
      </c>
      <c r="LD7">
        <v>0</v>
      </c>
      <c r="LE7">
        <v>0</v>
      </c>
      <c r="LF7">
        <v>0</v>
      </c>
      <c r="LG7">
        <v>0</v>
      </c>
      <c r="LH7">
        <v>0</v>
      </c>
      <c r="LI7">
        <v>0</v>
      </c>
      <c r="LJ7">
        <v>165.227</v>
      </c>
      <c r="LK7">
        <v>2</v>
      </c>
      <c r="LL7">
        <v>30000</v>
      </c>
      <c r="LM7">
        <v>1652</v>
      </c>
      <c r="LN7">
        <v>0</v>
      </c>
      <c r="LO7">
        <v>0</v>
      </c>
      <c r="LP7">
        <v>0</v>
      </c>
      <c r="LQ7">
        <v>0</v>
      </c>
      <c r="LR7">
        <v>0</v>
      </c>
      <c r="LS7">
        <v>0</v>
      </c>
      <c r="LT7">
        <v>0</v>
      </c>
      <c r="LU7">
        <v>0</v>
      </c>
      <c r="LV7">
        <v>0</v>
      </c>
      <c r="LW7">
        <v>0</v>
      </c>
      <c r="LX7">
        <v>0</v>
      </c>
      <c r="LY7">
        <v>0</v>
      </c>
      <c r="LZ7">
        <v>185</v>
      </c>
      <c r="MA7">
        <v>11100</v>
      </c>
      <c r="MB7">
        <v>0</v>
      </c>
      <c r="MC7">
        <v>7400</v>
      </c>
      <c r="MD7">
        <v>3700</v>
      </c>
      <c r="ME7">
        <v>0</v>
      </c>
      <c r="MF7">
        <v>0</v>
      </c>
      <c r="MG7">
        <v>1811659</v>
      </c>
      <c r="MH7">
        <v>0</v>
      </c>
      <c r="MI7">
        <v>0</v>
      </c>
      <c r="MJ7">
        <v>0</v>
      </c>
      <c r="MK7">
        <v>0</v>
      </c>
      <c r="ML7">
        <v>0</v>
      </c>
    </row>
    <row r="8" spans="1:350" x14ac:dyDescent="0.25">
      <c r="A8">
        <v>45523</v>
      </c>
      <c r="B8">
        <v>43801</v>
      </c>
      <c r="C8">
        <v>9</v>
      </c>
      <c r="D8">
        <v>2025</v>
      </c>
      <c r="E8">
        <v>6160</v>
      </c>
      <c r="F8">
        <v>0</v>
      </c>
      <c r="G8">
        <v>1383.838</v>
      </c>
      <c r="H8">
        <v>1357.8880000000001</v>
      </c>
      <c r="I8">
        <v>1357.8880000000001</v>
      </c>
      <c r="J8">
        <v>1383.838</v>
      </c>
      <c r="K8">
        <v>0</v>
      </c>
      <c r="L8">
        <v>6160</v>
      </c>
      <c r="M8">
        <v>0</v>
      </c>
      <c r="N8">
        <v>0</v>
      </c>
      <c r="P8">
        <v>1378.415</v>
      </c>
      <c r="Q8">
        <v>0</v>
      </c>
      <c r="R8">
        <v>857644</v>
      </c>
      <c r="S8">
        <v>622.19600000000003</v>
      </c>
      <c r="U8">
        <v>596353</v>
      </c>
      <c r="V8">
        <v>251.38300000000001</v>
      </c>
      <c r="W8">
        <v>154852</v>
      </c>
      <c r="X8">
        <v>154852</v>
      </c>
      <c r="Z8">
        <v>0</v>
      </c>
      <c r="AC8">
        <v>0</v>
      </c>
      <c r="AD8" t="s">
        <v>305</v>
      </c>
      <c r="AE8">
        <v>0</v>
      </c>
      <c r="AH8">
        <v>0</v>
      </c>
      <c r="AI8">
        <v>0</v>
      </c>
      <c r="AJ8">
        <v>6160</v>
      </c>
      <c r="AK8" t="s">
        <v>529</v>
      </c>
      <c r="AL8" t="s">
        <v>312</v>
      </c>
      <c r="AM8">
        <v>0</v>
      </c>
      <c r="AN8">
        <v>0</v>
      </c>
      <c r="AO8">
        <v>0</v>
      </c>
      <c r="AP8">
        <v>0</v>
      </c>
      <c r="AQ8">
        <v>0</v>
      </c>
      <c r="AS8">
        <v>0</v>
      </c>
      <c r="AT8">
        <v>0</v>
      </c>
      <c r="AU8">
        <v>0</v>
      </c>
      <c r="AV8">
        <v>-111873</v>
      </c>
      <c r="AW8">
        <v>12129066</v>
      </c>
      <c r="AX8">
        <v>11911495</v>
      </c>
      <c r="AY8">
        <v>8001522</v>
      </c>
      <c r="AZ8">
        <v>857644</v>
      </c>
      <c r="BA8">
        <v>0</v>
      </c>
      <c r="BB8">
        <v>0</v>
      </c>
      <c r="BC8">
        <v>0</v>
      </c>
      <c r="BD8">
        <v>0</v>
      </c>
      <c r="BE8">
        <v>0</v>
      </c>
      <c r="BF8">
        <v>10964690</v>
      </c>
      <c r="BG8">
        <v>0</v>
      </c>
      <c r="BJ8">
        <v>12</v>
      </c>
      <c r="BK8">
        <v>0</v>
      </c>
      <c r="BL8">
        <v>0</v>
      </c>
      <c r="BM8">
        <v>0</v>
      </c>
      <c r="BN8">
        <v>0</v>
      </c>
      <c r="BO8">
        <v>0</v>
      </c>
      <c r="BP8">
        <v>0</v>
      </c>
      <c r="BQ8">
        <v>561</v>
      </c>
      <c r="BS8">
        <v>0</v>
      </c>
      <c r="BT8">
        <v>0</v>
      </c>
      <c r="BU8">
        <v>0</v>
      </c>
      <c r="BV8">
        <v>0</v>
      </c>
      <c r="BW8">
        <v>0</v>
      </c>
      <c r="BY8">
        <v>0</v>
      </c>
      <c r="CA8">
        <v>0</v>
      </c>
      <c r="CB8">
        <v>0</v>
      </c>
      <c r="CC8">
        <v>0</v>
      </c>
      <c r="CD8">
        <v>0</v>
      </c>
      <c r="CE8">
        <v>0</v>
      </c>
      <c r="CF8">
        <v>0</v>
      </c>
      <c r="CG8">
        <v>0</v>
      </c>
      <c r="CH8">
        <v>297370</v>
      </c>
      <c r="CI8">
        <v>0</v>
      </c>
      <c r="CJ8">
        <v>4</v>
      </c>
      <c r="CK8">
        <v>0</v>
      </c>
      <c r="CL8">
        <v>0</v>
      </c>
      <c r="CN8">
        <v>0</v>
      </c>
      <c r="CO8">
        <v>1</v>
      </c>
      <c r="CP8">
        <v>0</v>
      </c>
      <c r="CQ8">
        <v>0</v>
      </c>
      <c r="CR8">
        <v>1377.1890000000001</v>
      </c>
      <c r="CS8">
        <v>0</v>
      </c>
      <c r="CT8">
        <v>0</v>
      </c>
      <c r="CU8">
        <v>0</v>
      </c>
      <c r="CV8">
        <v>0</v>
      </c>
      <c r="CW8">
        <v>0</v>
      </c>
      <c r="CX8">
        <v>0</v>
      </c>
      <c r="CY8">
        <v>0</v>
      </c>
      <c r="CZ8">
        <v>0</v>
      </c>
      <c r="DB8">
        <v>8364590</v>
      </c>
      <c r="DC8">
        <v>0</v>
      </c>
      <c r="DD8">
        <v>0</v>
      </c>
      <c r="DE8">
        <v>45507</v>
      </c>
      <c r="DF8">
        <v>45507</v>
      </c>
      <c r="DG8">
        <v>7.3880000000000008</v>
      </c>
      <c r="DH8">
        <v>0</v>
      </c>
      <c r="DI8">
        <v>0</v>
      </c>
      <c r="DK8">
        <v>597</v>
      </c>
      <c r="DL8">
        <v>0</v>
      </c>
      <c r="DM8">
        <v>656677</v>
      </c>
      <c r="DN8">
        <v>2159</v>
      </c>
      <c r="DO8">
        <v>0</v>
      </c>
      <c r="DP8">
        <v>0</v>
      </c>
      <c r="DQ8">
        <v>0</v>
      </c>
      <c r="DR8">
        <v>0</v>
      </c>
      <c r="DS8">
        <v>0</v>
      </c>
      <c r="DT8">
        <v>0</v>
      </c>
      <c r="DU8">
        <v>0</v>
      </c>
      <c r="DV8">
        <v>0</v>
      </c>
      <c r="DW8">
        <v>0</v>
      </c>
      <c r="DX8">
        <v>0</v>
      </c>
      <c r="DY8">
        <v>0</v>
      </c>
      <c r="DZ8">
        <v>0</v>
      </c>
      <c r="EA8">
        <v>0</v>
      </c>
      <c r="EB8">
        <v>0</v>
      </c>
      <c r="EC8">
        <v>20.412000000000003</v>
      </c>
      <c r="ED8">
        <v>144599</v>
      </c>
      <c r="EE8">
        <v>0</v>
      </c>
      <c r="EF8">
        <v>0</v>
      </c>
      <c r="EG8">
        <v>0</v>
      </c>
      <c r="EH8">
        <v>514237</v>
      </c>
      <c r="EI8">
        <v>0</v>
      </c>
      <c r="EJ8">
        <v>0</v>
      </c>
      <c r="EK8">
        <v>21.803000000000001</v>
      </c>
      <c r="EL8">
        <v>0</v>
      </c>
      <c r="EM8">
        <v>1.3320000000000001</v>
      </c>
      <c r="EN8">
        <v>2.8149999999999999</v>
      </c>
      <c r="EO8">
        <v>0</v>
      </c>
      <c r="EP8">
        <v>0</v>
      </c>
      <c r="EQ8">
        <v>25.95</v>
      </c>
      <c r="ER8">
        <v>0</v>
      </c>
      <c r="ES8">
        <v>83.48</v>
      </c>
      <c r="ET8">
        <v>0</v>
      </c>
      <c r="EV8">
        <v>0</v>
      </c>
      <c r="EW8">
        <v>0</v>
      </c>
      <c r="EX8">
        <v>0</v>
      </c>
      <c r="EZ8">
        <v>10109886</v>
      </c>
      <c r="FA8">
        <v>0</v>
      </c>
      <c r="FB8">
        <v>10965371</v>
      </c>
      <c r="FC8">
        <v>0</v>
      </c>
      <c r="FD8">
        <v>0</v>
      </c>
      <c r="FE8">
        <v>1537009</v>
      </c>
      <c r="FF8">
        <v>264600</v>
      </c>
      <c r="FG8">
        <v>6.6668999999999992E-2</v>
      </c>
      <c r="FH8">
        <v>3.0164999999999997E-2</v>
      </c>
      <c r="FI8">
        <v>0</v>
      </c>
      <c r="FJ8">
        <v>0</v>
      </c>
      <c r="FK8">
        <v>1779.9820000000002</v>
      </c>
      <c r="FL8">
        <v>13064350</v>
      </c>
      <c r="FM8">
        <v>0</v>
      </c>
      <c r="FN8">
        <v>0</v>
      </c>
      <c r="FO8">
        <v>0</v>
      </c>
      <c r="FP8">
        <v>0</v>
      </c>
      <c r="FQ8">
        <v>0</v>
      </c>
      <c r="FR8">
        <v>0</v>
      </c>
      <c r="FS8">
        <v>0</v>
      </c>
      <c r="FT8">
        <v>0</v>
      </c>
      <c r="FU8">
        <v>0</v>
      </c>
      <c r="FV8">
        <v>0</v>
      </c>
      <c r="FW8">
        <v>0</v>
      </c>
      <c r="FX8">
        <v>0</v>
      </c>
      <c r="FY8">
        <v>0</v>
      </c>
      <c r="GB8">
        <v>0</v>
      </c>
      <c r="GC8">
        <v>0</v>
      </c>
      <c r="GD8">
        <v>0</v>
      </c>
      <c r="GF8">
        <v>0</v>
      </c>
      <c r="GG8">
        <v>0</v>
      </c>
      <c r="GH8">
        <v>0</v>
      </c>
      <c r="GI8">
        <v>0</v>
      </c>
      <c r="GK8">
        <v>0</v>
      </c>
      <c r="GL8">
        <v>0</v>
      </c>
      <c r="GM8">
        <v>0</v>
      </c>
      <c r="GN8">
        <v>0</v>
      </c>
      <c r="GO8">
        <v>0</v>
      </c>
      <c r="GQ8">
        <v>0</v>
      </c>
      <c r="GR8">
        <v>0</v>
      </c>
      <c r="GS8">
        <v>0</v>
      </c>
      <c r="GT8">
        <v>0</v>
      </c>
      <c r="HB8">
        <v>380911986</v>
      </c>
      <c r="HC8">
        <v>3.9695999999999995E-2</v>
      </c>
      <c r="HD8">
        <v>219730</v>
      </c>
      <c r="HE8">
        <v>0</v>
      </c>
      <c r="HF8">
        <v>1490961</v>
      </c>
      <c r="HG8">
        <v>17248</v>
      </c>
      <c r="HH8">
        <v>116924</v>
      </c>
      <c r="HI8">
        <v>0</v>
      </c>
      <c r="HJ8">
        <v>28772</v>
      </c>
      <c r="HK8">
        <v>2831</v>
      </c>
      <c r="HL8">
        <v>9</v>
      </c>
      <c r="HM8">
        <v>87000</v>
      </c>
      <c r="HN8">
        <v>0</v>
      </c>
      <c r="HO8">
        <v>0</v>
      </c>
      <c r="HP8">
        <v>0</v>
      </c>
      <c r="HQ8">
        <v>0</v>
      </c>
      <c r="HR8">
        <v>0</v>
      </c>
      <c r="HS8">
        <v>10107727</v>
      </c>
      <c r="HT8">
        <v>264600</v>
      </c>
      <c r="HW8">
        <v>0</v>
      </c>
      <c r="HX8">
        <v>22</v>
      </c>
      <c r="HY8">
        <v>5</v>
      </c>
      <c r="HZ8">
        <v>5</v>
      </c>
      <c r="IA8">
        <v>0</v>
      </c>
      <c r="IB8">
        <v>0</v>
      </c>
      <c r="IC8">
        <v>32</v>
      </c>
      <c r="ID8">
        <v>0</v>
      </c>
      <c r="IE8">
        <v>0</v>
      </c>
      <c r="IF8">
        <v>0</v>
      </c>
      <c r="IG8">
        <v>28</v>
      </c>
      <c r="IH8">
        <v>189.81200000000001</v>
      </c>
      <c r="II8">
        <v>0</v>
      </c>
      <c r="IJ8">
        <v>251.38300000000001</v>
      </c>
      <c r="IK8">
        <v>0</v>
      </c>
      <c r="IL8">
        <v>3</v>
      </c>
      <c r="IM8">
        <v>24</v>
      </c>
      <c r="IN8">
        <v>0</v>
      </c>
      <c r="IO8">
        <v>27</v>
      </c>
      <c r="IP8">
        <v>0</v>
      </c>
      <c r="IQ8">
        <v>251.38300000000001</v>
      </c>
      <c r="IR8">
        <v>154852</v>
      </c>
      <c r="IS8">
        <v>0</v>
      </c>
      <c r="IT8">
        <v>15000</v>
      </c>
      <c r="IU8">
        <v>72000</v>
      </c>
      <c r="IV8">
        <v>0</v>
      </c>
      <c r="IW8">
        <v>6160</v>
      </c>
      <c r="IX8">
        <v>0</v>
      </c>
      <c r="IY8">
        <v>0</v>
      </c>
      <c r="IZ8">
        <v>0</v>
      </c>
      <c r="JA8">
        <v>0</v>
      </c>
      <c r="JB8">
        <v>0</v>
      </c>
      <c r="JC8">
        <v>0</v>
      </c>
      <c r="JD8">
        <v>0</v>
      </c>
      <c r="JE8">
        <v>0</v>
      </c>
      <c r="JF8">
        <v>0</v>
      </c>
      <c r="JG8">
        <v>0</v>
      </c>
      <c r="JH8">
        <v>0</v>
      </c>
      <c r="JJ8">
        <v>0</v>
      </c>
      <c r="JK8">
        <v>0</v>
      </c>
      <c r="JL8">
        <v>0</v>
      </c>
      <c r="JM8">
        <v>0</v>
      </c>
      <c r="JO8">
        <v>0</v>
      </c>
      <c r="JP8">
        <v>0</v>
      </c>
      <c r="JQ8">
        <v>0</v>
      </c>
      <c r="JR8">
        <v>0</v>
      </c>
      <c r="JS8">
        <v>0</v>
      </c>
      <c r="JT8">
        <v>0</v>
      </c>
      <c r="JU8">
        <v>0</v>
      </c>
      <c r="JW8">
        <v>0</v>
      </c>
      <c r="JX8">
        <v>0</v>
      </c>
      <c r="JY8">
        <v>0</v>
      </c>
      <c r="JZ8">
        <v>0</v>
      </c>
      <c r="KD8">
        <v>0</v>
      </c>
      <c r="KE8">
        <v>7258</v>
      </c>
      <c r="KG8">
        <v>0</v>
      </c>
      <c r="KH8">
        <v>0</v>
      </c>
      <c r="KI8">
        <v>0</v>
      </c>
      <c r="KJ8">
        <v>6</v>
      </c>
      <c r="KK8">
        <v>22</v>
      </c>
      <c r="KL8">
        <v>3696</v>
      </c>
      <c r="KM8">
        <v>13552</v>
      </c>
      <c r="KN8">
        <v>0</v>
      </c>
      <c r="KO8">
        <v>0</v>
      </c>
      <c r="KP8">
        <v>0</v>
      </c>
      <c r="KQ8">
        <v>0</v>
      </c>
      <c r="KS8">
        <v>0</v>
      </c>
      <c r="KT8">
        <v>0</v>
      </c>
      <c r="KU8">
        <v>0</v>
      </c>
      <c r="KW8">
        <v>0</v>
      </c>
      <c r="KX8">
        <v>0</v>
      </c>
      <c r="KY8">
        <v>0</v>
      </c>
      <c r="KZ8">
        <v>0</v>
      </c>
      <c r="LA8">
        <v>0</v>
      </c>
      <c r="LB8">
        <v>0</v>
      </c>
      <c r="LD8">
        <v>0</v>
      </c>
      <c r="LE8">
        <v>0</v>
      </c>
      <c r="LF8">
        <v>0</v>
      </c>
      <c r="LG8">
        <v>0</v>
      </c>
      <c r="LH8">
        <v>0</v>
      </c>
      <c r="LI8">
        <v>0</v>
      </c>
      <c r="LJ8">
        <v>1377.1890000000001</v>
      </c>
      <c r="LK8">
        <v>1</v>
      </c>
      <c r="LL8">
        <v>15000</v>
      </c>
      <c r="LM8">
        <v>13772</v>
      </c>
      <c r="LN8">
        <v>0</v>
      </c>
      <c r="LO8">
        <v>0</v>
      </c>
      <c r="LP8">
        <v>0</v>
      </c>
      <c r="LQ8">
        <v>0</v>
      </c>
      <c r="LR8">
        <v>0</v>
      </c>
      <c r="LS8">
        <v>0</v>
      </c>
      <c r="LT8">
        <v>0</v>
      </c>
      <c r="LU8">
        <v>0</v>
      </c>
      <c r="LV8">
        <v>0</v>
      </c>
      <c r="LW8">
        <v>0</v>
      </c>
      <c r="LX8">
        <v>0</v>
      </c>
      <c r="LY8">
        <v>0</v>
      </c>
      <c r="LZ8">
        <v>1294</v>
      </c>
      <c r="MA8">
        <v>77640</v>
      </c>
      <c r="MB8">
        <v>0</v>
      </c>
      <c r="MC8">
        <v>51760</v>
      </c>
      <c r="MD8">
        <v>25880</v>
      </c>
      <c r="ME8">
        <v>0</v>
      </c>
      <c r="MF8">
        <v>0</v>
      </c>
      <c r="MG8">
        <v>12206706</v>
      </c>
      <c r="MH8">
        <v>0</v>
      </c>
      <c r="MI8">
        <v>0</v>
      </c>
      <c r="MJ8">
        <v>0</v>
      </c>
      <c r="MK8">
        <v>0</v>
      </c>
      <c r="ML8">
        <v>0</v>
      </c>
    </row>
    <row r="9" spans="1:350" x14ac:dyDescent="0.25">
      <c r="A9">
        <v>45523</v>
      </c>
      <c r="B9">
        <v>70801</v>
      </c>
      <c r="C9">
        <v>9</v>
      </c>
      <c r="D9">
        <v>2025</v>
      </c>
      <c r="E9">
        <v>6160</v>
      </c>
      <c r="F9">
        <v>0</v>
      </c>
      <c r="G9">
        <v>2695.5740000000001</v>
      </c>
      <c r="H9">
        <v>2169.038</v>
      </c>
      <c r="I9">
        <v>2169.038</v>
      </c>
      <c r="J9">
        <v>2695.5740000000001</v>
      </c>
      <c r="K9">
        <v>0</v>
      </c>
      <c r="L9">
        <v>6160</v>
      </c>
      <c r="M9">
        <v>0</v>
      </c>
      <c r="N9">
        <v>0</v>
      </c>
      <c r="P9">
        <v>2594.5860000000002</v>
      </c>
      <c r="Q9">
        <v>0</v>
      </c>
      <c r="R9">
        <v>1614341</v>
      </c>
      <c r="S9">
        <v>622.19600000000003</v>
      </c>
      <c r="U9">
        <v>1122514</v>
      </c>
      <c r="V9">
        <v>1032.5160000000001</v>
      </c>
      <c r="W9">
        <v>1228101</v>
      </c>
      <c r="X9">
        <v>1228101</v>
      </c>
      <c r="Z9">
        <v>0</v>
      </c>
      <c r="AC9">
        <v>0</v>
      </c>
      <c r="AD9" t="s">
        <v>305</v>
      </c>
      <c r="AE9">
        <v>0</v>
      </c>
      <c r="AH9">
        <v>0</v>
      </c>
      <c r="AI9">
        <v>0</v>
      </c>
      <c r="AJ9">
        <v>6160</v>
      </c>
      <c r="AK9" t="s">
        <v>529</v>
      </c>
      <c r="AL9" t="s">
        <v>765</v>
      </c>
      <c r="AM9">
        <v>0</v>
      </c>
      <c r="AN9">
        <v>0</v>
      </c>
      <c r="AO9">
        <v>0</v>
      </c>
      <c r="AP9">
        <v>0</v>
      </c>
      <c r="AQ9">
        <v>0</v>
      </c>
      <c r="AS9">
        <v>0</v>
      </c>
      <c r="AT9">
        <v>0</v>
      </c>
      <c r="AU9">
        <v>0</v>
      </c>
      <c r="AV9">
        <v>-551127</v>
      </c>
      <c r="AW9">
        <v>32414292</v>
      </c>
      <c r="AX9">
        <v>32423398</v>
      </c>
      <c r="AY9">
        <v>23221728</v>
      </c>
      <c r="AZ9">
        <v>1614341</v>
      </c>
      <c r="BA9">
        <v>150.083</v>
      </c>
      <c r="BB9">
        <v>53537</v>
      </c>
      <c r="BC9">
        <v>53196</v>
      </c>
      <c r="BD9">
        <v>126</v>
      </c>
      <c r="BE9">
        <v>341</v>
      </c>
      <c r="BF9">
        <v>29188061</v>
      </c>
      <c r="BG9">
        <v>0</v>
      </c>
      <c r="BJ9">
        <v>12</v>
      </c>
      <c r="BK9">
        <v>0</v>
      </c>
      <c r="BL9">
        <v>0</v>
      </c>
      <c r="BM9">
        <v>0</v>
      </c>
      <c r="BN9">
        <v>0</v>
      </c>
      <c r="BO9">
        <v>0</v>
      </c>
      <c r="BP9">
        <v>0</v>
      </c>
      <c r="BQ9">
        <v>436</v>
      </c>
      <c r="BS9">
        <v>0</v>
      </c>
      <c r="BT9">
        <v>0</v>
      </c>
      <c r="BU9">
        <v>0</v>
      </c>
      <c r="BV9">
        <v>0</v>
      </c>
      <c r="BW9">
        <v>0</v>
      </c>
      <c r="BY9">
        <v>0</v>
      </c>
      <c r="CA9">
        <v>0</v>
      </c>
      <c r="CB9">
        <v>0</v>
      </c>
      <c r="CC9">
        <v>0</v>
      </c>
      <c r="CD9">
        <v>0</v>
      </c>
      <c r="CE9">
        <v>0</v>
      </c>
      <c r="CF9">
        <v>0</v>
      </c>
      <c r="CG9">
        <v>0</v>
      </c>
      <c r="CH9">
        <v>155640</v>
      </c>
      <c r="CI9">
        <v>0</v>
      </c>
      <c r="CJ9">
        <v>5</v>
      </c>
      <c r="CK9">
        <v>0</v>
      </c>
      <c r="CL9">
        <v>0</v>
      </c>
      <c r="CN9">
        <v>0</v>
      </c>
      <c r="CO9">
        <v>1</v>
      </c>
      <c r="CP9">
        <v>0</v>
      </c>
      <c r="CQ9">
        <v>5.4170000000000007</v>
      </c>
      <c r="CR9">
        <v>2624.2640000000001</v>
      </c>
      <c r="CS9">
        <v>0</v>
      </c>
      <c r="CT9">
        <v>0</v>
      </c>
      <c r="CU9">
        <v>0</v>
      </c>
      <c r="CV9">
        <v>0</v>
      </c>
      <c r="CW9">
        <v>0</v>
      </c>
      <c r="CX9">
        <v>0</v>
      </c>
      <c r="CY9">
        <v>0</v>
      </c>
      <c r="CZ9">
        <v>0</v>
      </c>
      <c r="DB9">
        <v>13361274</v>
      </c>
      <c r="DC9">
        <v>0</v>
      </c>
      <c r="DD9">
        <v>0</v>
      </c>
      <c r="DE9">
        <v>4818660</v>
      </c>
      <c r="DF9">
        <v>4818660</v>
      </c>
      <c r="DG9">
        <v>782.25</v>
      </c>
      <c r="DH9">
        <v>0</v>
      </c>
      <c r="DI9">
        <v>0</v>
      </c>
      <c r="DK9">
        <v>0</v>
      </c>
      <c r="DL9">
        <v>0</v>
      </c>
      <c r="DM9">
        <v>2665722</v>
      </c>
      <c r="DN9">
        <v>8765</v>
      </c>
      <c r="DO9">
        <v>0</v>
      </c>
      <c r="DP9">
        <v>0</v>
      </c>
      <c r="DQ9">
        <v>0</v>
      </c>
      <c r="DR9">
        <v>0</v>
      </c>
      <c r="DS9">
        <v>0</v>
      </c>
      <c r="DT9">
        <v>0</v>
      </c>
      <c r="DU9">
        <v>0</v>
      </c>
      <c r="DV9">
        <v>0</v>
      </c>
      <c r="DW9">
        <v>0</v>
      </c>
      <c r="DX9">
        <v>0</v>
      </c>
      <c r="DY9">
        <v>0</v>
      </c>
      <c r="DZ9">
        <v>0</v>
      </c>
      <c r="EA9">
        <v>0</v>
      </c>
      <c r="EB9">
        <v>0</v>
      </c>
      <c r="EC9">
        <v>110.726</v>
      </c>
      <c r="ED9">
        <v>784383</v>
      </c>
      <c r="EE9">
        <v>0</v>
      </c>
      <c r="EF9">
        <v>0</v>
      </c>
      <c r="EG9">
        <v>0</v>
      </c>
      <c r="EH9">
        <v>1890104</v>
      </c>
      <c r="EI9">
        <v>0</v>
      </c>
      <c r="EJ9">
        <v>0</v>
      </c>
      <c r="EK9">
        <v>94.641000000000005</v>
      </c>
      <c r="EL9">
        <v>0</v>
      </c>
      <c r="EM9">
        <v>7.9000000000000001E-2</v>
      </c>
      <c r="EN9">
        <v>4.5350000000000001</v>
      </c>
      <c r="EO9">
        <v>0</v>
      </c>
      <c r="EP9">
        <v>0</v>
      </c>
      <c r="EQ9">
        <v>99.25500000000001</v>
      </c>
      <c r="ER9">
        <v>0</v>
      </c>
      <c r="ES9">
        <v>306.83500000000004</v>
      </c>
      <c r="ET9">
        <v>0</v>
      </c>
      <c r="EV9">
        <v>0</v>
      </c>
      <c r="EW9">
        <v>0</v>
      </c>
      <c r="EX9">
        <v>0</v>
      </c>
      <c r="EZ9">
        <v>27627506</v>
      </c>
      <c r="FA9">
        <v>0</v>
      </c>
      <c r="FB9">
        <v>29232741</v>
      </c>
      <c r="FC9">
        <v>0</v>
      </c>
      <c r="FD9">
        <v>0</v>
      </c>
      <c r="FE9">
        <v>4091526</v>
      </c>
      <c r="FF9">
        <v>704366</v>
      </c>
      <c r="FG9">
        <v>6.6668999999999992E-2</v>
      </c>
      <c r="FH9">
        <v>3.0164999999999997E-2</v>
      </c>
      <c r="FI9">
        <v>0</v>
      </c>
      <c r="FJ9">
        <v>0</v>
      </c>
      <c r="FK9">
        <v>4738.3220000000001</v>
      </c>
      <c r="FL9">
        <v>34184273</v>
      </c>
      <c r="FM9">
        <v>0</v>
      </c>
      <c r="FN9">
        <v>0</v>
      </c>
      <c r="FO9">
        <v>41720</v>
      </c>
      <c r="FP9">
        <v>0</v>
      </c>
      <c r="FQ9">
        <v>41720</v>
      </c>
      <c r="FR9">
        <v>41720</v>
      </c>
      <c r="FS9">
        <v>0</v>
      </c>
      <c r="FT9">
        <v>0</v>
      </c>
      <c r="FU9">
        <v>0</v>
      </c>
      <c r="FV9">
        <v>0</v>
      </c>
      <c r="FW9">
        <v>0</v>
      </c>
      <c r="FX9">
        <v>0</v>
      </c>
      <c r="FY9">
        <v>0</v>
      </c>
      <c r="GB9">
        <v>4035026</v>
      </c>
      <c r="GC9">
        <v>4035026</v>
      </c>
      <c r="GD9">
        <v>427.28100000000001</v>
      </c>
      <c r="GF9">
        <v>0</v>
      </c>
      <c r="GG9">
        <v>0</v>
      </c>
      <c r="GH9">
        <v>0</v>
      </c>
      <c r="GI9">
        <v>0</v>
      </c>
      <c r="GK9">
        <v>0</v>
      </c>
      <c r="GL9">
        <v>0</v>
      </c>
      <c r="GM9">
        <v>0</v>
      </c>
      <c r="GN9">
        <v>0</v>
      </c>
      <c r="GO9">
        <v>0</v>
      </c>
      <c r="GQ9">
        <v>0</v>
      </c>
      <c r="GR9">
        <v>0</v>
      </c>
      <c r="GS9">
        <v>0</v>
      </c>
      <c r="GT9">
        <v>0</v>
      </c>
      <c r="HB9">
        <v>0</v>
      </c>
      <c r="HC9">
        <v>3.9695999999999995E-2</v>
      </c>
      <c r="HD9">
        <v>0</v>
      </c>
      <c r="HE9">
        <v>0</v>
      </c>
      <c r="HF9">
        <v>2381604</v>
      </c>
      <c r="HG9">
        <v>72688</v>
      </c>
      <c r="HH9">
        <v>506712</v>
      </c>
      <c r="HI9">
        <v>0</v>
      </c>
      <c r="HJ9">
        <v>55972</v>
      </c>
      <c r="HK9">
        <v>7668</v>
      </c>
      <c r="HL9">
        <v>4398</v>
      </c>
      <c r="HM9">
        <v>0</v>
      </c>
      <c r="HN9">
        <v>0</v>
      </c>
      <c r="HO9">
        <v>0</v>
      </c>
      <c r="HP9">
        <v>0</v>
      </c>
      <c r="HQ9">
        <v>0</v>
      </c>
      <c r="HR9">
        <v>0</v>
      </c>
      <c r="HS9">
        <v>27618400</v>
      </c>
      <c r="HT9">
        <v>704366</v>
      </c>
      <c r="HW9">
        <v>0</v>
      </c>
      <c r="HX9">
        <v>263</v>
      </c>
      <c r="HY9">
        <v>371</v>
      </c>
      <c r="HZ9">
        <v>396</v>
      </c>
      <c r="IA9">
        <v>903</v>
      </c>
      <c r="IB9">
        <v>1087</v>
      </c>
      <c r="IC9">
        <v>3020</v>
      </c>
      <c r="ID9">
        <v>0</v>
      </c>
      <c r="IE9">
        <v>585.13900000000001</v>
      </c>
      <c r="IF9">
        <v>166.893</v>
      </c>
      <c r="IG9">
        <v>118</v>
      </c>
      <c r="IH9">
        <v>822.58400000000006</v>
      </c>
      <c r="II9">
        <v>0</v>
      </c>
      <c r="IJ9">
        <v>1784.548</v>
      </c>
      <c r="IK9">
        <v>0</v>
      </c>
      <c r="IL9">
        <v>0</v>
      </c>
      <c r="IM9">
        <v>0</v>
      </c>
      <c r="IN9">
        <v>0</v>
      </c>
      <c r="IO9">
        <v>0</v>
      </c>
      <c r="IP9">
        <v>0</v>
      </c>
      <c r="IQ9">
        <v>1032.5160000000001</v>
      </c>
      <c r="IR9">
        <v>636030</v>
      </c>
      <c r="IS9">
        <v>0</v>
      </c>
      <c r="IT9">
        <v>0</v>
      </c>
      <c r="IU9">
        <v>0</v>
      </c>
      <c r="IV9">
        <v>0</v>
      </c>
      <c r="IW9">
        <v>6160</v>
      </c>
      <c r="IX9">
        <v>540668</v>
      </c>
      <c r="IY9">
        <v>51403</v>
      </c>
      <c r="IZ9">
        <v>0</v>
      </c>
      <c r="JA9">
        <v>0</v>
      </c>
      <c r="JB9">
        <v>0</v>
      </c>
      <c r="JC9">
        <v>0</v>
      </c>
      <c r="JD9">
        <v>0</v>
      </c>
      <c r="JE9">
        <v>0</v>
      </c>
      <c r="JF9">
        <v>0</v>
      </c>
      <c r="JG9">
        <v>0</v>
      </c>
      <c r="JH9">
        <v>0</v>
      </c>
      <c r="JJ9">
        <v>0</v>
      </c>
      <c r="JK9">
        <v>0</v>
      </c>
      <c r="JL9">
        <v>0</v>
      </c>
      <c r="JM9">
        <v>0</v>
      </c>
      <c r="JO9">
        <v>5.8710000000000004</v>
      </c>
      <c r="JP9">
        <v>368.363</v>
      </c>
      <c r="JQ9">
        <v>53.047000000000004</v>
      </c>
      <c r="JR9">
        <v>46873</v>
      </c>
      <c r="JS9">
        <v>3422181</v>
      </c>
      <c r="JT9">
        <v>565972</v>
      </c>
      <c r="JU9">
        <v>54331</v>
      </c>
      <c r="JW9">
        <v>0</v>
      </c>
      <c r="JX9">
        <v>0</v>
      </c>
      <c r="JY9">
        <v>0</v>
      </c>
      <c r="JZ9">
        <v>0</v>
      </c>
      <c r="KD9">
        <v>54331</v>
      </c>
      <c r="KE9">
        <v>7258</v>
      </c>
      <c r="KG9">
        <v>0</v>
      </c>
      <c r="KH9">
        <v>0</v>
      </c>
      <c r="KI9">
        <v>0</v>
      </c>
      <c r="KJ9">
        <v>105</v>
      </c>
      <c r="KK9">
        <v>13</v>
      </c>
      <c r="KL9">
        <v>64680</v>
      </c>
      <c r="KM9">
        <v>8008</v>
      </c>
      <c r="KN9">
        <v>0</v>
      </c>
      <c r="KO9">
        <v>0</v>
      </c>
      <c r="KP9">
        <v>0</v>
      </c>
      <c r="KQ9">
        <v>0</v>
      </c>
      <c r="KS9">
        <v>0</v>
      </c>
      <c r="KT9">
        <v>0</v>
      </c>
      <c r="KU9">
        <v>0</v>
      </c>
      <c r="KW9">
        <v>0</v>
      </c>
      <c r="KX9">
        <v>0</v>
      </c>
      <c r="KY9">
        <v>0</v>
      </c>
      <c r="KZ9">
        <v>0</v>
      </c>
      <c r="LA9">
        <v>0</v>
      </c>
      <c r="LB9">
        <v>0</v>
      </c>
      <c r="LD9">
        <v>0</v>
      </c>
      <c r="LE9">
        <v>0</v>
      </c>
      <c r="LF9">
        <v>0</v>
      </c>
      <c r="LG9">
        <v>0</v>
      </c>
      <c r="LH9">
        <v>0</v>
      </c>
      <c r="LI9">
        <v>0</v>
      </c>
      <c r="LJ9">
        <v>2597.2270000000003</v>
      </c>
      <c r="LK9">
        <v>2</v>
      </c>
      <c r="LL9">
        <v>30000</v>
      </c>
      <c r="LM9">
        <v>25972</v>
      </c>
      <c r="LN9">
        <v>0</v>
      </c>
      <c r="LO9">
        <v>0</v>
      </c>
      <c r="LP9">
        <v>0</v>
      </c>
      <c r="LQ9">
        <v>0</v>
      </c>
      <c r="LR9">
        <v>0</v>
      </c>
      <c r="LS9">
        <v>0</v>
      </c>
      <c r="LT9">
        <v>0</v>
      </c>
      <c r="LU9">
        <v>0</v>
      </c>
      <c r="LV9">
        <v>0</v>
      </c>
      <c r="LW9">
        <v>0</v>
      </c>
      <c r="LX9">
        <v>0</v>
      </c>
      <c r="LY9">
        <v>0</v>
      </c>
      <c r="LZ9">
        <v>2594</v>
      </c>
      <c r="MA9">
        <v>155640</v>
      </c>
      <c r="MB9">
        <v>0</v>
      </c>
      <c r="MC9">
        <v>103760</v>
      </c>
      <c r="MD9">
        <v>51880</v>
      </c>
      <c r="ME9">
        <v>0</v>
      </c>
      <c r="MF9">
        <v>0</v>
      </c>
      <c r="MG9">
        <v>32569932</v>
      </c>
      <c r="MH9">
        <v>0</v>
      </c>
      <c r="MI9">
        <v>0</v>
      </c>
      <c r="MJ9">
        <v>0</v>
      </c>
      <c r="MK9">
        <v>0</v>
      </c>
      <c r="ML9">
        <v>0</v>
      </c>
    </row>
    <row r="10" spans="1:350" x14ac:dyDescent="0.25">
      <c r="A10">
        <v>45523</v>
      </c>
      <c r="B10">
        <v>71801</v>
      </c>
      <c r="C10">
        <v>9</v>
      </c>
      <c r="D10">
        <v>2025</v>
      </c>
      <c r="E10">
        <v>6160</v>
      </c>
      <c r="F10">
        <v>0</v>
      </c>
      <c r="G10">
        <v>1576.2230000000002</v>
      </c>
      <c r="H10">
        <v>1438.242</v>
      </c>
      <c r="I10">
        <v>1438.242</v>
      </c>
      <c r="J10">
        <v>1576.2230000000002</v>
      </c>
      <c r="K10">
        <v>0</v>
      </c>
      <c r="L10">
        <v>6160</v>
      </c>
      <c r="M10">
        <v>0</v>
      </c>
      <c r="N10">
        <v>0</v>
      </c>
      <c r="P10">
        <v>1456.9570000000001</v>
      </c>
      <c r="Q10">
        <v>0</v>
      </c>
      <c r="R10">
        <v>906513</v>
      </c>
      <c r="S10">
        <v>622.19600000000003</v>
      </c>
      <c r="U10">
        <v>630334</v>
      </c>
      <c r="V10">
        <v>925.1</v>
      </c>
      <c r="W10">
        <v>632829</v>
      </c>
      <c r="X10">
        <v>632829</v>
      </c>
      <c r="Z10">
        <v>0</v>
      </c>
      <c r="AC10">
        <v>0</v>
      </c>
      <c r="AD10" t="s">
        <v>305</v>
      </c>
      <c r="AE10">
        <v>0</v>
      </c>
      <c r="AH10">
        <v>0</v>
      </c>
      <c r="AI10">
        <v>0</v>
      </c>
      <c r="AJ10">
        <v>6160</v>
      </c>
      <c r="AK10" t="s">
        <v>529</v>
      </c>
      <c r="AL10" t="s">
        <v>77</v>
      </c>
      <c r="AM10">
        <v>0</v>
      </c>
      <c r="AN10">
        <v>0</v>
      </c>
      <c r="AO10">
        <v>0</v>
      </c>
      <c r="AP10">
        <v>0</v>
      </c>
      <c r="AQ10">
        <v>0</v>
      </c>
      <c r="AS10">
        <v>0</v>
      </c>
      <c r="AT10">
        <v>0</v>
      </c>
      <c r="AU10">
        <v>0</v>
      </c>
      <c r="AV10">
        <v>-35018</v>
      </c>
      <c r="AW10">
        <v>16634455</v>
      </c>
      <c r="AX10">
        <v>16385057</v>
      </c>
      <c r="AY10">
        <v>11125709</v>
      </c>
      <c r="AZ10">
        <v>906513</v>
      </c>
      <c r="BA10">
        <v>21.5</v>
      </c>
      <c r="BB10">
        <v>0</v>
      </c>
      <c r="BC10">
        <v>0</v>
      </c>
      <c r="BD10">
        <v>0</v>
      </c>
      <c r="BE10">
        <v>0</v>
      </c>
      <c r="BF10">
        <v>14843843</v>
      </c>
      <c r="BG10">
        <v>0</v>
      </c>
      <c r="BJ10">
        <v>12</v>
      </c>
      <c r="BK10">
        <v>0</v>
      </c>
      <c r="BL10">
        <v>0</v>
      </c>
      <c r="BM10">
        <v>0</v>
      </c>
      <c r="BN10">
        <v>0</v>
      </c>
      <c r="BO10">
        <v>0</v>
      </c>
      <c r="BP10">
        <v>0</v>
      </c>
      <c r="BQ10">
        <v>549</v>
      </c>
      <c r="BS10">
        <v>0</v>
      </c>
      <c r="BT10">
        <v>0</v>
      </c>
      <c r="BU10">
        <v>0</v>
      </c>
      <c r="BV10">
        <v>0</v>
      </c>
      <c r="BW10">
        <v>0</v>
      </c>
      <c r="BY10">
        <v>0</v>
      </c>
      <c r="CA10">
        <v>0</v>
      </c>
      <c r="CB10">
        <v>0</v>
      </c>
      <c r="CC10">
        <v>0</v>
      </c>
      <c r="CD10">
        <v>0</v>
      </c>
      <c r="CE10">
        <v>0</v>
      </c>
      <c r="CF10">
        <v>0</v>
      </c>
      <c r="CG10">
        <v>0</v>
      </c>
      <c r="CH10">
        <v>339918</v>
      </c>
      <c r="CI10">
        <v>0</v>
      </c>
      <c r="CJ10">
        <v>4</v>
      </c>
      <c r="CK10">
        <v>0</v>
      </c>
      <c r="CL10">
        <v>0</v>
      </c>
      <c r="CN10">
        <v>0</v>
      </c>
      <c r="CO10">
        <v>1</v>
      </c>
      <c r="CP10">
        <v>0</v>
      </c>
      <c r="CQ10">
        <v>0</v>
      </c>
      <c r="CR10">
        <v>1481.991</v>
      </c>
      <c r="CS10">
        <v>0</v>
      </c>
      <c r="CT10">
        <v>0</v>
      </c>
      <c r="CU10">
        <v>0</v>
      </c>
      <c r="CV10">
        <v>0</v>
      </c>
      <c r="CW10">
        <v>0</v>
      </c>
      <c r="CX10">
        <v>0</v>
      </c>
      <c r="CY10">
        <v>0</v>
      </c>
      <c r="CZ10">
        <v>0</v>
      </c>
      <c r="DB10">
        <v>8859571</v>
      </c>
      <c r="DC10">
        <v>0</v>
      </c>
      <c r="DD10">
        <v>0</v>
      </c>
      <c r="DE10">
        <v>1880648</v>
      </c>
      <c r="DF10">
        <v>1880648</v>
      </c>
      <c r="DG10">
        <v>305.3</v>
      </c>
      <c r="DH10">
        <v>0</v>
      </c>
      <c r="DI10">
        <v>0</v>
      </c>
      <c r="DK10">
        <v>399</v>
      </c>
      <c r="DL10">
        <v>0</v>
      </c>
      <c r="DM10">
        <v>267535</v>
      </c>
      <c r="DN10">
        <v>880</v>
      </c>
      <c r="DO10">
        <v>0</v>
      </c>
      <c r="DP10">
        <v>0</v>
      </c>
      <c r="DQ10">
        <v>0</v>
      </c>
      <c r="DR10">
        <v>0</v>
      </c>
      <c r="DS10">
        <v>0</v>
      </c>
      <c r="DT10">
        <v>0</v>
      </c>
      <c r="DU10">
        <v>0</v>
      </c>
      <c r="DV10">
        <v>0</v>
      </c>
      <c r="DW10">
        <v>0</v>
      </c>
      <c r="DX10">
        <v>0</v>
      </c>
      <c r="DY10">
        <v>0</v>
      </c>
      <c r="DZ10">
        <v>0</v>
      </c>
      <c r="EA10">
        <v>0</v>
      </c>
      <c r="EB10">
        <v>0</v>
      </c>
      <c r="EC10">
        <v>17.04</v>
      </c>
      <c r="ED10">
        <v>120711</v>
      </c>
      <c r="EE10">
        <v>0</v>
      </c>
      <c r="EF10">
        <v>0</v>
      </c>
      <c r="EG10">
        <v>0</v>
      </c>
      <c r="EH10">
        <v>147704</v>
      </c>
      <c r="EI10">
        <v>0</v>
      </c>
      <c r="EJ10">
        <v>0</v>
      </c>
      <c r="EK10">
        <v>5.766</v>
      </c>
      <c r="EL10">
        <v>0</v>
      </c>
      <c r="EM10">
        <v>0</v>
      </c>
      <c r="EN10">
        <v>1.3360000000000001</v>
      </c>
      <c r="EO10">
        <v>0</v>
      </c>
      <c r="EP10">
        <v>0</v>
      </c>
      <c r="EQ10">
        <v>7.1020000000000003</v>
      </c>
      <c r="ER10">
        <v>0</v>
      </c>
      <c r="ES10">
        <v>23.978000000000002</v>
      </c>
      <c r="ET10">
        <v>0</v>
      </c>
      <c r="EV10">
        <v>0</v>
      </c>
      <c r="EW10">
        <v>0</v>
      </c>
      <c r="EX10">
        <v>0</v>
      </c>
      <c r="EZ10">
        <v>13946064</v>
      </c>
      <c r="FA10">
        <v>0</v>
      </c>
      <c r="FB10">
        <v>14851697</v>
      </c>
      <c r="FC10">
        <v>0</v>
      </c>
      <c r="FD10">
        <v>0</v>
      </c>
      <c r="FE10">
        <v>2080781</v>
      </c>
      <c r="FF10">
        <v>358212</v>
      </c>
      <c r="FG10">
        <v>6.6668999999999992E-2</v>
      </c>
      <c r="FH10">
        <v>3.0164999999999997E-2</v>
      </c>
      <c r="FI10">
        <v>0</v>
      </c>
      <c r="FJ10">
        <v>0</v>
      </c>
      <c r="FK10">
        <v>2409.7150000000001</v>
      </c>
      <c r="FL10">
        <v>17630608</v>
      </c>
      <c r="FM10">
        <v>0</v>
      </c>
      <c r="FN10">
        <v>0</v>
      </c>
      <c r="FO10">
        <v>0</v>
      </c>
      <c r="FP10">
        <v>0</v>
      </c>
      <c r="FQ10">
        <v>0</v>
      </c>
      <c r="FR10">
        <v>0</v>
      </c>
      <c r="FS10">
        <v>0</v>
      </c>
      <c r="FT10">
        <v>0</v>
      </c>
      <c r="FU10">
        <v>0</v>
      </c>
      <c r="FV10">
        <v>0</v>
      </c>
      <c r="FW10">
        <v>0</v>
      </c>
      <c r="FX10">
        <v>0</v>
      </c>
      <c r="FY10">
        <v>0</v>
      </c>
      <c r="GB10">
        <v>1271195</v>
      </c>
      <c r="GC10">
        <v>1271195</v>
      </c>
      <c r="GD10">
        <v>130.87900000000002</v>
      </c>
      <c r="GF10">
        <v>0</v>
      </c>
      <c r="GG10">
        <v>0</v>
      </c>
      <c r="GH10">
        <v>0</v>
      </c>
      <c r="GI10">
        <v>0</v>
      </c>
      <c r="GK10">
        <v>0</v>
      </c>
      <c r="GL10">
        <v>0</v>
      </c>
      <c r="GM10">
        <v>0</v>
      </c>
      <c r="GN10">
        <v>0</v>
      </c>
      <c r="GO10">
        <v>0</v>
      </c>
      <c r="GQ10">
        <v>0</v>
      </c>
      <c r="GR10">
        <v>0</v>
      </c>
      <c r="GS10">
        <v>0</v>
      </c>
      <c r="GT10">
        <v>0</v>
      </c>
      <c r="HB10">
        <v>380911986</v>
      </c>
      <c r="HC10">
        <v>3.9695999999999995E-2</v>
      </c>
      <c r="HD10">
        <v>250278</v>
      </c>
      <c r="HE10">
        <v>0</v>
      </c>
      <c r="HF10">
        <v>1579190</v>
      </c>
      <c r="HG10">
        <v>14168</v>
      </c>
      <c r="HH10">
        <v>202038</v>
      </c>
      <c r="HI10">
        <v>0</v>
      </c>
      <c r="HJ10">
        <v>59789</v>
      </c>
      <c r="HK10">
        <v>5707</v>
      </c>
      <c r="HL10">
        <v>3027</v>
      </c>
      <c r="HM10">
        <v>76000</v>
      </c>
      <c r="HN10">
        <v>0</v>
      </c>
      <c r="HO10">
        <v>0</v>
      </c>
      <c r="HP10">
        <v>0</v>
      </c>
      <c r="HQ10">
        <v>0</v>
      </c>
      <c r="HR10">
        <v>0</v>
      </c>
      <c r="HS10">
        <v>13945184</v>
      </c>
      <c r="HT10">
        <v>358212</v>
      </c>
      <c r="HW10">
        <v>0</v>
      </c>
      <c r="HX10">
        <v>312</v>
      </c>
      <c r="HY10">
        <v>263</v>
      </c>
      <c r="HZ10">
        <v>275</v>
      </c>
      <c r="IA10">
        <v>247</v>
      </c>
      <c r="IB10">
        <v>142</v>
      </c>
      <c r="IC10">
        <v>1239</v>
      </c>
      <c r="ID10">
        <v>0</v>
      </c>
      <c r="IE10">
        <v>35.036999999999999</v>
      </c>
      <c r="IF10">
        <v>99.328000000000003</v>
      </c>
      <c r="IG10">
        <v>23</v>
      </c>
      <c r="IH10">
        <v>327.983</v>
      </c>
      <c r="II10">
        <v>0</v>
      </c>
      <c r="IJ10">
        <v>1059.4650000000001</v>
      </c>
      <c r="IK10">
        <v>0</v>
      </c>
      <c r="IL10">
        <v>14</v>
      </c>
      <c r="IM10">
        <v>2</v>
      </c>
      <c r="IN10">
        <v>0</v>
      </c>
      <c r="IO10">
        <v>16</v>
      </c>
      <c r="IP10">
        <v>0</v>
      </c>
      <c r="IQ10">
        <v>925.1</v>
      </c>
      <c r="IR10">
        <v>569862</v>
      </c>
      <c r="IS10">
        <v>0</v>
      </c>
      <c r="IT10">
        <v>70000</v>
      </c>
      <c r="IU10">
        <v>6000</v>
      </c>
      <c r="IV10">
        <v>0</v>
      </c>
      <c r="IW10">
        <v>6160</v>
      </c>
      <c r="IX10">
        <v>32374</v>
      </c>
      <c r="IY10">
        <v>30593</v>
      </c>
      <c r="IZ10">
        <v>0</v>
      </c>
      <c r="JA10">
        <v>0</v>
      </c>
      <c r="JB10">
        <v>0</v>
      </c>
      <c r="JC10">
        <v>0</v>
      </c>
      <c r="JD10">
        <v>0</v>
      </c>
      <c r="JE10">
        <v>0</v>
      </c>
      <c r="JF10">
        <v>0</v>
      </c>
      <c r="JG10">
        <v>0</v>
      </c>
      <c r="JH10">
        <v>0</v>
      </c>
      <c r="JJ10">
        <v>0</v>
      </c>
      <c r="JK10">
        <v>0</v>
      </c>
      <c r="JL10">
        <v>0</v>
      </c>
      <c r="JM10">
        <v>0</v>
      </c>
      <c r="JO10">
        <v>0</v>
      </c>
      <c r="JP10">
        <v>90.78</v>
      </c>
      <c r="JQ10">
        <v>40.099000000000004</v>
      </c>
      <c r="JR10">
        <v>0</v>
      </c>
      <c r="JS10">
        <v>843368</v>
      </c>
      <c r="JT10">
        <v>427827</v>
      </c>
      <c r="JU10">
        <v>0</v>
      </c>
      <c r="JW10">
        <v>0</v>
      </c>
      <c r="JX10">
        <v>0</v>
      </c>
      <c r="JY10">
        <v>0</v>
      </c>
      <c r="JZ10">
        <v>0</v>
      </c>
      <c r="KD10">
        <v>0</v>
      </c>
      <c r="KE10">
        <v>7258</v>
      </c>
      <c r="KG10">
        <v>0</v>
      </c>
      <c r="KH10">
        <v>0</v>
      </c>
      <c r="KI10">
        <v>0</v>
      </c>
      <c r="KJ10">
        <v>10</v>
      </c>
      <c r="KK10">
        <v>13</v>
      </c>
      <c r="KL10">
        <v>6160</v>
      </c>
      <c r="KM10">
        <v>8008</v>
      </c>
      <c r="KN10">
        <v>0</v>
      </c>
      <c r="KO10">
        <v>0</v>
      </c>
      <c r="KP10">
        <v>0</v>
      </c>
      <c r="KQ10">
        <v>0</v>
      </c>
      <c r="KS10">
        <v>0</v>
      </c>
      <c r="KT10">
        <v>0</v>
      </c>
      <c r="KU10">
        <v>0</v>
      </c>
      <c r="KW10">
        <v>0</v>
      </c>
      <c r="KX10">
        <v>0</v>
      </c>
      <c r="KY10">
        <v>0</v>
      </c>
      <c r="KZ10">
        <v>0</v>
      </c>
      <c r="LA10">
        <v>0</v>
      </c>
      <c r="LB10">
        <v>0</v>
      </c>
      <c r="LD10">
        <v>0</v>
      </c>
      <c r="LE10">
        <v>0</v>
      </c>
      <c r="LF10">
        <v>0</v>
      </c>
      <c r="LG10">
        <v>0</v>
      </c>
      <c r="LH10">
        <v>0</v>
      </c>
      <c r="LI10">
        <v>0</v>
      </c>
      <c r="LJ10">
        <v>1478.8600000000001</v>
      </c>
      <c r="LK10">
        <v>3</v>
      </c>
      <c r="LL10">
        <v>45000</v>
      </c>
      <c r="LM10">
        <v>14789</v>
      </c>
      <c r="LN10">
        <v>0</v>
      </c>
      <c r="LO10">
        <v>0</v>
      </c>
      <c r="LP10">
        <v>0</v>
      </c>
      <c r="LQ10">
        <v>0</v>
      </c>
      <c r="LR10">
        <v>0</v>
      </c>
      <c r="LS10">
        <v>0</v>
      </c>
      <c r="LT10">
        <v>0</v>
      </c>
      <c r="LU10">
        <v>0</v>
      </c>
      <c r="LV10">
        <v>0</v>
      </c>
      <c r="LW10">
        <v>0</v>
      </c>
      <c r="LX10">
        <v>0</v>
      </c>
      <c r="LY10">
        <v>0</v>
      </c>
      <c r="LZ10">
        <v>1494</v>
      </c>
      <c r="MA10">
        <v>89640</v>
      </c>
      <c r="MB10">
        <v>0</v>
      </c>
      <c r="MC10">
        <v>59760</v>
      </c>
      <c r="MD10">
        <v>29880</v>
      </c>
      <c r="ME10">
        <v>0</v>
      </c>
      <c r="MF10">
        <v>0</v>
      </c>
      <c r="MG10">
        <v>16724095</v>
      </c>
      <c r="MH10">
        <v>0</v>
      </c>
      <c r="MI10">
        <v>0</v>
      </c>
      <c r="MJ10">
        <v>0</v>
      </c>
      <c r="MK10">
        <v>0</v>
      </c>
      <c r="ML10">
        <v>0</v>
      </c>
    </row>
    <row r="11" spans="1:350" x14ac:dyDescent="0.25">
      <c r="A11">
        <v>45523</v>
      </c>
      <c r="B11">
        <v>72801</v>
      </c>
      <c r="C11">
        <v>9</v>
      </c>
      <c r="D11">
        <v>2025</v>
      </c>
      <c r="E11">
        <v>6160</v>
      </c>
      <c r="F11">
        <v>0</v>
      </c>
      <c r="G11">
        <v>6235.4369999999999</v>
      </c>
      <c r="H11">
        <v>5529.0619999999999</v>
      </c>
      <c r="I11">
        <v>5529.0619999999999</v>
      </c>
      <c r="J11">
        <v>6235.4369999999999</v>
      </c>
      <c r="K11">
        <v>0</v>
      </c>
      <c r="L11">
        <v>6160</v>
      </c>
      <c r="M11">
        <v>0</v>
      </c>
      <c r="N11">
        <v>0</v>
      </c>
      <c r="P11">
        <v>6074.6670000000004</v>
      </c>
      <c r="Q11">
        <v>0</v>
      </c>
      <c r="R11">
        <v>3779634</v>
      </c>
      <c r="S11">
        <v>622.19600000000003</v>
      </c>
      <c r="U11">
        <v>2628127</v>
      </c>
      <c r="V11">
        <v>822.2</v>
      </c>
      <c r="W11">
        <v>506475</v>
      </c>
      <c r="X11">
        <v>506475</v>
      </c>
      <c r="Z11">
        <v>0</v>
      </c>
      <c r="AC11">
        <v>0</v>
      </c>
      <c r="AD11" t="s">
        <v>305</v>
      </c>
      <c r="AE11">
        <v>0</v>
      </c>
      <c r="AH11">
        <v>0</v>
      </c>
      <c r="AI11">
        <v>0</v>
      </c>
      <c r="AJ11">
        <v>6160</v>
      </c>
      <c r="AK11" t="s">
        <v>529</v>
      </c>
      <c r="AL11" t="s">
        <v>89</v>
      </c>
      <c r="AM11">
        <v>0</v>
      </c>
      <c r="AN11">
        <v>0</v>
      </c>
      <c r="AO11">
        <v>0</v>
      </c>
      <c r="AP11">
        <v>0</v>
      </c>
      <c r="AQ11">
        <v>0</v>
      </c>
      <c r="AS11">
        <v>0</v>
      </c>
      <c r="AT11">
        <v>0</v>
      </c>
      <c r="AU11">
        <v>0</v>
      </c>
      <c r="AV11">
        <v>-86345</v>
      </c>
      <c r="AW11">
        <v>71685903</v>
      </c>
      <c r="AX11">
        <v>70718640</v>
      </c>
      <c r="AY11">
        <v>47246820</v>
      </c>
      <c r="AZ11">
        <v>3779634</v>
      </c>
      <c r="BA11">
        <v>124.167</v>
      </c>
      <c r="BB11">
        <v>0</v>
      </c>
      <c r="BC11">
        <v>0</v>
      </c>
      <c r="BD11">
        <v>0</v>
      </c>
      <c r="BE11">
        <v>0</v>
      </c>
      <c r="BF11">
        <v>62481895</v>
      </c>
      <c r="BG11">
        <v>0</v>
      </c>
      <c r="BJ11">
        <v>12</v>
      </c>
      <c r="BK11">
        <v>0</v>
      </c>
      <c r="BL11">
        <v>0</v>
      </c>
      <c r="BM11">
        <v>0</v>
      </c>
      <c r="BN11">
        <v>0</v>
      </c>
      <c r="BO11">
        <v>0</v>
      </c>
      <c r="BP11">
        <v>0</v>
      </c>
      <c r="BQ11">
        <v>0</v>
      </c>
      <c r="BS11">
        <v>0</v>
      </c>
      <c r="BT11">
        <v>0</v>
      </c>
      <c r="BU11">
        <v>0</v>
      </c>
      <c r="BV11">
        <v>0</v>
      </c>
      <c r="BW11">
        <v>0</v>
      </c>
      <c r="BY11">
        <v>0</v>
      </c>
      <c r="CA11">
        <v>2.5</v>
      </c>
      <c r="CB11">
        <v>2500</v>
      </c>
      <c r="CC11">
        <v>0</v>
      </c>
      <c r="CD11">
        <v>0</v>
      </c>
      <c r="CE11">
        <v>0</v>
      </c>
      <c r="CF11">
        <v>0</v>
      </c>
      <c r="CG11">
        <v>0</v>
      </c>
      <c r="CH11">
        <v>1414043</v>
      </c>
      <c r="CI11">
        <v>0</v>
      </c>
      <c r="CJ11">
        <v>4</v>
      </c>
      <c r="CK11">
        <v>0</v>
      </c>
      <c r="CL11">
        <v>0</v>
      </c>
      <c r="CN11">
        <v>0</v>
      </c>
      <c r="CO11">
        <v>1</v>
      </c>
      <c r="CP11">
        <v>0</v>
      </c>
      <c r="CQ11">
        <v>16.917000000000002</v>
      </c>
      <c r="CR11">
        <v>6529.4130000000005</v>
      </c>
      <c r="CS11">
        <v>0</v>
      </c>
      <c r="CT11">
        <v>0</v>
      </c>
      <c r="CU11">
        <v>0</v>
      </c>
      <c r="CV11">
        <v>0</v>
      </c>
      <c r="CW11">
        <v>0</v>
      </c>
      <c r="CX11">
        <v>0</v>
      </c>
      <c r="CY11">
        <v>0</v>
      </c>
      <c r="CZ11">
        <v>0</v>
      </c>
      <c r="DB11">
        <v>34059022</v>
      </c>
      <c r="DC11">
        <v>0</v>
      </c>
      <c r="DD11">
        <v>0</v>
      </c>
      <c r="DE11">
        <v>7930769</v>
      </c>
      <c r="DF11">
        <v>7945553</v>
      </c>
      <c r="DG11">
        <v>1287.463</v>
      </c>
      <c r="DH11">
        <v>0</v>
      </c>
      <c r="DI11">
        <v>0</v>
      </c>
      <c r="DK11">
        <v>0</v>
      </c>
      <c r="DL11">
        <v>0</v>
      </c>
      <c r="DM11">
        <v>6940253</v>
      </c>
      <c r="DN11">
        <v>22820</v>
      </c>
      <c r="DO11">
        <v>0</v>
      </c>
      <c r="DP11">
        <v>0</v>
      </c>
      <c r="DQ11">
        <v>0</v>
      </c>
      <c r="DR11">
        <v>0</v>
      </c>
      <c r="DS11">
        <v>0</v>
      </c>
      <c r="DT11">
        <v>0</v>
      </c>
      <c r="DU11">
        <v>0</v>
      </c>
      <c r="DV11">
        <v>0</v>
      </c>
      <c r="DW11">
        <v>0</v>
      </c>
      <c r="DX11">
        <v>0</v>
      </c>
      <c r="DY11">
        <v>0</v>
      </c>
      <c r="DZ11">
        <v>0</v>
      </c>
      <c r="EA11">
        <v>0.20900000000000002</v>
      </c>
      <c r="EB11">
        <v>2.7770000000000001</v>
      </c>
      <c r="EC11">
        <v>636.79300000000001</v>
      </c>
      <c r="ED11">
        <v>4511042</v>
      </c>
      <c r="EE11">
        <v>0</v>
      </c>
      <c r="EF11">
        <v>0</v>
      </c>
      <c r="EG11">
        <v>0</v>
      </c>
      <c r="EH11">
        <v>2452031</v>
      </c>
      <c r="EI11">
        <v>0</v>
      </c>
      <c r="EJ11">
        <v>0</v>
      </c>
      <c r="EK11">
        <v>100.825</v>
      </c>
      <c r="EL11">
        <v>13.449</v>
      </c>
      <c r="EM11">
        <v>22.662000000000003</v>
      </c>
      <c r="EN11">
        <v>3.6440000000000001</v>
      </c>
      <c r="EO11">
        <v>0</v>
      </c>
      <c r="EP11">
        <v>0</v>
      </c>
      <c r="EQ11">
        <v>130.11700000000002</v>
      </c>
      <c r="ER11">
        <v>0</v>
      </c>
      <c r="ES11">
        <v>398.05700000000002</v>
      </c>
      <c r="ET11">
        <v>0</v>
      </c>
      <c r="EV11">
        <v>0</v>
      </c>
      <c r="EW11">
        <v>0</v>
      </c>
      <c r="EX11">
        <v>0</v>
      </c>
      <c r="EZ11">
        <v>60452236</v>
      </c>
      <c r="FA11">
        <v>0</v>
      </c>
      <c r="FB11">
        <v>64209050</v>
      </c>
      <c r="FC11">
        <v>0</v>
      </c>
      <c r="FD11">
        <v>0</v>
      </c>
      <c r="FE11">
        <v>8758591</v>
      </c>
      <c r="FF11">
        <v>1507813</v>
      </c>
      <c r="FG11">
        <v>6.6668999999999992E-2</v>
      </c>
      <c r="FH11">
        <v>3.0164999999999997E-2</v>
      </c>
      <c r="FI11">
        <v>0</v>
      </c>
      <c r="FJ11">
        <v>0</v>
      </c>
      <c r="FK11">
        <v>10143.165000000001</v>
      </c>
      <c r="FL11">
        <v>75889497</v>
      </c>
      <c r="FM11">
        <v>0</v>
      </c>
      <c r="FN11">
        <v>0</v>
      </c>
      <c r="FO11">
        <v>17828</v>
      </c>
      <c r="FP11">
        <v>0</v>
      </c>
      <c r="FQ11">
        <v>17828</v>
      </c>
      <c r="FR11">
        <v>17828</v>
      </c>
      <c r="FS11">
        <v>0</v>
      </c>
      <c r="FT11">
        <v>0</v>
      </c>
      <c r="FU11">
        <v>0</v>
      </c>
      <c r="FV11">
        <v>0</v>
      </c>
      <c r="FW11">
        <v>0</v>
      </c>
      <c r="FX11">
        <v>0</v>
      </c>
      <c r="FY11">
        <v>0</v>
      </c>
      <c r="GB11">
        <v>5617521</v>
      </c>
      <c r="GC11">
        <v>5617521</v>
      </c>
      <c r="GD11">
        <v>576.25800000000004</v>
      </c>
      <c r="GF11">
        <v>0</v>
      </c>
      <c r="GG11">
        <v>0</v>
      </c>
      <c r="GH11">
        <v>0</v>
      </c>
      <c r="GI11">
        <v>0</v>
      </c>
      <c r="GK11">
        <v>0</v>
      </c>
      <c r="GL11">
        <v>0</v>
      </c>
      <c r="GM11">
        <v>0</v>
      </c>
      <c r="GN11">
        <v>0</v>
      </c>
      <c r="GO11">
        <v>0</v>
      </c>
      <c r="GQ11">
        <v>0</v>
      </c>
      <c r="GR11">
        <v>0</v>
      </c>
      <c r="GS11">
        <v>0</v>
      </c>
      <c r="GT11">
        <v>0</v>
      </c>
      <c r="HB11">
        <v>380911986</v>
      </c>
      <c r="HC11">
        <v>3.9695999999999995E-2</v>
      </c>
      <c r="HD11">
        <v>990083</v>
      </c>
      <c r="HE11">
        <v>0</v>
      </c>
      <c r="HF11">
        <v>6070910</v>
      </c>
      <c r="HG11">
        <v>231000</v>
      </c>
      <c r="HH11">
        <v>8501</v>
      </c>
      <c r="HI11">
        <v>0</v>
      </c>
      <c r="HJ11">
        <v>761389</v>
      </c>
      <c r="HK11">
        <v>81086</v>
      </c>
      <c r="HL11">
        <v>81742</v>
      </c>
      <c r="HM11">
        <v>4000</v>
      </c>
      <c r="HN11">
        <v>314451</v>
      </c>
      <c r="HO11">
        <v>0</v>
      </c>
      <c r="HP11">
        <v>1565740</v>
      </c>
      <c r="HQ11">
        <v>0</v>
      </c>
      <c r="HR11">
        <v>0</v>
      </c>
      <c r="HS11">
        <v>60429416</v>
      </c>
      <c r="HT11">
        <v>1507813</v>
      </c>
      <c r="HW11">
        <v>0</v>
      </c>
      <c r="HX11">
        <v>904</v>
      </c>
      <c r="HY11">
        <v>948</v>
      </c>
      <c r="HZ11">
        <v>992</v>
      </c>
      <c r="IA11">
        <v>1133</v>
      </c>
      <c r="IB11">
        <v>1140</v>
      </c>
      <c r="IC11">
        <v>5117</v>
      </c>
      <c r="ID11">
        <v>12</v>
      </c>
      <c r="IE11">
        <v>0</v>
      </c>
      <c r="IF11">
        <v>0</v>
      </c>
      <c r="IG11">
        <v>375</v>
      </c>
      <c r="IH11">
        <v>13.8</v>
      </c>
      <c r="II11">
        <v>5693.6</v>
      </c>
      <c r="IJ11">
        <v>822.2</v>
      </c>
      <c r="IK11">
        <v>3.923</v>
      </c>
      <c r="IL11">
        <v>0</v>
      </c>
      <c r="IM11">
        <v>0</v>
      </c>
      <c r="IN11">
        <v>2</v>
      </c>
      <c r="IO11">
        <v>2</v>
      </c>
      <c r="IP11">
        <v>5697.5230000000001</v>
      </c>
      <c r="IQ11">
        <v>822.2</v>
      </c>
      <c r="IR11">
        <v>506475</v>
      </c>
      <c r="IS11">
        <v>1079</v>
      </c>
      <c r="IT11">
        <v>0</v>
      </c>
      <c r="IU11">
        <v>0</v>
      </c>
      <c r="IV11">
        <v>4000</v>
      </c>
      <c r="IW11">
        <v>6160</v>
      </c>
      <c r="IX11">
        <v>0</v>
      </c>
      <c r="IY11">
        <v>0</v>
      </c>
      <c r="IZ11">
        <v>1566819</v>
      </c>
      <c r="JA11">
        <v>14784</v>
      </c>
      <c r="JB11">
        <v>1</v>
      </c>
      <c r="JC11">
        <v>7756</v>
      </c>
      <c r="JD11">
        <v>16</v>
      </c>
      <c r="JE11">
        <v>169508</v>
      </c>
      <c r="JF11">
        <v>34</v>
      </c>
      <c r="JG11">
        <v>120187</v>
      </c>
      <c r="JH11">
        <v>17000</v>
      </c>
      <c r="JJ11">
        <v>0</v>
      </c>
      <c r="JK11">
        <v>0</v>
      </c>
      <c r="JL11">
        <v>0</v>
      </c>
      <c r="JM11">
        <v>0</v>
      </c>
      <c r="JO11">
        <v>5.9039999999999999</v>
      </c>
      <c r="JP11">
        <v>373.35200000000003</v>
      </c>
      <c r="JQ11">
        <v>197.001</v>
      </c>
      <c r="JR11">
        <v>47136</v>
      </c>
      <c r="JS11">
        <v>3468530</v>
      </c>
      <c r="JT11">
        <v>2101855</v>
      </c>
      <c r="JU11">
        <v>0</v>
      </c>
      <c r="JW11">
        <v>0</v>
      </c>
      <c r="JX11">
        <v>0</v>
      </c>
      <c r="JY11">
        <v>0</v>
      </c>
      <c r="JZ11">
        <v>0</v>
      </c>
      <c r="KD11">
        <v>0</v>
      </c>
      <c r="KE11">
        <v>7258</v>
      </c>
      <c r="KG11">
        <v>0</v>
      </c>
      <c r="KH11">
        <v>0</v>
      </c>
      <c r="KI11">
        <v>0</v>
      </c>
      <c r="KJ11">
        <v>95</v>
      </c>
      <c r="KK11">
        <v>280</v>
      </c>
      <c r="KL11">
        <v>58520</v>
      </c>
      <c r="KM11">
        <v>172480</v>
      </c>
      <c r="KN11">
        <v>0</v>
      </c>
      <c r="KO11">
        <v>0</v>
      </c>
      <c r="KP11">
        <v>0</v>
      </c>
      <c r="KQ11">
        <v>0</v>
      </c>
      <c r="KS11">
        <v>0</v>
      </c>
      <c r="KT11">
        <v>0</v>
      </c>
      <c r="KU11">
        <v>0</v>
      </c>
      <c r="KW11">
        <v>0</v>
      </c>
      <c r="KX11">
        <v>0</v>
      </c>
      <c r="KY11">
        <v>0</v>
      </c>
      <c r="KZ11">
        <v>0</v>
      </c>
      <c r="LA11">
        <v>0</v>
      </c>
      <c r="LB11">
        <v>0</v>
      </c>
      <c r="LD11">
        <v>0</v>
      </c>
      <c r="LE11">
        <v>0</v>
      </c>
      <c r="LF11">
        <v>0</v>
      </c>
      <c r="LG11">
        <v>0</v>
      </c>
      <c r="LH11">
        <v>0</v>
      </c>
      <c r="LI11">
        <v>0</v>
      </c>
      <c r="LJ11">
        <v>4138.9130000000005</v>
      </c>
      <c r="LK11">
        <v>48</v>
      </c>
      <c r="LL11">
        <v>720000</v>
      </c>
      <c r="LM11">
        <v>41389</v>
      </c>
      <c r="LN11">
        <v>0</v>
      </c>
      <c r="LO11">
        <v>0</v>
      </c>
      <c r="LP11">
        <v>0</v>
      </c>
      <c r="LQ11">
        <v>0</v>
      </c>
      <c r="LR11">
        <v>0</v>
      </c>
      <c r="LS11">
        <v>0</v>
      </c>
      <c r="LT11">
        <v>0</v>
      </c>
      <c r="LU11">
        <v>0</v>
      </c>
      <c r="LV11">
        <v>0</v>
      </c>
      <c r="LW11">
        <v>0</v>
      </c>
      <c r="LX11">
        <v>0</v>
      </c>
      <c r="LY11">
        <v>0</v>
      </c>
      <c r="LZ11">
        <v>7066</v>
      </c>
      <c r="MA11">
        <v>423960</v>
      </c>
      <c r="MB11">
        <v>0</v>
      </c>
      <c r="MC11">
        <v>282640</v>
      </c>
      <c r="MD11">
        <v>141320</v>
      </c>
      <c r="ME11">
        <v>0</v>
      </c>
      <c r="MF11">
        <v>0</v>
      </c>
      <c r="MG11">
        <v>72109863</v>
      </c>
      <c r="MH11">
        <v>0</v>
      </c>
      <c r="MI11">
        <v>0</v>
      </c>
      <c r="MJ11">
        <v>0</v>
      </c>
      <c r="MK11">
        <v>0</v>
      </c>
      <c r="ML11">
        <v>0</v>
      </c>
    </row>
    <row r="12" spans="1:350" x14ac:dyDescent="0.25">
      <c r="A12">
        <v>45523</v>
      </c>
      <c r="B12">
        <v>92801</v>
      </c>
      <c r="C12">
        <v>9</v>
      </c>
      <c r="D12">
        <v>2025</v>
      </c>
      <c r="E12">
        <v>6160</v>
      </c>
      <c r="F12">
        <v>0</v>
      </c>
      <c r="G12">
        <v>123.44300000000001</v>
      </c>
      <c r="H12">
        <v>93.041000000000011</v>
      </c>
      <c r="I12">
        <v>93.041000000000011</v>
      </c>
      <c r="J12">
        <v>123.44300000000001</v>
      </c>
      <c r="K12">
        <v>0</v>
      </c>
      <c r="L12">
        <v>6160</v>
      </c>
      <c r="M12">
        <v>0</v>
      </c>
      <c r="N12">
        <v>0</v>
      </c>
      <c r="P12">
        <v>124.75700000000001</v>
      </c>
      <c r="Q12">
        <v>0</v>
      </c>
      <c r="R12">
        <v>77623</v>
      </c>
      <c r="S12">
        <v>622.19600000000003</v>
      </c>
      <c r="U12">
        <v>53974</v>
      </c>
      <c r="V12">
        <v>0</v>
      </c>
      <c r="W12">
        <v>0</v>
      </c>
      <c r="X12">
        <v>0</v>
      </c>
      <c r="Z12">
        <v>0</v>
      </c>
      <c r="AC12">
        <v>0</v>
      </c>
      <c r="AD12" t="s">
        <v>305</v>
      </c>
      <c r="AE12">
        <v>0</v>
      </c>
      <c r="AH12">
        <v>0</v>
      </c>
      <c r="AI12">
        <v>0</v>
      </c>
      <c r="AJ12">
        <v>6160</v>
      </c>
      <c r="AK12" t="s">
        <v>529</v>
      </c>
      <c r="AL12" t="s">
        <v>25</v>
      </c>
      <c r="AM12">
        <v>0</v>
      </c>
      <c r="AN12">
        <v>0</v>
      </c>
      <c r="AO12">
        <v>0</v>
      </c>
      <c r="AP12">
        <v>0</v>
      </c>
      <c r="AQ12">
        <v>0</v>
      </c>
      <c r="AS12">
        <v>0</v>
      </c>
      <c r="AT12">
        <v>0</v>
      </c>
      <c r="AU12">
        <v>0</v>
      </c>
      <c r="AV12">
        <v>-16959</v>
      </c>
      <c r="AW12">
        <v>1205987</v>
      </c>
      <c r="AX12">
        <v>1186615</v>
      </c>
      <c r="AY12">
        <v>803779</v>
      </c>
      <c r="AZ12">
        <v>77623</v>
      </c>
      <c r="BA12">
        <v>2</v>
      </c>
      <c r="BB12">
        <v>0</v>
      </c>
      <c r="BC12">
        <v>0</v>
      </c>
      <c r="BD12">
        <v>0</v>
      </c>
      <c r="BE12">
        <v>0</v>
      </c>
      <c r="BF12">
        <v>1083194</v>
      </c>
      <c r="BG12">
        <v>0</v>
      </c>
      <c r="BJ12">
        <v>12</v>
      </c>
      <c r="BK12">
        <v>0</v>
      </c>
      <c r="BL12">
        <v>0</v>
      </c>
      <c r="BM12">
        <v>0</v>
      </c>
      <c r="BN12">
        <v>0</v>
      </c>
      <c r="BO12">
        <v>0</v>
      </c>
      <c r="BP12">
        <v>0</v>
      </c>
      <c r="BQ12">
        <v>756</v>
      </c>
      <c r="BS12">
        <v>0</v>
      </c>
      <c r="BT12">
        <v>0</v>
      </c>
      <c r="BU12">
        <v>0</v>
      </c>
      <c r="BV12">
        <v>0</v>
      </c>
      <c r="BW12">
        <v>0</v>
      </c>
      <c r="BY12">
        <v>0</v>
      </c>
      <c r="CA12">
        <v>0</v>
      </c>
      <c r="CB12">
        <v>0</v>
      </c>
      <c r="CC12">
        <v>0</v>
      </c>
      <c r="CD12">
        <v>0</v>
      </c>
      <c r="CE12">
        <v>0</v>
      </c>
      <c r="CF12">
        <v>0</v>
      </c>
      <c r="CG12">
        <v>0</v>
      </c>
      <c r="CH12">
        <v>26561</v>
      </c>
      <c r="CI12">
        <v>0</v>
      </c>
      <c r="CJ12">
        <v>4</v>
      </c>
      <c r="CK12">
        <v>0</v>
      </c>
      <c r="CL12">
        <v>0</v>
      </c>
      <c r="CN12">
        <v>0</v>
      </c>
      <c r="CO12">
        <v>1</v>
      </c>
      <c r="CP12">
        <v>0</v>
      </c>
      <c r="CQ12">
        <v>0</v>
      </c>
      <c r="CR12">
        <v>124.902</v>
      </c>
      <c r="CS12">
        <v>0</v>
      </c>
      <c r="CT12">
        <v>0</v>
      </c>
      <c r="CU12">
        <v>0</v>
      </c>
      <c r="CV12">
        <v>0</v>
      </c>
      <c r="CW12">
        <v>0</v>
      </c>
      <c r="CX12">
        <v>0</v>
      </c>
      <c r="CY12">
        <v>0</v>
      </c>
      <c r="CZ12">
        <v>0</v>
      </c>
      <c r="DB12">
        <v>573133</v>
      </c>
      <c r="DC12">
        <v>0</v>
      </c>
      <c r="DD12">
        <v>0</v>
      </c>
      <c r="DE12">
        <v>41734</v>
      </c>
      <c r="DF12">
        <v>41734</v>
      </c>
      <c r="DG12">
        <v>6.7750000000000004</v>
      </c>
      <c r="DH12">
        <v>0</v>
      </c>
      <c r="DI12">
        <v>0</v>
      </c>
      <c r="DK12">
        <v>3713</v>
      </c>
      <c r="DL12">
        <v>0</v>
      </c>
      <c r="DM12">
        <v>69761</v>
      </c>
      <c r="DN12">
        <v>229</v>
      </c>
      <c r="DO12">
        <v>0</v>
      </c>
      <c r="DP12">
        <v>0</v>
      </c>
      <c r="DQ12">
        <v>0</v>
      </c>
      <c r="DR12">
        <v>0</v>
      </c>
      <c r="DS12">
        <v>0</v>
      </c>
      <c r="DT12">
        <v>0</v>
      </c>
      <c r="DU12">
        <v>0</v>
      </c>
      <c r="DV12">
        <v>0</v>
      </c>
      <c r="DW12">
        <v>0</v>
      </c>
      <c r="DX12">
        <v>0</v>
      </c>
      <c r="DY12">
        <v>0</v>
      </c>
      <c r="DZ12">
        <v>0</v>
      </c>
      <c r="EA12">
        <v>0</v>
      </c>
      <c r="EB12">
        <v>0</v>
      </c>
      <c r="EC12">
        <v>9.8800000000000008</v>
      </c>
      <c r="ED12">
        <v>69990</v>
      </c>
      <c r="EE12">
        <v>0</v>
      </c>
      <c r="EF12">
        <v>0</v>
      </c>
      <c r="EG12">
        <v>0</v>
      </c>
      <c r="EH12">
        <v>0</v>
      </c>
      <c r="EI12">
        <v>0</v>
      </c>
      <c r="EJ12">
        <v>0</v>
      </c>
      <c r="EK12">
        <v>0</v>
      </c>
      <c r="EL12">
        <v>0</v>
      </c>
      <c r="EM12">
        <v>0</v>
      </c>
      <c r="EN12">
        <v>0</v>
      </c>
      <c r="EO12">
        <v>0</v>
      </c>
      <c r="EP12">
        <v>0</v>
      </c>
      <c r="EQ12">
        <v>0</v>
      </c>
      <c r="ER12">
        <v>0</v>
      </c>
      <c r="ES12">
        <v>0</v>
      </c>
      <c r="ET12">
        <v>0</v>
      </c>
      <c r="EV12">
        <v>0</v>
      </c>
      <c r="EW12">
        <v>0</v>
      </c>
      <c r="EX12">
        <v>0</v>
      </c>
      <c r="EZ12">
        <v>1008635</v>
      </c>
      <c r="FA12">
        <v>0</v>
      </c>
      <c r="FB12">
        <v>1086029</v>
      </c>
      <c r="FC12">
        <v>0</v>
      </c>
      <c r="FD12">
        <v>0</v>
      </c>
      <c r="FE12">
        <v>151840</v>
      </c>
      <c r="FF12">
        <v>26140</v>
      </c>
      <c r="FG12">
        <v>6.6668999999999992E-2</v>
      </c>
      <c r="FH12">
        <v>3.0164999999999997E-2</v>
      </c>
      <c r="FI12">
        <v>0</v>
      </c>
      <c r="FJ12">
        <v>0</v>
      </c>
      <c r="FK12">
        <v>175.84300000000002</v>
      </c>
      <c r="FL12">
        <v>1290570</v>
      </c>
      <c r="FM12">
        <v>0</v>
      </c>
      <c r="FN12">
        <v>0</v>
      </c>
      <c r="FO12">
        <v>0</v>
      </c>
      <c r="FP12">
        <v>0</v>
      </c>
      <c r="FQ12">
        <v>0</v>
      </c>
      <c r="FR12">
        <v>0</v>
      </c>
      <c r="FS12">
        <v>0</v>
      </c>
      <c r="FT12">
        <v>0</v>
      </c>
      <c r="FU12">
        <v>0</v>
      </c>
      <c r="FV12">
        <v>0</v>
      </c>
      <c r="FW12">
        <v>0</v>
      </c>
      <c r="FX12">
        <v>0</v>
      </c>
      <c r="FY12">
        <v>0</v>
      </c>
      <c r="GB12">
        <v>272537</v>
      </c>
      <c r="GC12">
        <v>272537</v>
      </c>
      <c r="GD12">
        <v>30.402000000000001</v>
      </c>
      <c r="GF12">
        <v>0</v>
      </c>
      <c r="GG12">
        <v>0</v>
      </c>
      <c r="GH12">
        <v>0</v>
      </c>
      <c r="GI12">
        <v>0</v>
      </c>
      <c r="GK12">
        <v>0</v>
      </c>
      <c r="GL12">
        <v>0</v>
      </c>
      <c r="GM12">
        <v>0</v>
      </c>
      <c r="GN12">
        <v>0</v>
      </c>
      <c r="GO12">
        <v>0</v>
      </c>
      <c r="GQ12">
        <v>0</v>
      </c>
      <c r="GR12">
        <v>0</v>
      </c>
      <c r="GS12">
        <v>0</v>
      </c>
      <c r="GT12">
        <v>0</v>
      </c>
      <c r="HB12">
        <v>380911986</v>
      </c>
      <c r="HC12">
        <v>3.9695999999999995E-2</v>
      </c>
      <c r="HD12">
        <v>19601</v>
      </c>
      <c r="HE12">
        <v>0</v>
      </c>
      <c r="HF12">
        <v>102159</v>
      </c>
      <c r="HG12">
        <v>7392</v>
      </c>
      <c r="HH12">
        <v>0</v>
      </c>
      <c r="HI12">
        <v>0</v>
      </c>
      <c r="HJ12">
        <v>16249</v>
      </c>
      <c r="HK12">
        <v>1850</v>
      </c>
      <c r="HL12">
        <v>1214</v>
      </c>
      <c r="HM12">
        <v>0</v>
      </c>
      <c r="HN12">
        <v>0</v>
      </c>
      <c r="HO12">
        <v>0</v>
      </c>
      <c r="HP12">
        <v>0</v>
      </c>
      <c r="HQ12">
        <v>0</v>
      </c>
      <c r="HR12">
        <v>0</v>
      </c>
      <c r="HS12">
        <v>1008406</v>
      </c>
      <c r="HT12">
        <v>26140</v>
      </c>
      <c r="HW12">
        <v>0</v>
      </c>
      <c r="HX12">
        <v>4</v>
      </c>
      <c r="HY12">
        <v>7</v>
      </c>
      <c r="HZ12">
        <v>3</v>
      </c>
      <c r="IA12">
        <v>9</v>
      </c>
      <c r="IB12">
        <v>4</v>
      </c>
      <c r="IC12">
        <v>27</v>
      </c>
      <c r="ID12">
        <v>0</v>
      </c>
      <c r="IE12">
        <v>0</v>
      </c>
      <c r="IF12">
        <v>0</v>
      </c>
      <c r="IG12">
        <v>12</v>
      </c>
      <c r="IH12">
        <v>0</v>
      </c>
      <c r="II12">
        <v>0</v>
      </c>
      <c r="IJ12">
        <v>0</v>
      </c>
      <c r="IK12">
        <v>0</v>
      </c>
      <c r="IL12">
        <v>0</v>
      </c>
      <c r="IM12">
        <v>0</v>
      </c>
      <c r="IN12">
        <v>0</v>
      </c>
      <c r="IO12">
        <v>0</v>
      </c>
      <c r="IP12">
        <v>0</v>
      </c>
      <c r="IQ12">
        <v>0</v>
      </c>
      <c r="IR12">
        <v>0</v>
      </c>
      <c r="IS12">
        <v>0</v>
      </c>
      <c r="IT12">
        <v>0</v>
      </c>
      <c r="IU12">
        <v>0</v>
      </c>
      <c r="IV12">
        <v>0</v>
      </c>
      <c r="IW12">
        <v>6160</v>
      </c>
      <c r="IX12">
        <v>0</v>
      </c>
      <c r="IY12">
        <v>0</v>
      </c>
      <c r="IZ12">
        <v>0</v>
      </c>
      <c r="JA12">
        <v>0</v>
      </c>
      <c r="JB12">
        <v>0</v>
      </c>
      <c r="JC12">
        <v>0</v>
      </c>
      <c r="JD12">
        <v>0</v>
      </c>
      <c r="JE12">
        <v>0</v>
      </c>
      <c r="JF12">
        <v>0</v>
      </c>
      <c r="JG12">
        <v>0</v>
      </c>
      <c r="JH12">
        <v>0</v>
      </c>
      <c r="JJ12">
        <v>0</v>
      </c>
      <c r="JK12">
        <v>0</v>
      </c>
      <c r="JL12">
        <v>0</v>
      </c>
      <c r="JM12">
        <v>0</v>
      </c>
      <c r="JO12">
        <v>13.087</v>
      </c>
      <c r="JP12">
        <v>12.092000000000001</v>
      </c>
      <c r="JQ12">
        <v>5.2220000000000004</v>
      </c>
      <c r="JR12">
        <v>104484</v>
      </c>
      <c r="JS12">
        <v>112338</v>
      </c>
      <c r="JT12">
        <v>55715</v>
      </c>
      <c r="JU12">
        <v>0</v>
      </c>
      <c r="JW12">
        <v>0</v>
      </c>
      <c r="JX12">
        <v>0</v>
      </c>
      <c r="JY12">
        <v>0</v>
      </c>
      <c r="JZ12">
        <v>0</v>
      </c>
      <c r="KD12">
        <v>0</v>
      </c>
      <c r="KE12">
        <v>7258</v>
      </c>
      <c r="KG12">
        <v>0</v>
      </c>
      <c r="KH12">
        <v>0</v>
      </c>
      <c r="KI12">
        <v>0</v>
      </c>
      <c r="KJ12">
        <v>6</v>
      </c>
      <c r="KK12">
        <v>6</v>
      </c>
      <c r="KL12">
        <v>3696</v>
      </c>
      <c r="KM12">
        <v>3696</v>
      </c>
      <c r="KN12">
        <v>0</v>
      </c>
      <c r="KO12">
        <v>0</v>
      </c>
      <c r="KP12">
        <v>0</v>
      </c>
      <c r="KQ12">
        <v>0</v>
      </c>
      <c r="KS12">
        <v>0</v>
      </c>
      <c r="KT12">
        <v>0</v>
      </c>
      <c r="KU12">
        <v>0</v>
      </c>
      <c r="KW12">
        <v>0</v>
      </c>
      <c r="KX12">
        <v>0</v>
      </c>
      <c r="KY12">
        <v>0</v>
      </c>
      <c r="KZ12">
        <v>0</v>
      </c>
      <c r="LA12">
        <v>0</v>
      </c>
      <c r="LB12">
        <v>0</v>
      </c>
      <c r="LD12">
        <v>0</v>
      </c>
      <c r="LE12">
        <v>0</v>
      </c>
      <c r="LF12">
        <v>0</v>
      </c>
      <c r="LG12">
        <v>0</v>
      </c>
      <c r="LH12">
        <v>0</v>
      </c>
      <c r="LI12">
        <v>0</v>
      </c>
      <c r="LJ12">
        <v>124.902</v>
      </c>
      <c r="LK12">
        <v>1</v>
      </c>
      <c r="LL12">
        <v>15000</v>
      </c>
      <c r="LM12">
        <v>1249</v>
      </c>
      <c r="LN12">
        <v>0</v>
      </c>
      <c r="LO12">
        <v>0</v>
      </c>
      <c r="LP12">
        <v>0</v>
      </c>
      <c r="LQ12">
        <v>0</v>
      </c>
      <c r="LR12">
        <v>0</v>
      </c>
      <c r="LS12">
        <v>0</v>
      </c>
      <c r="LT12">
        <v>0</v>
      </c>
      <c r="LU12">
        <v>0</v>
      </c>
      <c r="LV12">
        <v>0</v>
      </c>
      <c r="LW12">
        <v>0</v>
      </c>
      <c r="LX12">
        <v>0</v>
      </c>
      <c r="LY12">
        <v>0</v>
      </c>
      <c r="LZ12">
        <v>116</v>
      </c>
      <c r="MA12">
        <v>6960</v>
      </c>
      <c r="MB12">
        <v>0</v>
      </c>
      <c r="MC12">
        <v>4640</v>
      </c>
      <c r="MD12">
        <v>2320</v>
      </c>
      <c r="ME12">
        <v>0</v>
      </c>
      <c r="MF12">
        <v>0</v>
      </c>
      <c r="MG12">
        <v>1212947</v>
      </c>
      <c r="MH12">
        <v>0</v>
      </c>
      <c r="MI12">
        <v>0</v>
      </c>
      <c r="MJ12">
        <v>0</v>
      </c>
      <c r="MK12">
        <v>0</v>
      </c>
      <c r="ML12">
        <v>0</v>
      </c>
    </row>
    <row r="13" spans="1:350" x14ac:dyDescent="0.25">
      <c r="A13">
        <v>45523</v>
      </c>
      <c r="B13">
        <v>105801</v>
      </c>
      <c r="C13">
        <v>9</v>
      </c>
      <c r="D13">
        <v>2025</v>
      </c>
      <c r="E13">
        <v>6160</v>
      </c>
      <c r="F13">
        <v>0</v>
      </c>
      <c r="G13">
        <v>81.56</v>
      </c>
      <c r="H13">
        <v>67.222999999999999</v>
      </c>
      <c r="I13">
        <v>67.222999999999999</v>
      </c>
      <c r="J13">
        <v>81.56</v>
      </c>
      <c r="K13">
        <v>0</v>
      </c>
      <c r="L13">
        <v>6160</v>
      </c>
      <c r="M13">
        <v>0</v>
      </c>
      <c r="N13">
        <v>0</v>
      </c>
      <c r="P13">
        <v>103.16500000000001</v>
      </c>
      <c r="Q13">
        <v>0</v>
      </c>
      <c r="R13">
        <v>64189</v>
      </c>
      <c r="S13">
        <v>622.19600000000003</v>
      </c>
      <c r="U13">
        <v>44635</v>
      </c>
      <c r="V13">
        <v>1.73</v>
      </c>
      <c r="W13">
        <v>1066</v>
      </c>
      <c r="X13">
        <v>1066</v>
      </c>
      <c r="Z13">
        <v>0</v>
      </c>
      <c r="AC13">
        <v>0</v>
      </c>
      <c r="AD13" t="s">
        <v>305</v>
      </c>
      <c r="AE13">
        <v>0</v>
      </c>
      <c r="AH13">
        <v>0</v>
      </c>
      <c r="AI13">
        <v>0</v>
      </c>
      <c r="AJ13">
        <v>6160</v>
      </c>
      <c r="AK13" t="s">
        <v>529</v>
      </c>
      <c r="AL13" t="s">
        <v>30</v>
      </c>
      <c r="AM13">
        <v>0</v>
      </c>
      <c r="AN13">
        <v>0</v>
      </c>
      <c r="AO13">
        <v>0</v>
      </c>
      <c r="AP13">
        <v>0</v>
      </c>
      <c r="AQ13">
        <v>0</v>
      </c>
      <c r="AS13">
        <v>0</v>
      </c>
      <c r="AT13">
        <v>0</v>
      </c>
      <c r="AU13">
        <v>0</v>
      </c>
      <c r="AV13">
        <v>-1403</v>
      </c>
      <c r="AW13">
        <v>983719</v>
      </c>
      <c r="AX13">
        <v>971240</v>
      </c>
      <c r="AY13">
        <v>717584</v>
      </c>
      <c r="AZ13">
        <v>64189</v>
      </c>
      <c r="BA13">
        <v>8.1669999999999998</v>
      </c>
      <c r="BB13">
        <v>0</v>
      </c>
      <c r="BC13">
        <v>0</v>
      </c>
      <c r="BD13">
        <v>0</v>
      </c>
      <c r="BE13">
        <v>0</v>
      </c>
      <c r="BF13">
        <v>826890</v>
      </c>
      <c r="BG13">
        <v>0</v>
      </c>
      <c r="BJ13">
        <v>12</v>
      </c>
      <c r="BK13">
        <v>0</v>
      </c>
      <c r="BL13">
        <v>0</v>
      </c>
      <c r="BM13">
        <v>0</v>
      </c>
      <c r="BN13">
        <v>0</v>
      </c>
      <c r="BO13">
        <v>0</v>
      </c>
      <c r="BP13">
        <v>0</v>
      </c>
      <c r="BQ13">
        <v>760</v>
      </c>
      <c r="BS13">
        <v>0</v>
      </c>
      <c r="BT13">
        <v>0</v>
      </c>
      <c r="BU13">
        <v>0</v>
      </c>
      <c r="BV13">
        <v>0</v>
      </c>
      <c r="BW13">
        <v>0</v>
      </c>
      <c r="BY13">
        <v>0</v>
      </c>
      <c r="CA13">
        <v>0</v>
      </c>
      <c r="CB13">
        <v>0</v>
      </c>
      <c r="CC13">
        <v>0</v>
      </c>
      <c r="CD13">
        <v>0</v>
      </c>
      <c r="CE13">
        <v>0</v>
      </c>
      <c r="CF13">
        <v>0</v>
      </c>
      <c r="CG13">
        <v>0</v>
      </c>
      <c r="CH13">
        <v>19610</v>
      </c>
      <c r="CI13">
        <v>0</v>
      </c>
      <c r="CJ13">
        <v>5</v>
      </c>
      <c r="CK13">
        <v>0</v>
      </c>
      <c r="CL13">
        <v>0</v>
      </c>
      <c r="CN13">
        <v>0</v>
      </c>
      <c r="CO13">
        <v>1</v>
      </c>
      <c r="CP13">
        <v>0</v>
      </c>
      <c r="CQ13">
        <v>5</v>
      </c>
      <c r="CR13">
        <v>103.13900000000001</v>
      </c>
      <c r="CS13">
        <v>0</v>
      </c>
      <c r="CT13">
        <v>0</v>
      </c>
      <c r="CU13">
        <v>0</v>
      </c>
      <c r="CV13">
        <v>0</v>
      </c>
      <c r="CW13">
        <v>0</v>
      </c>
      <c r="CX13">
        <v>0</v>
      </c>
      <c r="CY13">
        <v>0</v>
      </c>
      <c r="CZ13">
        <v>0</v>
      </c>
      <c r="DB13">
        <v>414094</v>
      </c>
      <c r="DC13">
        <v>0</v>
      </c>
      <c r="DD13">
        <v>0</v>
      </c>
      <c r="DE13">
        <v>45738</v>
      </c>
      <c r="DF13">
        <v>45738</v>
      </c>
      <c r="DG13">
        <v>7.4250000000000007</v>
      </c>
      <c r="DH13">
        <v>0</v>
      </c>
      <c r="DI13">
        <v>0</v>
      </c>
      <c r="DK13">
        <v>3777</v>
      </c>
      <c r="DL13">
        <v>0</v>
      </c>
      <c r="DM13">
        <v>143342</v>
      </c>
      <c r="DN13">
        <v>471</v>
      </c>
      <c r="DO13">
        <v>0</v>
      </c>
      <c r="DP13">
        <v>0</v>
      </c>
      <c r="DQ13">
        <v>0</v>
      </c>
      <c r="DR13">
        <v>0</v>
      </c>
      <c r="DS13">
        <v>0</v>
      </c>
      <c r="DT13">
        <v>0</v>
      </c>
      <c r="DU13">
        <v>0</v>
      </c>
      <c r="DV13">
        <v>0</v>
      </c>
      <c r="DW13">
        <v>0</v>
      </c>
      <c r="DX13">
        <v>0</v>
      </c>
      <c r="DY13">
        <v>0</v>
      </c>
      <c r="DZ13">
        <v>0</v>
      </c>
      <c r="EA13">
        <v>0</v>
      </c>
      <c r="EB13">
        <v>0</v>
      </c>
      <c r="EC13">
        <v>18.115000000000002</v>
      </c>
      <c r="ED13">
        <v>128327</v>
      </c>
      <c r="EE13">
        <v>0</v>
      </c>
      <c r="EF13">
        <v>0</v>
      </c>
      <c r="EG13">
        <v>0</v>
      </c>
      <c r="EH13">
        <v>15486</v>
      </c>
      <c r="EI13">
        <v>0</v>
      </c>
      <c r="EJ13">
        <v>0</v>
      </c>
      <c r="EK13">
        <v>0.83800000000000008</v>
      </c>
      <c r="EL13">
        <v>0</v>
      </c>
      <c r="EM13">
        <v>0</v>
      </c>
      <c r="EN13">
        <v>0</v>
      </c>
      <c r="EO13">
        <v>0</v>
      </c>
      <c r="EP13">
        <v>0</v>
      </c>
      <c r="EQ13">
        <v>0.83800000000000008</v>
      </c>
      <c r="ER13">
        <v>0</v>
      </c>
      <c r="ES13">
        <v>2.5140000000000002</v>
      </c>
      <c r="ET13">
        <v>0</v>
      </c>
      <c r="EV13">
        <v>0</v>
      </c>
      <c r="EW13">
        <v>0</v>
      </c>
      <c r="EX13">
        <v>0</v>
      </c>
      <c r="EZ13">
        <v>835374</v>
      </c>
      <c r="FA13">
        <v>0</v>
      </c>
      <c r="FB13">
        <v>899092</v>
      </c>
      <c r="FC13">
        <v>0</v>
      </c>
      <c r="FD13">
        <v>0</v>
      </c>
      <c r="FE13">
        <v>115912</v>
      </c>
      <c r="FF13">
        <v>19954</v>
      </c>
      <c r="FG13">
        <v>6.6668999999999992E-2</v>
      </c>
      <c r="FH13">
        <v>3.0164999999999997E-2</v>
      </c>
      <c r="FI13">
        <v>0</v>
      </c>
      <c r="FJ13">
        <v>0</v>
      </c>
      <c r="FK13">
        <v>134.23500000000001</v>
      </c>
      <c r="FL13">
        <v>1054568</v>
      </c>
      <c r="FM13">
        <v>0</v>
      </c>
      <c r="FN13">
        <v>0</v>
      </c>
      <c r="FO13">
        <v>70900</v>
      </c>
      <c r="FP13">
        <v>0</v>
      </c>
      <c r="FQ13">
        <v>70900</v>
      </c>
      <c r="FR13">
        <v>70900</v>
      </c>
      <c r="FS13">
        <v>0</v>
      </c>
      <c r="FT13">
        <v>0</v>
      </c>
      <c r="FU13">
        <v>0</v>
      </c>
      <c r="FV13">
        <v>0</v>
      </c>
      <c r="FW13">
        <v>0</v>
      </c>
      <c r="FX13">
        <v>0</v>
      </c>
      <c r="FY13">
        <v>0</v>
      </c>
      <c r="GB13">
        <v>126177</v>
      </c>
      <c r="GC13">
        <v>126177</v>
      </c>
      <c r="GD13">
        <v>13.499000000000001</v>
      </c>
      <c r="GF13">
        <v>0</v>
      </c>
      <c r="GG13">
        <v>0</v>
      </c>
      <c r="GH13">
        <v>0</v>
      </c>
      <c r="GI13">
        <v>0</v>
      </c>
      <c r="GK13">
        <v>0</v>
      </c>
      <c r="GL13">
        <v>0</v>
      </c>
      <c r="GM13">
        <v>0</v>
      </c>
      <c r="GN13">
        <v>0</v>
      </c>
      <c r="GO13">
        <v>0</v>
      </c>
      <c r="GQ13">
        <v>0</v>
      </c>
      <c r="GR13">
        <v>0</v>
      </c>
      <c r="GS13">
        <v>0</v>
      </c>
      <c r="GT13">
        <v>0</v>
      </c>
      <c r="HB13">
        <v>380911986</v>
      </c>
      <c r="HC13">
        <v>3.9695999999999995E-2</v>
      </c>
      <c r="HD13">
        <v>12950</v>
      </c>
      <c r="HE13">
        <v>0</v>
      </c>
      <c r="HF13">
        <v>73811</v>
      </c>
      <c r="HG13">
        <v>6160</v>
      </c>
      <c r="HH13">
        <v>0</v>
      </c>
      <c r="HI13">
        <v>0</v>
      </c>
      <c r="HJ13">
        <v>16031</v>
      </c>
      <c r="HK13">
        <v>1138</v>
      </c>
      <c r="HL13">
        <v>635</v>
      </c>
      <c r="HM13">
        <v>0</v>
      </c>
      <c r="HN13">
        <v>0</v>
      </c>
      <c r="HO13">
        <v>0</v>
      </c>
      <c r="HP13">
        <v>0</v>
      </c>
      <c r="HQ13">
        <v>0</v>
      </c>
      <c r="HR13">
        <v>0</v>
      </c>
      <c r="HS13">
        <v>834903</v>
      </c>
      <c r="HT13">
        <v>19954</v>
      </c>
      <c r="HW13">
        <v>0</v>
      </c>
      <c r="HX13">
        <v>9</v>
      </c>
      <c r="HY13">
        <v>5</v>
      </c>
      <c r="HZ13">
        <v>4</v>
      </c>
      <c r="IA13">
        <v>7</v>
      </c>
      <c r="IB13">
        <v>5</v>
      </c>
      <c r="IC13">
        <v>30</v>
      </c>
      <c r="ID13">
        <v>0</v>
      </c>
      <c r="IE13">
        <v>0</v>
      </c>
      <c r="IF13">
        <v>0</v>
      </c>
      <c r="IG13">
        <v>10</v>
      </c>
      <c r="IH13">
        <v>0</v>
      </c>
      <c r="II13">
        <v>0</v>
      </c>
      <c r="IJ13">
        <v>1.73</v>
      </c>
      <c r="IK13">
        <v>0</v>
      </c>
      <c r="IL13">
        <v>0</v>
      </c>
      <c r="IM13">
        <v>0</v>
      </c>
      <c r="IN13">
        <v>0</v>
      </c>
      <c r="IO13">
        <v>0</v>
      </c>
      <c r="IP13">
        <v>0</v>
      </c>
      <c r="IQ13">
        <v>1.73</v>
      </c>
      <c r="IR13">
        <v>1066</v>
      </c>
      <c r="IS13">
        <v>0</v>
      </c>
      <c r="IT13">
        <v>0</v>
      </c>
      <c r="IU13">
        <v>0</v>
      </c>
      <c r="IV13">
        <v>0</v>
      </c>
      <c r="IW13">
        <v>6160</v>
      </c>
      <c r="IX13">
        <v>0</v>
      </c>
      <c r="IY13">
        <v>0</v>
      </c>
      <c r="IZ13">
        <v>0</v>
      </c>
      <c r="JA13">
        <v>0</v>
      </c>
      <c r="JB13">
        <v>0</v>
      </c>
      <c r="JC13">
        <v>0</v>
      </c>
      <c r="JD13">
        <v>0</v>
      </c>
      <c r="JE13">
        <v>0</v>
      </c>
      <c r="JF13">
        <v>0</v>
      </c>
      <c r="JG13">
        <v>0</v>
      </c>
      <c r="JH13">
        <v>0</v>
      </c>
      <c r="JJ13">
        <v>0</v>
      </c>
      <c r="JK13">
        <v>0</v>
      </c>
      <c r="JL13">
        <v>0</v>
      </c>
      <c r="JM13">
        <v>0</v>
      </c>
      <c r="JO13">
        <v>0</v>
      </c>
      <c r="JP13">
        <v>12.950000000000001</v>
      </c>
      <c r="JQ13">
        <v>0.55000000000000004</v>
      </c>
      <c r="JR13">
        <v>0</v>
      </c>
      <c r="JS13">
        <v>120309</v>
      </c>
      <c r="JT13">
        <v>5868</v>
      </c>
      <c r="JU13">
        <v>0</v>
      </c>
      <c r="JW13">
        <v>0</v>
      </c>
      <c r="JX13">
        <v>0</v>
      </c>
      <c r="JY13">
        <v>0</v>
      </c>
      <c r="JZ13">
        <v>0</v>
      </c>
      <c r="KD13">
        <v>0</v>
      </c>
      <c r="KE13">
        <v>7258</v>
      </c>
      <c r="KG13">
        <v>0</v>
      </c>
      <c r="KH13">
        <v>0</v>
      </c>
      <c r="KI13">
        <v>0</v>
      </c>
      <c r="KJ13">
        <v>10</v>
      </c>
      <c r="KK13">
        <v>0</v>
      </c>
      <c r="KL13">
        <v>6160</v>
      </c>
      <c r="KM13">
        <v>0</v>
      </c>
      <c r="KN13">
        <v>0</v>
      </c>
      <c r="KO13">
        <v>0</v>
      </c>
      <c r="KP13">
        <v>0</v>
      </c>
      <c r="KQ13">
        <v>0</v>
      </c>
      <c r="KS13">
        <v>0</v>
      </c>
      <c r="KT13">
        <v>0</v>
      </c>
      <c r="KU13">
        <v>0</v>
      </c>
      <c r="KW13">
        <v>0</v>
      </c>
      <c r="KX13">
        <v>0</v>
      </c>
      <c r="KY13">
        <v>0</v>
      </c>
      <c r="KZ13">
        <v>0</v>
      </c>
      <c r="LA13">
        <v>0</v>
      </c>
      <c r="LB13">
        <v>0</v>
      </c>
      <c r="LD13">
        <v>0</v>
      </c>
      <c r="LE13">
        <v>0</v>
      </c>
      <c r="LF13">
        <v>0</v>
      </c>
      <c r="LG13">
        <v>0</v>
      </c>
      <c r="LH13">
        <v>0</v>
      </c>
      <c r="LI13">
        <v>0</v>
      </c>
      <c r="LJ13">
        <v>103.13900000000001</v>
      </c>
      <c r="LK13">
        <v>1</v>
      </c>
      <c r="LL13">
        <v>15000</v>
      </c>
      <c r="LM13">
        <v>1031</v>
      </c>
      <c r="LN13">
        <v>0</v>
      </c>
      <c r="LO13">
        <v>0</v>
      </c>
      <c r="LP13">
        <v>0</v>
      </c>
      <c r="LQ13">
        <v>0</v>
      </c>
      <c r="LR13">
        <v>0</v>
      </c>
      <c r="LS13">
        <v>0</v>
      </c>
      <c r="LT13">
        <v>0</v>
      </c>
      <c r="LU13">
        <v>0</v>
      </c>
      <c r="LV13">
        <v>0</v>
      </c>
      <c r="LW13">
        <v>0</v>
      </c>
      <c r="LX13">
        <v>0</v>
      </c>
      <c r="LY13">
        <v>0</v>
      </c>
      <c r="LZ13">
        <v>111</v>
      </c>
      <c r="MA13">
        <v>6660</v>
      </c>
      <c r="MB13">
        <v>0</v>
      </c>
      <c r="MC13">
        <v>4440</v>
      </c>
      <c r="MD13">
        <v>2220</v>
      </c>
      <c r="ME13">
        <v>0</v>
      </c>
      <c r="MF13">
        <v>0</v>
      </c>
      <c r="MG13">
        <v>990379</v>
      </c>
      <c r="MH13">
        <v>0</v>
      </c>
      <c r="MI13">
        <v>0</v>
      </c>
      <c r="MJ13">
        <v>0</v>
      </c>
      <c r="MK13">
        <v>0</v>
      </c>
      <c r="ML13">
        <v>0</v>
      </c>
    </row>
    <row r="14" spans="1:350" x14ac:dyDescent="0.25">
      <c r="A14">
        <v>45523</v>
      </c>
      <c r="B14">
        <v>111801</v>
      </c>
      <c r="C14">
        <v>9</v>
      </c>
      <c r="D14">
        <v>2025</v>
      </c>
      <c r="E14">
        <v>6160</v>
      </c>
      <c r="F14">
        <v>0</v>
      </c>
      <c r="G14">
        <v>41.353000000000002</v>
      </c>
      <c r="H14">
        <v>32.274000000000001</v>
      </c>
      <c r="I14">
        <v>32.274000000000001</v>
      </c>
      <c r="J14">
        <v>41.353000000000002</v>
      </c>
      <c r="K14">
        <v>0</v>
      </c>
      <c r="L14">
        <v>6160</v>
      </c>
      <c r="M14">
        <v>0</v>
      </c>
      <c r="N14">
        <v>0</v>
      </c>
      <c r="P14">
        <v>31.503</v>
      </c>
      <c r="Q14">
        <v>0</v>
      </c>
      <c r="R14">
        <v>19601</v>
      </c>
      <c r="S14">
        <v>622.19600000000003</v>
      </c>
      <c r="U14">
        <v>13629</v>
      </c>
      <c r="V14">
        <v>0</v>
      </c>
      <c r="W14">
        <v>0</v>
      </c>
      <c r="X14">
        <v>0</v>
      </c>
      <c r="Z14">
        <v>0</v>
      </c>
      <c r="AC14">
        <v>0</v>
      </c>
      <c r="AD14" t="s">
        <v>305</v>
      </c>
      <c r="AE14">
        <v>0</v>
      </c>
      <c r="AH14">
        <v>0</v>
      </c>
      <c r="AI14">
        <v>0</v>
      </c>
      <c r="AJ14">
        <v>6160</v>
      </c>
      <c r="AK14" t="s">
        <v>529</v>
      </c>
      <c r="AL14" t="s">
        <v>441</v>
      </c>
      <c r="AM14">
        <v>0</v>
      </c>
      <c r="AN14">
        <v>0</v>
      </c>
      <c r="AO14">
        <v>0</v>
      </c>
      <c r="AP14">
        <v>0</v>
      </c>
      <c r="AQ14">
        <v>0</v>
      </c>
      <c r="AS14">
        <v>0</v>
      </c>
      <c r="AT14">
        <v>0</v>
      </c>
      <c r="AU14">
        <v>0</v>
      </c>
      <c r="AV14">
        <v>-494</v>
      </c>
      <c r="AW14">
        <v>597734</v>
      </c>
      <c r="AX14">
        <v>591901</v>
      </c>
      <c r="AY14">
        <v>405490</v>
      </c>
      <c r="AZ14">
        <v>19601</v>
      </c>
      <c r="BA14">
        <v>0</v>
      </c>
      <c r="BB14">
        <v>0</v>
      </c>
      <c r="BC14">
        <v>0</v>
      </c>
      <c r="BD14">
        <v>0</v>
      </c>
      <c r="BE14">
        <v>0</v>
      </c>
      <c r="BF14">
        <v>519332</v>
      </c>
      <c r="BG14">
        <v>0</v>
      </c>
      <c r="BJ14">
        <v>12</v>
      </c>
      <c r="BK14">
        <v>0</v>
      </c>
      <c r="BL14">
        <v>0</v>
      </c>
      <c r="BM14">
        <v>0</v>
      </c>
      <c r="BN14">
        <v>0</v>
      </c>
      <c r="BO14">
        <v>0</v>
      </c>
      <c r="BP14">
        <v>0</v>
      </c>
      <c r="BQ14">
        <v>765</v>
      </c>
      <c r="BS14">
        <v>0</v>
      </c>
      <c r="BT14">
        <v>0</v>
      </c>
      <c r="BU14">
        <v>0</v>
      </c>
      <c r="BV14">
        <v>0</v>
      </c>
      <c r="BW14">
        <v>0</v>
      </c>
      <c r="BY14">
        <v>0</v>
      </c>
      <c r="CA14">
        <v>0</v>
      </c>
      <c r="CB14">
        <v>0</v>
      </c>
      <c r="CC14">
        <v>0</v>
      </c>
      <c r="CD14">
        <v>0</v>
      </c>
      <c r="CE14">
        <v>0</v>
      </c>
      <c r="CF14">
        <v>0</v>
      </c>
      <c r="CG14">
        <v>0</v>
      </c>
      <c r="CH14">
        <v>8786</v>
      </c>
      <c r="CI14">
        <v>0</v>
      </c>
      <c r="CJ14">
        <v>4</v>
      </c>
      <c r="CK14">
        <v>0</v>
      </c>
      <c r="CL14">
        <v>0</v>
      </c>
      <c r="CN14">
        <v>0</v>
      </c>
      <c r="CO14">
        <v>1</v>
      </c>
      <c r="CP14">
        <v>0</v>
      </c>
      <c r="CQ14">
        <v>0</v>
      </c>
      <c r="CR14">
        <v>32.843000000000004</v>
      </c>
      <c r="CS14">
        <v>0</v>
      </c>
      <c r="CT14">
        <v>0</v>
      </c>
      <c r="CU14">
        <v>0</v>
      </c>
      <c r="CV14">
        <v>0</v>
      </c>
      <c r="CW14">
        <v>0</v>
      </c>
      <c r="CX14">
        <v>0</v>
      </c>
      <c r="CY14">
        <v>0</v>
      </c>
      <c r="CZ14">
        <v>0</v>
      </c>
      <c r="DB14">
        <v>198808</v>
      </c>
      <c r="DC14">
        <v>0</v>
      </c>
      <c r="DD14">
        <v>0</v>
      </c>
      <c r="DE14">
        <v>46046</v>
      </c>
      <c r="DF14">
        <v>46046</v>
      </c>
      <c r="DG14">
        <v>7.4750000000000005</v>
      </c>
      <c r="DH14">
        <v>0</v>
      </c>
      <c r="DI14">
        <v>0</v>
      </c>
      <c r="DK14">
        <v>3863</v>
      </c>
      <c r="DL14">
        <v>0</v>
      </c>
      <c r="DM14">
        <v>222980</v>
      </c>
      <c r="DN14">
        <v>733</v>
      </c>
      <c r="DO14">
        <v>0</v>
      </c>
      <c r="DP14">
        <v>0</v>
      </c>
      <c r="DQ14">
        <v>0</v>
      </c>
      <c r="DR14">
        <v>0</v>
      </c>
      <c r="DS14">
        <v>0</v>
      </c>
      <c r="DT14">
        <v>0</v>
      </c>
      <c r="DU14">
        <v>0</v>
      </c>
      <c r="DV14">
        <v>0</v>
      </c>
      <c r="DW14">
        <v>0</v>
      </c>
      <c r="DX14">
        <v>0</v>
      </c>
      <c r="DY14">
        <v>0</v>
      </c>
      <c r="DZ14">
        <v>0</v>
      </c>
      <c r="EA14">
        <v>0</v>
      </c>
      <c r="EB14">
        <v>0</v>
      </c>
      <c r="EC14">
        <v>0</v>
      </c>
      <c r="ED14">
        <v>0</v>
      </c>
      <c r="EE14">
        <v>0</v>
      </c>
      <c r="EF14">
        <v>0</v>
      </c>
      <c r="EG14">
        <v>0</v>
      </c>
      <c r="EH14">
        <v>31</v>
      </c>
      <c r="EI14">
        <v>223682</v>
      </c>
      <c r="EJ14">
        <v>9.0780000000000012</v>
      </c>
      <c r="EK14">
        <v>0</v>
      </c>
      <c r="EL14">
        <v>0</v>
      </c>
      <c r="EM14">
        <v>0</v>
      </c>
      <c r="EN14">
        <v>1E-3</v>
      </c>
      <c r="EO14">
        <v>0</v>
      </c>
      <c r="EP14">
        <v>0</v>
      </c>
      <c r="EQ14">
        <v>9.0790000000000006</v>
      </c>
      <c r="ER14">
        <v>0</v>
      </c>
      <c r="ES14">
        <v>5.0000000000000001E-3</v>
      </c>
      <c r="ET14">
        <v>0</v>
      </c>
      <c r="EV14">
        <v>0</v>
      </c>
      <c r="EW14">
        <v>0</v>
      </c>
      <c r="EX14">
        <v>0</v>
      </c>
      <c r="EZ14">
        <v>506570</v>
      </c>
      <c r="FA14">
        <v>0</v>
      </c>
      <c r="FB14">
        <v>525438</v>
      </c>
      <c r="FC14">
        <v>0</v>
      </c>
      <c r="FD14">
        <v>0</v>
      </c>
      <c r="FE14">
        <v>72799</v>
      </c>
      <c r="FF14">
        <v>12532</v>
      </c>
      <c r="FG14">
        <v>6.6668999999999992E-2</v>
      </c>
      <c r="FH14">
        <v>3.0164999999999997E-2</v>
      </c>
      <c r="FI14">
        <v>0</v>
      </c>
      <c r="FJ14">
        <v>0</v>
      </c>
      <c r="FK14">
        <v>84.307000000000002</v>
      </c>
      <c r="FL14">
        <v>619555</v>
      </c>
      <c r="FM14">
        <v>0</v>
      </c>
      <c r="FN14">
        <v>0</v>
      </c>
      <c r="FO14">
        <v>0</v>
      </c>
      <c r="FP14">
        <v>0</v>
      </c>
      <c r="FQ14">
        <v>0</v>
      </c>
      <c r="FR14">
        <v>0</v>
      </c>
      <c r="FS14">
        <v>0</v>
      </c>
      <c r="FT14">
        <v>0</v>
      </c>
      <c r="FU14">
        <v>0</v>
      </c>
      <c r="FV14">
        <v>0</v>
      </c>
      <c r="FW14">
        <v>0</v>
      </c>
      <c r="FX14">
        <v>0</v>
      </c>
      <c r="FY14">
        <v>0</v>
      </c>
      <c r="GB14">
        <v>0</v>
      </c>
      <c r="GC14">
        <v>0</v>
      </c>
      <c r="GD14">
        <v>0</v>
      </c>
      <c r="GF14">
        <v>0</v>
      </c>
      <c r="GG14">
        <v>0</v>
      </c>
      <c r="GH14">
        <v>0</v>
      </c>
      <c r="GI14">
        <v>0</v>
      </c>
      <c r="GK14">
        <v>0</v>
      </c>
      <c r="GL14">
        <v>0</v>
      </c>
      <c r="GM14">
        <v>0</v>
      </c>
      <c r="GN14">
        <v>0</v>
      </c>
      <c r="GO14">
        <v>0</v>
      </c>
      <c r="GQ14">
        <v>0</v>
      </c>
      <c r="GR14">
        <v>0</v>
      </c>
      <c r="GS14">
        <v>0</v>
      </c>
      <c r="GT14">
        <v>0</v>
      </c>
      <c r="HB14">
        <v>380911986</v>
      </c>
      <c r="HC14">
        <v>3.9695999999999995E-2</v>
      </c>
      <c r="HD14">
        <v>6566</v>
      </c>
      <c r="HE14">
        <v>0</v>
      </c>
      <c r="HF14">
        <v>35437</v>
      </c>
      <c r="HG14">
        <v>0</v>
      </c>
      <c r="HH14">
        <v>0</v>
      </c>
      <c r="HI14">
        <v>0</v>
      </c>
      <c r="HJ14">
        <v>15328</v>
      </c>
      <c r="HK14">
        <v>463</v>
      </c>
      <c r="HL14">
        <v>221</v>
      </c>
      <c r="HM14">
        <v>0</v>
      </c>
      <c r="HN14">
        <v>0</v>
      </c>
      <c r="HO14">
        <v>0</v>
      </c>
      <c r="HP14">
        <v>4041</v>
      </c>
      <c r="HQ14">
        <v>0</v>
      </c>
      <c r="HR14">
        <v>0</v>
      </c>
      <c r="HS14">
        <v>505837</v>
      </c>
      <c r="HT14">
        <v>12532</v>
      </c>
      <c r="HW14">
        <v>0</v>
      </c>
      <c r="HX14">
        <v>7</v>
      </c>
      <c r="HY14">
        <v>4</v>
      </c>
      <c r="HZ14">
        <v>8</v>
      </c>
      <c r="IA14">
        <v>6</v>
      </c>
      <c r="IB14">
        <v>5</v>
      </c>
      <c r="IC14">
        <v>30</v>
      </c>
      <c r="ID14">
        <v>0</v>
      </c>
      <c r="IE14">
        <v>0</v>
      </c>
      <c r="IF14">
        <v>0</v>
      </c>
      <c r="IG14">
        <v>0</v>
      </c>
      <c r="IH14">
        <v>0</v>
      </c>
      <c r="II14">
        <v>14.693000000000001</v>
      </c>
      <c r="IJ14">
        <v>0</v>
      </c>
      <c r="IK14">
        <v>7.69</v>
      </c>
      <c r="IL14">
        <v>0</v>
      </c>
      <c r="IM14">
        <v>0</v>
      </c>
      <c r="IN14">
        <v>0</v>
      </c>
      <c r="IO14">
        <v>0</v>
      </c>
      <c r="IP14">
        <v>22.383000000000003</v>
      </c>
      <c r="IQ14">
        <v>0</v>
      </c>
      <c r="IR14">
        <v>0</v>
      </c>
      <c r="IS14">
        <v>2115</v>
      </c>
      <c r="IT14">
        <v>0</v>
      </c>
      <c r="IU14">
        <v>0</v>
      </c>
      <c r="IV14">
        <v>0</v>
      </c>
      <c r="IW14">
        <v>6160</v>
      </c>
      <c r="IX14">
        <v>0</v>
      </c>
      <c r="IY14">
        <v>0</v>
      </c>
      <c r="IZ14">
        <v>6155</v>
      </c>
      <c r="JA14">
        <v>0</v>
      </c>
      <c r="JB14">
        <v>0</v>
      </c>
      <c r="JC14">
        <v>0</v>
      </c>
      <c r="JD14">
        <v>0</v>
      </c>
      <c r="JE14">
        <v>0</v>
      </c>
      <c r="JF14">
        <v>0</v>
      </c>
      <c r="JG14">
        <v>0</v>
      </c>
      <c r="JH14">
        <v>0</v>
      </c>
      <c r="JJ14">
        <v>0</v>
      </c>
      <c r="JK14">
        <v>0</v>
      </c>
      <c r="JL14">
        <v>0</v>
      </c>
      <c r="JM14">
        <v>0</v>
      </c>
      <c r="JO14">
        <v>0</v>
      </c>
      <c r="JP14">
        <v>0</v>
      </c>
      <c r="JQ14">
        <v>0</v>
      </c>
      <c r="JR14">
        <v>0</v>
      </c>
      <c r="JS14">
        <v>0</v>
      </c>
      <c r="JT14">
        <v>0</v>
      </c>
      <c r="JU14">
        <v>0</v>
      </c>
      <c r="JW14">
        <v>0</v>
      </c>
      <c r="JX14">
        <v>0</v>
      </c>
      <c r="JY14">
        <v>0</v>
      </c>
      <c r="JZ14">
        <v>0</v>
      </c>
      <c r="KD14">
        <v>0</v>
      </c>
      <c r="KE14">
        <v>7258</v>
      </c>
      <c r="KG14">
        <v>0</v>
      </c>
      <c r="KH14">
        <v>0</v>
      </c>
      <c r="KI14">
        <v>0</v>
      </c>
      <c r="KJ14">
        <v>0</v>
      </c>
      <c r="KK14">
        <v>0</v>
      </c>
      <c r="KL14">
        <v>0</v>
      </c>
      <c r="KM14">
        <v>0</v>
      </c>
      <c r="KN14">
        <v>0</v>
      </c>
      <c r="KO14">
        <v>0</v>
      </c>
      <c r="KP14">
        <v>0</v>
      </c>
      <c r="KQ14">
        <v>0</v>
      </c>
      <c r="KS14">
        <v>0</v>
      </c>
      <c r="KT14">
        <v>0</v>
      </c>
      <c r="KU14">
        <v>0</v>
      </c>
      <c r="KW14">
        <v>0</v>
      </c>
      <c r="KX14">
        <v>0</v>
      </c>
      <c r="KY14">
        <v>0</v>
      </c>
      <c r="KZ14">
        <v>0</v>
      </c>
      <c r="LA14">
        <v>0</v>
      </c>
      <c r="LB14">
        <v>0</v>
      </c>
      <c r="LD14">
        <v>0</v>
      </c>
      <c r="LE14">
        <v>0</v>
      </c>
      <c r="LF14">
        <v>0</v>
      </c>
      <c r="LG14">
        <v>0</v>
      </c>
      <c r="LH14">
        <v>0</v>
      </c>
      <c r="LI14">
        <v>0</v>
      </c>
      <c r="LJ14">
        <v>32.844000000000001</v>
      </c>
      <c r="LK14">
        <v>1</v>
      </c>
      <c r="LL14">
        <v>15000</v>
      </c>
      <c r="LM14">
        <v>328</v>
      </c>
      <c r="LN14">
        <v>0</v>
      </c>
      <c r="LO14">
        <v>0</v>
      </c>
      <c r="LP14">
        <v>0</v>
      </c>
      <c r="LQ14">
        <v>0</v>
      </c>
      <c r="LR14">
        <v>0</v>
      </c>
      <c r="LS14">
        <v>0</v>
      </c>
      <c r="LT14">
        <v>0</v>
      </c>
      <c r="LU14">
        <v>0</v>
      </c>
      <c r="LV14">
        <v>0</v>
      </c>
      <c r="LW14">
        <v>0</v>
      </c>
      <c r="LX14">
        <v>0</v>
      </c>
      <c r="LY14">
        <v>0</v>
      </c>
      <c r="LZ14">
        <v>37</v>
      </c>
      <c r="MA14">
        <v>2220</v>
      </c>
      <c r="MB14">
        <v>0</v>
      </c>
      <c r="MC14">
        <v>1480</v>
      </c>
      <c r="MD14">
        <v>740</v>
      </c>
      <c r="ME14">
        <v>0</v>
      </c>
      <c r="MF14">
        <v>0</v>
      </c>
      <c r="MG14">
        <v>599954</v>
      </c>
      <c r="MH14">
        <v>0</v>
      </c>
      <c r="MI14">
        <v>0</v>
      </c>
      <c r="MJ14">
        <v>0</v>
      </c>
      <c r="MK14">
        <v>0</v>
      </c>
      <c r="ML14">
        <v>0</v>
      </c>
    </row>
    <row r="15" spans="1:350" x14ac:dyDescent="0.25">
      <c r="A15">
        <v>45523</v>
      </c>
      <c r="B15">
        <v>130801</v>
      </c>
      <c r="C15">
        <v>9</v>
      </c>
      <c r="D15">
        <v>2025</v>
      </c>
      <c r="E15">
        <v>6160</v>
      </c>
      <c r="F15">
        <v>0</v>
      </c>
      <c r="G15">
        <v>40.667999999999999</v>
      </c>
      <c r="H15">
        <v>27.974</v>
      </c>
      <c r="I15">
        <v>27.974</v>
      </c>
      <c r="J15">
        <v>40.667999999999999</v>
      </c>
      <c r="K15">
        <v>0</v>
      </c>
      <c r="L15">
        <v>6160</v>
      </c>
      <c r="M15">
        <v>0</v>
      </c>
      <c r="N15">
        <v>0</v>
      </c>
      <c r="P15">
        <v>46.745000000000005</v>
      </c>
      <c r="Q15">
        <v>0</v>
      </c>
      <c r="R15">
        <v>29085</v>
      </c>
      <c r="S15">
        <v>622.19600000000003</v>
      </c>
      <c r="U15">
        <v>20224</v>
      </c>
      <c r="V15">
        <v>0.17300000000000001</v>
      </c>
      <c r="W15">
        <v>107</v>
      </c>
      <c r="X15">
        <v>107</v>
      </c>
      <c r="Z15">
        <v>0</v>
      </c>
      <c r="AC15">
        <v>0</v>
      </c>
      <c r="AD15" t="s">
        <v>305</v>
      </c>
      <c r="AE15">
        <v>0</v>
      </c>
      <c r="AH15">
        <v>0</v>
      </c>
      <c r="AI15">
        <v>0</v>
      </c>
      <c r="AJ15">
        <v>6160</v>
      </c>
      <c r="AK15" t="s">
        <v>529</v>
      </c>
      <c r="AL15" t="s">
        <v>426</v>
      </c>
      <c r="AM15">
        <v>0</v>
      </c>
      <c r="AN15">
        <v>0</v>
      </c>
      <c r="AO15">
        <v>0</v>
      </c>
      <c r="AP15">
        <v>0</v>
      </c>
      <c r="AQ15">
        <v>0</v>
      </c>
      <c r="AS15">
        <v>0</v>
      </c>
      <c r="AT15">
        <v>0</v>
      </c>
      <c r="AU15">
        <v>0</v>
      </c>
      <c r="AV15">
        <v>-8623</v>
      </c>
      <c r="AW15">
        <v>732720</v>
      </c>
      <c r="AX15">
        <v>727354</v>
      </c>
      <c r="AY15">
        <v>487214</v>
      </c>
      <c r="AZ15">
        <v>29085</v>
      </c>
      <c r="BA15">
        <v>0</v>
      </c>
      <c r="BB15">
        <v>0</v>
      </c>
      <c r="BC15">
        <v>0</v>
      </c>
      <c r="BD15">
        <v>0</v>
      </c>
      <c r="BE15">
        <v>0</v>
      </c>
      <c r="BF15">
        <v>646708</v>
      </c>
      <c r="BG15">
        <v>0</v>
      </c>
      <c r="BJ15">
        <v>12</v>
      </c>
      <c r="BK15">
        <v>0</v>
      </c>
      <c r="BL15">
        <v>0</v>
      </c>
      <c r="BM15">
        <v>0</v>
      </c>
      <c r="BN15">
        <v>0</v>
      </c>
      <c r="BO15">
        <v>0</v>
      </c>
      <c r="BP15">
        <v>0</v>
      </c>
      <c r="BQ15">
        <v>766</v>
      </c>
      <c r="BS15">
        <v>0</v>
      </c>
      <c r="BT15">
        <v>0</v>
      </c>
      <c r="BU15">
        <v>0</v>
      </c>
      <c r="BV15">
        <v>0</v>
      </c>
      <c r="BW15">
        <v>0</v>
      </c>
      <c r="BY15">
        <v>0</v>
      </c>
      <c r="CA15">
        <v>0</v>
      </c>
      <c r="CB15">
        <v>0</v>
      </c>
      <c r="CC15">
        <v>0</v>
      </c>
      <c r="CD15">
        <v>0</v>
      </c>
      <c r="CE15">
        <v>0</v>
      </c>
      <c r="CF15">
        <v>0</v>
      </c>
      <c r="CG15">
        <v>0</v>
      </c>
      <c r="CH15">
        <v>9337</v>
      </c>
      <c r="CI15">
        <v>0</v>
      </c>
      <c r="CJ15">
        <v>4</v>
      </c>
      <c r="CK15">
        <v>0</v>
      </c>
      <c r="CL15">
        <v>0</v>
      </c>
      <c r="CN15">
        <v>0</v>
      </c>
      <c r="CO15">
        <v>1</v>
      </c>
      <c r="CP15">
        <v>0</v>
      </c>
      <c r="CQ15">
        <v>0</v>
      </c>
      <c r="CR15">
        <v>46.614000000000004</v>
      </c>
      <c r="CS15">
        <v>0</v>
      </c>
      <c r="CT15">
        <v>0</v>
      </c>
      <c r="CU15">
        <v>0</v>
      </c>
      <c r="CV15">
        <v>0</v>
      </c>
      <c r="CW15">
        <v>0</v>
      </c>
      <c r="CX15">
        <v>0</v>
      </c>
      <c r="CY15">
        <v>0</v>
      </c>
      <c r="CZ15">
        <v>0</v>
      </c>
      <c r="DB15">
        <v>172320</v>
      </c>
      <c r="DC15">
        <v>0</v>
      </c>
      <c r="DD15">
        <v>0</v>
      </c>
      <c r="DE15">
        <v>74613</v>
      </c>
      <c r="DF15">
        <v>74613</v>
      </c>
      <c r="DG15">
        <v>12.113000000000001</v>
      </c>
      <c r="DH15">
        <v>0</v>
      </c>
      <c r="DI15">
        <v>0</v>
      </c>
      <c r="DK15">
        <v>3873</v>
      </c>
      <c r="DL15">
        <v>0</v>
      </c>
      <c r="DM15">
        <v>331779</v>
      </c>
      <c r="DN15">
        <v>1091</v>
      </c>
      <c r="DO15">
        <v>0</v>
      </c>
      <c r="DP15">
        <v>0</v>
      </c>
      <c r="DQ15">
        <v>0</v>
      </c>
      <c r="DR15">
        <v>0</v>
      </c>
      <c r="DS15">
        <v>0</v>
      </c>
      <c r="DT15">
        <v>0</v>
      </c>
      <c r="DU15">
        <v>0</v>
      </c>
      <c r="DV15">
        <v>0</v>
      </c>
      <c r="DW15">
        <v>0</v>
      </c>
      <c r="DX15">
        <v>0</v>
      </c>
      <c r="DY15">
        <v>0</v>
      </c>
      <c r="DZ15">
        <v>0</v>
      </c>
      <c r="EA15">
        <v>0</v>
      </c>
      <c r="EB15">
        <v>0</v>
      </c>
      <c r="EC15">
        <v>4.9830000000000005</v>
      </c>
      <c r="ED15">
        <v>35300</v>
      </c>
      <c r="EE15">
        <v>0</v>
      </c>
      <c r="EF15">
        <v>0</v>
      </c>
      <c r="EG15">
        <v>6.1000000000000006E-2</v>
      </c>
      <c r="EH15">
        <v>24928</v>
      </c>
      <c r="EI15">
        <v>272642</v>
      </c>
      <c r="EJ15">
        <v>11.065000000000001</v>
      </c>
      <c r="EK15">
        <v>0.9870000000000001</v>
      </c>
      <c r="EL15">
        <v>0</v>
      </c>
      <c r="EM15">
        <v>9.1999999999999998E-2</v>
      </c>
      <c r="EN15">
        <v>0.129</v>
      </c>
      <c r="EO15">
        <v>0</v>
      </c>
      <c r="EP15">
        <v>0</v>
      </c>
      <c r="EQ15">
        <v>12.334000000000001</v>
      </c>
      <c r="ER15">
        <v>0</v>
      </c>
      <c r="ES15">
        <v>4.0470000000000006</v>
      </c>
      <c r="ET15">
        <v>0</v>
      </c>
      <c r="EV15">
        <v>0</v>
      </c>
      <c r="EW15">
        <v>0</v>
      </c>
      <c r="EX15">
        <v>0</v>
      </c>
      <c r="EZ15">
        <v>621094</v>
      </c>
      <c r="FA15">
        <v>0</v>
      </c>
      <c r="FB15">
        <v>649088</v>
      </c>
      <c r="FC15">
        <v>0</v>
      </c>
      <c r="FD15">
        <v>0</v>
      </c>
      <c r="FE15">
        <v>90654</v>
      </c>
      <c r="FF15">
        <v>15606</v>
      </c>
      <c r="FG15">
        <v>6.6668999999999992E-2</v>
      </c>
      <c r="FH15">
        <v>3.0164999999999997E-2</v>
      </c>
      <c r="FI15">
        <v>0</v>
      </c>
      <c r="FJ15">
        <v>0</v>
      </c>
      <c r="FK15">
        <v>104.985</v>
      </c>
      <c r="FL15">
        <v>764685</v>
      </c>
      <c r="FM15">
        <v>0</v>
      </c>
      <c r="FN15">
        <v>0</v>
      </c>
      <c r="FO15">
        <v>0</v>
      </c>
      <c r="FP15">
        <v>0</v>
      </c>
      <c r="FQ15">
        <v>0</v>
      </c>
      <c r="FR15">
        <v>0</v>
      </c>
      <c r="FS15">
        <v>0</v>
      </c>
      <c r="FT15">
        <v>0</v>
      </c>
      <c r="FU15">
        <v>0</v>
      </c>
      <c r="FV15">
        <v>0</v>
      </c>
      <c r="FW15">
        <v>0</v>
      </c>
      <c r="FX15">
        <v>0</v>
      </c>
      <c r="FY15">
        <v>0</v>
      </c>
      <c r="GB15">
        <v>3359</v>
      </c>
      <c r="GC15">
        <v>3359</v>
      </c>
      <c r="GD15">
        <v>0.36</v>
      </c>
      <c r="GF15">
        <v>0</v>
      </c>
      <c r="GG15">
        <v>0</v>
      </c>
      <c r="GH15">
        <v>0</v>
      </c>
      <c r="GI15">
        <v>0</v>
      </c>
      <c r="GK15">
        <v>0</v>
      </c>
      <c r="GL15">
        <v>0</v>
      </c>
      <c r="GM15">
        <v>0</v>
      </c>
      <c r="GN15">
        <v>0</v>
      </c>
      <c r="GO15">
        <v>0</v>
      </c>
      <c r="GQ15">
        <v>0</v>
      </c>
      <c r="GR15">
        <v>0</v>
      </c>
      <c r="GS15">
        <v>0</v>
      </c>
      <c r="GT15">
        <v>0</v>
      </c>
      <c r="HB15">
        <v>380911986</v>
      </c>
      <c r="HC15">
        <v>3.9695999999999995E-2</v>
      </c>
      <c r="HD15">
        <v>6457</v>
      </c>
      <c r="HE15">
        <v>0</v>
      </c>
      <c r="HF15">
        <v>30715</v>
      </c>
      <c r="HG15">
        <v>0</v>
      </c>
      <c r="HH15">
        <v>2258</v>
      </c>
      <c r="HI15">
        <v>0</v>
      </c>
      <c r="HJ15">
        <v>30466</v>
      </c>
      <c r="HK15">
        <v>481</v>
      </c>
      <c r="HL15">
        <v>313</v>
      </c>
      <c r="HM15">
        <v>0</v>
      </c>
      <c r="HN15">
        <v>0</v>
      </c>
      <c r="HO15">
        <v>0</v>
      </c>
      <c r="HP15">
        <v>0</v>
      </c>
      <c r="HQ15">
        <v>0</v>
      </c>
      <c r="HR15">
        <v>0</v>
      </c>
      <c r="HS15">
        <v>620003</v>
      </c>
      <c r="HT15">
        <v>15606</v>
      </c>
      <c r="HW15">
        <v>0</v>
      </c>
      <c r="HX15">
        <v>4</v>
      </c>
      <c r="HY15">
        <v>1</v>
      </c>
      <c r="HZ15">
        <v>1</v>
      </c>
      <c r="IA15">
        <v>0</v>
      </c>
      <c r="IB15">
        <v>39</v>
      </c>
      <c r="IC15">
        <v>45</v>
      </c>
      <c r="ID15">
        <v>0</v>
      </c>
      <c r="IE15">
        <v>0</v>
      </c>
      <c r="IF15">
        <v>0</v>
      </c>
      <c r="IG15">
        <v>0</v>
      </c>
      <c r="IH15">
        <v>3.665</v>
      </c>
      <c r="II15">
        <v>0</v>
      </c>
      <c r="IJ15">
        <v>0.17300000000000001</v>
      </c>
      <c r="IK15">
        <v>9.7330000000000005</v>
      </c>
      <c r="IL15">
        <v>0</v>
      </c>
      <c r="IM15">
        <v>0</v>
      </c>
      <c r="IN15">
        <v>0</v>
      </c>
      <c r="IO15">
        <v>0</v>
      </c>
      <c r="IP15">
        <v>9.7330000000000005</v>
      </c>
      <c r="IQ15">
        <v>0.17300000000000001</v>
      </c>
      <c r="IR15">
        <v>107</v>
      </c>
      <c r="IS15">
        <v>2677</v>
      </c>
      <c r="IT15">
        <v>0</v>
      </c>
      <c r="IU15">
        <v>0</v>
      </c>
      <c r="IV15">
        <v>0</v>
      </c>
      <c r="IW15">
        <v>6160</v>
      </c>
      <c r="IX15">
        <v>0</v>
      </c>
      <c r="IY15">
        <v>0</v>
      </c>
      <c r="IZ15">
        <v>2677</v>
      </c>
      <c r="JA15">
        <v>0</v>
      </c>
      <c r="JB15">
        <v>0</v>
      </c>
      <c r="JC15">
        <v>0</v>
      </c>
      <c r="JD15">
        <v>0</v>
      </c>
      <c r="JE15">
        <v>0</v>
      </c>
      <c r="JF15">
        <v>0</v>
      </c>
      <c r="JG15">
        <v>0</v>
      </c>
      <c r="JH15">
        <v>0</v>
      </c>
      <c r="JJ15">
        <v>0</v>
      </c>
      <c r="JK15">
        <v>0</v>
      </c>
      <c r="JL15">
        <v>0</v>
      </c>
      <c r="JM15">
        <v>0</v>
      </c>
      <c r="JO15">
        <v>0</v>
      </c>
      <c r="JP15">
        <v>0.35000000000000003</v>
      </c>
      <c r="JQ15">
        <v>0.01</v>
      </c>
      <c r="JR15">
        <v>0</v>
      </c>
      <c r="JS15">
        <v>3252</v>
      </c>
      <c r="JT15">
        <v>107</v>
      </c>
      <c r="JU15">
        <v>0</v>
      </c>
      <c r="JW15">
        <v>0</v>
      </c>
      <c r="JX15">
        <v>0</v>
      </c>
      <c r="JY15">
        <v>0</v>
      </c>
      <c r="JZ15">
        <v>0</v>
      </c>
      <c r="KD15">
        <v>0</v>
      </c>
      <c r="KE15">
        <v>7258</v>
      </c>
      <c r="KG15">
        <v>0</v>
      </c>
      <c r="KH15">
        <v>0</v>
      </c>
      <c r="KI15">
        <v>0</v>
      </c>
      <c r="KJ15">
        <v>0</v>
      </c>
      <c r="KK15">
        <v>0</v>
      </c>
      <c r="KL15">
        <v>0</v>
      </c>
      <c r="KM15">
        <v>0</v>
      </c>
      <c r="KN15">
        <v>0</v>
      </c>
      <c r="KO15">
        <v>0</v>
      </c>
      <c r="KP15">
        <v>0</v>
      </c>
      <c r="KQ15">
        <v>0</v>
      </c>
      <c r="KS15">
        <v>0</v>
      </c>
      <c r="KT15">
        <v>0</v>
      </c>
      <c r="KU15">
        <v>0</v>
      </c>
      <c r="KW15">
        <v>0</v>
      </c>
      <c r="KX15">
        <v>0</v>
      </c>
      <c r="KY15">
        <v>0</v>
      </c>
      <c r="KZ15">
        <v>0</v>
      </c>
      <c r="LA15">
        <v>0</v>
      </c>
      <c r="LB15">
        <v>0</v>
      </c>
      <c r="LD15">
        <v>0</v>
      </c>
      <c r="LE15">
        <v>0</v>
      </c>
      <c r="LF15">
        <v>0</v>
      </c>
      <c r="LG15">
        <v>0</v>
      </c>
      <c r="LH15">
        <v>0</v>
      </c>
      <c r="LI15">
        <v>0</v>
      </c>
      <c r="LJ15">
        <v>46.614000000000004</v>
      </c>
      <c r="LK15">
        <v>2</v>
      </c>
      <c r="LL15">
        <v>30000</v>
      </c>
      <c r="LM15">
        <v>466</v>
      </c>
      <c r="LN15">
        <v>0</v>
      </c>
      <c r="LO15">
        <v>0</v>
      </c>
      <c r="LP15">
        <v>0</v>
      </c>
      <c r="LQ15">
        <v>0</v>
      </c>
      <c r="LR15">
        <v>0</v>
      </c>
      <c r="LS15">
        <v>0</v>
      </c>
      <c r="LT15">
        <v>0</v>
      </c>
      <c r="LU15">
        <v>0</v>
      </c>
      <c r="LV15">
        <v>0</v>
      </c>
      <c r="LW15">
        <v>0</v>
      </c>
      <c r="LX15">
        <v>0</v>
      </c>
      <c r="LY15">
        <v>0</v>
      </c>
      <c r="LZ15">
        <v>48</v>
      </c>
      <c r="MA15">
        <v>2880</v>
      </c>
      <c r="MB15">
        <v>0</v>
      </c>
      <c r="MC15">
        <v>1920</v>
      </c>
      <c r="MD15">
        <v>960</v>
      </c>
      <c r="ME15">
        <v>0</v>
      </c>
      <c r="MF15">
        <v>0</v>
      </c>
      <c r="MG15">
        <v>735600</v>
      </c>
      <c r="MH15">
        <v>0</v>
      </c>
      <c r="MI15">
        <v>0</v>
      </c>
      <c r="MJ15">
        <v>0</v>
      </c>
      <c r="MK15">
        <v>0</v>
      </c>
      <c r="ML15">
        <v>0</v>
      </c>
    </row>
    <row r="16" spans="1:350" x14ac:dyDescent="0.25">
      <c r="A16">
        <v>45523</v>
      </c>
      <c r="B16">
        <v>174801</v>
      </c>
      <c r="C16">
        <v>9</v>
      </c>
      <c r="D16">
        <v>2025</v>
      </c>
      <c r="E16">
        <v>6160</v>
      </c>
      <c r="F16">
        <v>0</v>
      </c>
      <c r="G16">
        <v>246.42500000000001</v>
      </c>
      <c r="H16">
        <v>238.32300000000001</v>
      </c>
      <c r="I16">
        <v>238.32300000000001</v>
      </c>
      <c r="J16">
        <v>246.42500000000001</v>
      </c>
      <c r="K16">
        <v>0</v>
      </c>
      <c r="L16">
        <v>6160</v>
      </c>
      <c r="M16">
        <v>0</v>
      </c>
      <c r="N16">
        <v>0</v>
      </c>
      <c r="P16">
        <v>247.55800000000002</v>
      </c>
      <c r="Q16">
        <v>0</v>
      </c>
      <c r="R16">
        <v>154030</v>
      </c>
      <c r="S16">
        <v>622.19600000000003</v>
      </c>
      <c r="U16">
        <v>107103</v>
      </c>
      <c r="V16">
        <v>6.9950000000000001</v>
      </c>
      <c r="W16">
        <v>4309</v>
      </c>
      <c r="X16">
        <v>4309</v>
      </c>
      <c r="Z16">
        <v>0</v>
      </c>
      <c r="AC16">
        <v>0</v>
      </c>
      <c r="AD16" t="s">
        <v>305</v>
      </c>
      <c r="AE16">
        <v>0</v>
      </c>
      <c r="AH16">
        <v>0</v>
      </c>
      <c r="AI16">
        <v>0</v>
      </c>
      <c r="AJ16">
        <v>6160</v>
      </c>
      <c r="AK16" t="s">
        <v>529</v>
      </c>
      <c r="AL16" t="s">
        <v>347</v>
      </c>
      <c r="AM16">
        <v>0</v>
      </c>
      <c r="AN16">
        <v>0</v>
      </c>
      <c r="AO16">
        <v>0</v>
      </c>
      <c r="AP16">
        <v>0</v>
      </c>
      <c r="AQ16">
        <v>0</v>
      </c>
      <c r="AS16">
        <v>0</v>
      </c>
      <c r="AT16">
        <v>0</v>
      </c>
      <c r="AU16">
        <v>0</v>
      </c>
      <c r="AV16">
        <v>-8151</v>
      </c>
      <c r="AW16">
        <v>2161755</v>
      </c>
      <c r="AX16">
        <v>2123144</v>
      </c>
      <c r="AY16">
        <v>1430177</v>
      </c>
      <c r="AZ16">
        <v>154030</v>
      </c>
      <c r="BA16">
        <v>0</v>
      </c>
      <c r="BB16">
        <v>0</v>
      </c>
      <c r="BC16">
        <v>0</v>
      </c>
      <c r="BD16">
        <v>0</v>
      </c>
      <c r="BE16">
        <v>0</v>
      </c>
      <c r="BF16">
        <v>1955814</v>
      </c>
      <c r="BG16">
        <v>0</v>
      </c>
      <c r="BJ16">
        <v>12</v>
      </c>
      <c r="BK16">
        <v>0</v>
      </c>
      <c r="BL16">
        <v>0</v>
      </c>
      <c r="BM16">
        <v>0</v>
      </c>
      <c r="BN16">
        <v>0</v>
      </c>
      <c r="BO16">
        <v>0</v>
      </c>
      <c r="BP16">
        <v>0</v>
      </c>
      <c r="BQ16">
        <v>733</v>
      </c>
      <c r="BS16">
        <v>0</v>
      </c>
      <c r="BT16">
        <v>0</v>
      </c>
      <c r="BU16">
        <v>0</v>
      </c>
      <c r="BV16">
        <v>0</v>
      </c>
      <c r="BW16">
        <v>0</v>
      </c>
      <c r="BY16">
        <v>0</v>
      </c>
      <c r="CA16">
        <v>0</v>
      </c>
      <c r="CB16">
        <v>0</v>
      </c>
      <c r="CC16">
        <v>0</v>
      </c>
      <c r="CD16">
        <v>0</v>
      </c>
      <c r="CE16">
        <v>0</v>
      </c>
      <c r="CF16">
        <v>0</v>
      </c>
      <c r="CG16">
        <v>0</v>
      </c>
      <c r="CH16">
        <v>52868</v>
      </c>
      <c r="CI16">
        <v>0</v>
      </c>
      <c r="CJ16">
        <v>4</v>
      </c>
      <c r="CK16">
        <v>0</v>
      </c>
      <c r="CL16">
        <v>0</v>
      </c>
      <c r="CN16">
        <v>0</v>
      </c>
      <c r="CO16">
        <v>1</v>
      </c>
      <c r="CP16">
        <v>0</v>
      </c>
      <c r="CQ16">
        <v>0</v>
      </c>
      <c r="CR16">
        <v>247.87200000000001</v>
      </c>
      <c r="CS16">
        <v>0</v>
      </c>
      <c r="CT16">
        <v>0</v>
      </c>
      <c r="CU16">
        <v>0</v>
      </c>
      <c r="CV16">
        <v>0</v>
      </c>
      <c r="CW16">
        <v>0</v>
      </c>
      <c r="CX16">
        <v>0</v>
      </c>
      <c r="CY16">
        <v>0</v>
      </c>
      <c r="CZ16">
        <v>0</v>
      </c>
      <c r="DB16">
        <v>1468070</v>
      </c>
      <c r="DC16">
        <v>0</v>
      </c>
      <c r="DD16">
        <v>0</v>
      </c>
      <c r="DE16">
        <v>33880</v>
      </c>
      <c r="DF16">
        <v>33880</v>
      </c>
      <c r="DG16">
        <v>5.5</v>
      </c>
      <c r="DH16">
        <v>0</v>
      </c>
      <c r="DI16">
        <v>0</v>
      </c>
      <c r="DK16">
        <v>3355</v>
      </c>
      <c r="DL16">
        <v>0</v>
      </c>
      <c r="DM16">
        <v>157093</v>
      </c>
      <c r="DN16">
        <v>517</v>
      </c>
      <c r="DO16">
        <v>0</v>
      </c>
      <c r="DP16">
        <v>0</v>
      </c>
      <c r="DQ16">
        <v>0</v>
      </c>
      <c r="DR16">
        <v>0</v>
      </c>
      <c r="DS16">
        <v>0</v>
      </c>
      <c r="DT16">
        <v>0</v>
      </c>
      <c r="DU16">
        <v>0</v>
      </c>
      <c r="DV16">
        <v>0</v>
      </c>
      <c r="DW16">
        <v>0</v>
      </c>
      <c r="DX16">
        <v>0</v>
      </c>
      <c r="DY16">
        <v>0</v>
      </c>
      <c r="DZ16">
        <v>0</v>
      </c>
      <c r="EA16">
        <v>0</v>
      </c>
      <c r="EB16">
        <v>0</v>
      </c>
      <c r="EC16">
        <v>0</v>
      </c>
      <c r="ED16">
        <v>0</v>
      </c>
      <c r="EE16">
        <v>0</v>
      </c>
      <c r="EF16">
        <v>0</v>
      </c>
      <c r="EG16">
        <v>0</v>
      </c>
      <c r="EH16">
        <v>157610</v>
      </c>
      <c r="EI16">
        <v>0</v>
      </c>
      <c r="EJ16">
        <v>0</v>
      </c>
      <c r="EK16">
        <v>7.4620000000000006</v>
      </c>
      <c r="EL16">
        <v>0</v>
      </c>
      <c r="EM16">
        <v>0</v>
      </c>
      <c r="EN16">
        <v>0.64</v>
      </c>
      <c r="EO16">
        <v>0</v>
      </c>
      <c r="EP16">
        <v>0</v>
      </c>
      <c r="EQ16">
        <v>8.1020000000000003</v>
      </c>
      <c r="ER16">
        <v>0</v>
      </c>
      <c r="ES16">
        <v>25.586000000000002</v>
      </c>
      <c r="ET16">
        <v>0</v>
      </c>
      <c r="EV16">
        <v>0</v>
      </c>
      <c r="EW16">
        <v>0</v>
      </c>
      <c r="EX16">
        <v>0</v>
      </c>
      <c r="EZ16">
        <v>1801784</v>
      </c>
      <c r="FA16">
        <v>0</v>
      </c>
      <c r="FB16">
        <v>1955297</v>
      </c>
      <c r="FC16">
        <v>0</v>
      </c>
      <c r="FD16">
        <v>0</v>
      </c>
      <c r="FE16">
        <v>274162</v>
      </c>
      <c r="FF16">
        <v>47198</v>
      </c>
      <c r="FG16">
        <v>6.6668999999999992E-2</v>
      </c>
      <c r="FH16">
        <v>3.0164999999999997E-2</v>
      </c>
      <c r="FI16">
        <v>0</v>
      </c>
      <c r="FJ16">
        <v>0</v>
      </c>
      <c r="FK16">
        <v>317.50200000000001</v>
      </c>
      <c r="FL16">
        <v>2329525</v>
      </c>
      <c r="FM16">
        <v>0</v>
      </c>
      <c r="FN16">
        <v>0</v>
      </c>
      <c r="FO16">
        <v>0</v>
      </c>
      <c r="FP16">
        <v>0</v>
      </c>
      <c r="FQ16">
        <v>0</v>
      </c>
      <c r="FR16">
        <v>0</v>
      </c>
      <c r="FS16">
        <v>0</v>
      </c>
      <c r="FT16">
        <v>0</v>
      </c>
      <c r="FU16">
        <v>0</v>
      </c>
      <c r="FV16">
        <v>0</v>
      </c>
      <c r="FW16">
        <v>0</v>
      </c>
      <c r="FX16">
        <v>0</v>
      </c>
      <c r="FY16">
        <v>0</v>
      </c>
      <c r="GB16">
        <v>0</v>
      </c>
      <c r="GC16">
        <v>0</v>
      </c>
      <c r="GD16">
        <v>0</v>
      </c>
      <c r="GF16">
        <v>0</v>
      </c>
      <c r="GG16">
        <v>0</v>
      </c>
      <c r="GH16">
        <v>0</v>
      </c>
      <c r="GI16">
        <v>0</v>
      </c>
      <c r="GK16">
        <v>0</v>
      </c>
      <c r="GL16">
        <v>0</v>
      </c>
      <c r="GM16">
        <v>0</v>
      </c>
      <c r="GN16">
        <v>0</v>
      </c>
      <c r="GO16">
        <v>0</v>
      </c>
      <c r="GQ16">
        <v>0</v>
      </c>
      <c r="GR16">
        <v>0</v>
      </c>
      <c r="GS16">
        <v>0</v>
      </c>
      <c r="GT16">
        <v>0</v>
      </c>
      <c r="HB16">
        <v>380911986</v>
      </c>
      <c r="HC16">
        <v>3.9695999999999995E-2</v>
      </c>
      <c r="HD16">
        <v>39128</v>
      </c>
      <c r="HE16">
        <v>0</v>
      </c>
      <c r="HF16">
        <v>261679</v>
      </c>
      <c r="HG16">
        <v>3696</v>
      </c>
      <c r="HH16">
        <v>9091</v>
      </c>
      <c r="HI16">
        <v>0</v>
      </c>
      <c r="HJ16">
        <v>17479</v>
      </c>
      <c r="HK16">
        <v>0</v>
      </c>
      <c r="HL16">
        <v>0</v>
      </c>
      <c r="HM16">
        <v>0</v>
      </c>
      <c r="HN16">
        <v>0</v>
      </c>
      <c r="HO16">
        <v>0</v>
      </c>
      <c r="HP16">
        <v>0</v>
      </c>
      <c r="HQ16">
        <v>0</v>
      </c>
      <c r="HR16">
        <v>0</v>
      </c>
      <c r="HS16">
        <v>1801267</v>
      </c>
      <c r="HT16">
        <v>47198</v>
      </c>
      <c r="HW16">
        <v>0</v>
      </c>
      <c r="HX16">
        <v>2</v>
      </c>
      <c r="HY16">
        <v>7</v>
      </c>
      <c r="HZ16">
        <v>7</v>
      </c>
      <c r="IA16">
        <v>1</v>
      </c>
      <c r="IB16">
        <v>5</v>
      </c>
      <c r="IC16">
        <v>22</v>
      </c>
      <c r="ID16">
        <v>0</v>
      </c>
      <c r="IE16">
        <v>0</v>
      </c>
      <c r="IF16">
        <v>0</v>
      </c>
      <c r="IG16">
        <v>6</v>
      </c>
      <c r="IH16">
        <v>14.758000000000001</v>
      </c>
      <c r="II16">
        <v>0</v>
      </c>
      <c r="IJ16">
        <v>6.9950000000000001</v>
      </c>
      <c r="IK16">
        <v>0</v>
      </c>
      <c r="IL16">
        <v>0</v>
      </c>
      <c r="IM16">
        <v>0</v>
      </c>
      <c r="IN16">
        <v>0</v>
      </c>
      <c r="IO16">
        <v>0</v>
      </c>
      <c r="IP16">
        <v>0</v>
      </c>
      <c r="IQ16">
        <v>6.9950000000000001</v>
      </c>
      <c r="IR16">
        <v>4309</v>
      </c>
      <c r="IS16">
        <v>0</v>
      </c>
      <c r="IT16">
        <v>0</v>
      </c>
      <c r="IU16">
        <v>0</v>
      </c>
      <c r="IV16">
        <v>0</v>
      </c>
      <c r="IW16">
        <v>6160</v>
      </c>
      <c r="IX16">
        <v>0</v>
      </c>
      <c r="IY16">
        <v>0</v>
      </c>
      <c r="IZ16">
        <v>0</v>
      </c>
      <c r="JA16">
        <v>0</v>
      </c>
      <c r="JB16">
        <v>0</v>
      </c>
      <c r="JC16">
        <v>0</v>
      </c>
      <c r="JD16">
        <v>0</v>
      </c>
      <c r="JE16">
        <v>0</v>
      </c>
      <c r="JF16">
        <v>0</v>
      </c>
      <c r="JG16">
        <v>0</v>
      </c>
      <c r="JH16">
        <v>0</v>
      </c>
      <c r="JJ16">
        <v>0</v>
      </c>
      <c r="JK16">
        <v>0</v>
      </c>
      <c r="JL16">
        <v>0</v>
      </c>
      <c r="JM16">
        <v>0</v>
      </c>
      <c r="JO16">
        <v>0</v>
      </c>
      <c r="JP16">
        <v>0</v>
      </c>
      <c r="JQ16">
        <v>0</v>
      </c>
      <c r="JR16">
        <v>0</v>
      </c>
      <c r="JS16">
        <v>0</v>
      </c>
      <c r="JT16">
        <v>0</v>
      </c>
      <c r="JU16">
        <v>0</v>
      </c>
      <c r="JW16">
        <v>0</v>
      </c>
      <c r="JX16">
        <v>0</v>
      </c>
      <c r="JY16">
        <v>0</v>
      </c>
      <c r="JZ16">
        <v>0</v>
      </c>
      <c r="KD16">
        <v>0</v>
      </c>
      <c r="KE16">
        <v>7258</v>
      </c>
      <c r="KG16">
        <v>0</v>
      </c>
      <c r="KH16">
        <v>0</v>
      </c>
      <c r="KI16">
        <v>0</v>
      </c>
      <c r="KJ16">
        <v>4</v>
      </c>
      <c r="KK16">
        <v>2</v>
      </c>
      <c r="KL16">
        <v>2464</v>
      </c>
      <c r="KM16">
        <v>1232</v>
      </c>
      <c r="KN16">
        <v>0</v>
      </c>
      <c r="KO16">
        <v>0</v>
      </c>
      <c r="KP16">
        <v>0</v>
      </c>
      <c r="KQ16">
        <v>0</v>
      </c>
      <c r="KS16">
        <v>0</v>
      </c>
      <c r="KT16">
        <v>0</v>
      </c>
      <c r="KU16">
        <v>0</v>
      </c>
      <c r="KW16">
        <v>0</v>
      </c>
      <c r="KX16">
        <v>0</v>
      </c>
      <c r="KY16">
        <v>0</v>
      </c>
      <c r="KZ16">
        <v>0</v>
      </c>
      <c r="LA16">
        <v>0</v>
      </c>
      <c r="LB16">
        <v>0</v>
      </c>
      <c r="LD16">
        <v>0</v>
      </c>
      <c r="LE16">
        <v>0</v>
      </c>
      <c r="LF16">
        <v>0</v>
      </c>
      <c r="LG16">
        <v>0</v>
      </c>
      <c r="LH16">
        <v>0</v>
      </c>
      <c r="LI16">
        <v>0</v>
      </c>
      <c r="LJ16">
        <v>247.87200000000001</v>
      </c>
      <c r="LK16">
        <v>1</v>
      </c>
      <c r="LL16">
        <v>15000</v>
      </c>
      <c r="LM16">
        <v>2479</v>
      </c>
      <c r="LN16">
        <v>0</v>
      </c>
      <c r="LO16">
        <v>0</v>
      </c>
      <c r="LP16">
        <v>0</v>
      </c>
      <c r="LQ16">
        <v>0</v>
      </c>
      <c r="LR16">
        <v>0</v>
      </c>
      <c r="LS16">
        <v>0</v>
      </c>
      <c r="LT16">
        <v>0</v>
      </c>
      <c r="LU16">
        <v>0</v>
      </c>
      <c r="LV16">
        <v>0</v>
      </c>
      <c r="LW16">
        <v>0</v>
      </c>
      <c r="LX16">
        <v>0</v>
      </c>
      <c r="LY16">
        <v>0</v>
      </c>
      <c r="LZ16">
        <v>229</v>
      </c>
      <c r="MA16">
        <v>13740</v>
      </c>
      <c r="MB16">
        <v>0</v>
      </c>
      <c r="MC16">
        <v>9160</v>
      </c>
      <c r="MD16">
        <v>4580</v>
      </c>
      <c r="ME16">
        <v>0</v>
      </c>
      <c r="MF16">
        <v>0</v>
      </c>
      <c r="MG16">
        <v>2175495</v>
      </c>
      <c r="MH16">
        <v>0</v>
      </c>
      <c r="MI16">
        <v>0</v>
      </c>
      <c r="MJ16">
        <v>0</v>
      </c>
      <c r="MK16">
        <v>0</v>
      </c>
      <c r="ML16">
        <v>0</v>
      </c>
    </row>
    <row r="17" spans="1:350" x14ac:dyDescent="0.25">
      <c r="A17">
        <v>45523</v>
      </c>
      <c r="B17">
        <v>178801</v>
      </c>
      <c r="C17">
        <v>9</v>
      </c>
      <c r="D17">
        <v>2025</v>
      </c>
      <c r="E17">
        <v>6160</v>
      </c>
      <c r="F17">
        <v>0</v>
      </c>
      <c r="G17">
        <v>133.917</v>
      </c>
      <c r="H17">
        <v>133.369</v>
      </c>
      <c r="I17">
        <v>133.369</v>
      </c>
      <c r="J17">
        <v>133.917</v>
      </c>
      <c r="K17">
        <v>0</v>
      </c>
      <c r="L17">
        <v>6160</v>
      </c>
      <c r="M17">
        <v>0</v>
      </c>
      <c r="N17">
        <v>0</v>
      </c>
      <c r="P17">
        <v>144.517</v>
      </c>
      <c r="Q17">
        <v>0</v>
      </c>
      <c r="R17">
        <v>89918</v>
      </c>
      <c r="S17">
        <v>622.19600000000003</v>
      </c>
      <c r="U17">
        <v>62523</v>
      </c>
      <c r="V17">
        <v>17.417999999999999</v>
      </c>
      <c r="W17">
        <v>10729</v>
      </c>
      <c r="X17">
        <v>10729</v>
      </c>
      <c r="Z17">
        <v>0</v>
      </c>
      <c r="AC17">
        <v>0</v>
      </c>
      <c r="AD17" t="s">
        <v>305</v>
      </c>
      <c r="AE17">
        <v>0</v>
      </c>
      <c r="AH17">
        <v>0</v>
      </c>
      <c r="AI17">
        <v>0</v>
      </c>
      <c r="AJ17">
        <v>6160</v>
      </c>
      <c r="AK17" t="s">
        <v>529</v>
      </c>
      <c r="AL17" t="s">
        <v>85</v>
      </c>
      <c r="AM17">
        <v>0</v>
      </c>
      <c r="AN17">
        <v>0</v>
      </c>
      <c r="AO17">
        <v>0</v>
      </c>
      <c r="AP17">
        <v>0</v>
      </c>
      <c r="AQ17">
        <v>0</v>
      </c>
      <c r="AS17">
        <v>0</v>
      </c>
      <c r="AT17">
        <v>0</v>
      </c>
      <c r="AU17">
        <v>0</v>
      </c>
      <c r="AV17">
        <v>-12704</v>
      </c>
      <c r="AW17">
        <v>1540582</v>
      </c>
      <c r="AX17">
        <v>1519766</v>
      </c>
      <c r="AY17">
        <v>1031874</v>
      </c>
      <c r="AZ17">
        <v>89918</v>
      </c>
      <c r="BA17">
        <v>12.75</v>
      </c>
      <c r="BB17">
        <v>0</v>
      </c>
      <c r="BC17">
        <v>0</v>
      </c>
      <c r="BD17">
        <v>0</v>
      </c>
      <c r="BE17">
        <v>0</v>
      </c>
      <c r="BF17">
        <v>1382522</v>
      </c>
      <c r="BG17">
        <v>0</v>
      </c>
      <c r="BJ17">
        <v>12</v>
      </c>
      <c r="BK17">
        <v>0</v>
      </c>
      <c r="BL17">
        <v>0</v>
      </c>
      <c r="BM17">
        <v>0</v>
      </c>
      <c r="BN17">
        <v>0</v>
      </c>
      <c r="BO17">
        <v>0</v>
      </c>
      <c r="BP17">
        <v>0</v>
      </c>
      <c r="BQ17">
        <v>749</v>
      </c>
      <c r="BS17">
        <v>0</v>
      </c>
      <c r="BT17">
        <v>0</v>
      </c>
      <c r="BU17">
        <v>0</v>
      </c>
      <c r="BV17">
        <v>0</v>
      </c>
      <c r="BW17">
        <v>0</v>
      </c>
      <c r="BY17">
        <v>0</v>
      </c>
      <c r="CA17">
        <v>0</v>
      </c>
      <c r="CB17">
        <v>0</v>
      </c>
      <c r="CC17">
        <v>0</v>
      </c>
      <c r="CD17">
        <v>0</v>
      </c>
      <c r="CE17">
        <v>0</v>
      </c>
      <c r="CF17">
        <v>0</v>
      </c>
      <c r="CG17">
        <v>0</v>
      </c>
      <c r="CH17">
        <v>30024</v>
      </c>
      <c r="CI17">
        <v>0</v>
      </c>
      <c r="CJ17">
        <v>4</v>
      </c>
      <c r="CK17">
        <v>0</v>
      </c>
      <c r="CL17">
        <v>0</v>
      </c>
      <c r="CN17">
        <v>0</v>
      </c>
      <c r="CO17">
        <v>1</v>
      </c>
      <c r="CP17">
        <v>0</v>
      </c>
      <c r="CQ17">
        <v>1.333</v>
      </c>
      <c r="CR17">
        <v>144.35500000000002</v>
      </c>
      <c r="CS17">
        <v>0</v>
      </c>
      <c r="CT17">
        <v>0</v>
      </c>
      <c r="CU17">
        <v>0</v>
      </c>
      <c r="CV17">
        <v>0</v>
      </c>
      <c r="CW17">
        <v>0</v>
      </c>
      <c r="CX17">
        <v>0</v>
      </c>
      <c r="CY17">
        <v>0</v>
      </c>
      <c r="CZ17">
        <v>0</v>
      </c>
      <c r="DB17">
        <v>821553</v>
      </c>
      <c r="DC17">
        <v>0</v>
      </c>
      <c r="DD17">
        <v>0</v>
      </c>
      <c r="DE17">
        <v>218218</v>
      </c>
      <c r="DF17">
        <v>218218</v>
      </c>
      <c r="DG17">
        <v>35.425000000000004</v>
      </c>
      <c r="DH17">
        <v>0</v>
      </c>
      <c r="DI17">
        <v>0</v>
      </c>
      <c r="DK17">
        <v>3614</v>
      </c>
      <c r="DL17">
        <v>0</v>
      </c>
      <c r="DM17">
        <v>136100</v>
      </c>
      <c r="DN17">
        <v>448</v>
      </c>
      <c r="DO17">
        <v>0</v>
      </c>
      <c r="DP17">
        <v>0</v>
      </c>
      <c r="DQ17">
        <v>0</v>
      </c>
      <c r="DR17">
        <v>0</v>
      </c>
      <c r="DS17">
        <v>0</v>
      </c>
      <c r="DT17">
        <v>0</v>
      </c>
      <c r="DU17">
        <v>0</v>
      </c>
      <c r="DV17">
        <v>0</v>
      </c>
      <c r="DW17">
        <v>0</v>
      </c>
      <c r="DX17">
        <v>0</v>
      </c>
      <c r="DY17">
        <v>0</v>
      </c>
      <c r="DZ17">
        <v>0</v>
      </c>
      <c r="EA17">
        <v>0</v>
      </c>
      <c r="EB17">
        <v>0</v>
      </c>
      <c r="EC17">
        <v>16.893000000000001</v>
      </c>
      <c r="ED17">
        <v>119670</v>
      </c>
      <c r="EE17">
        <v>0</v>
      </c>
      <c r="EF17">
        <v>0</v>
      </c>
      <c r="EG17">
        <v>0</v>
      </c>
      <c r="EH17">
        <v>16878</v>
      </c>
      <c r="EI17">
        <v>0</v>
      </c>
      <c r="EJ17">
        <v>0</v>
      </c>
      <c r="EK17">
        <v>0</v>
      </c>
      <c r="EL17">
        <v>0</v>
      </c>
      <c r="EM17">
        <v>0</v>
      </c>
      <c r="EN17">
        <v>0.54800000000000004</v>
      </c>
      <c r="EO17">
        <v>0</v>
      </c>
      <c r="EP17">
        <v>0</v>
      </c>
      <c r="EQ17">
        <v>0.54800000000000004</v>
      </c>
      <c r="ER17">
        <v>0</v>
      </c>
      <c r="ES17">
        <v>2.74</v>
      </c>
      <c r="ET17">
        <v>0</v>
      </c>
      <c r="EV17">
        <v>0</v>
      </c>
      <c r="EW17">
        <v>0</v>
      </c>
      <c r="EX17">
        <v>0</v>
      </c>
      <c r="EZ17">
        <v>1292604</v>
      </c>
      <c r="FA17">
        <v>0</v>
      </c>
      <c r="FB17">
        <v>1382074</v>
      </c>
      <c r="FC17">
        <v>0</v>
      </c>
      <c r="FD17">
        <v>0</v>
      </c>
      <c r="FE17">
        <v>193799</v>
      </c>
      <c r="FF17">
        <v>33363</v>
      </c>
      <c r="FG17">
        <v>6.6668999999999992E-2</v>
      </c>
      <c r="FH17">
        <v>3.0164999999999997E-2</v>
      </c>
      <c r="FI17">
        <v>0</v>
      </c>
      <c r="FJ17">
        <v>0</v>
      </c>
      <c r="FK17">
        <v>224.435</v>
      </c>
      <c r="FL17">
        <v>1639260</v>
      </c>
      <c r="FM17">
        <v>0</v>
      </c>
      <c r="FN17">
        <v>0</v>
      </c>
      <c r="FO17">
        <v>0</v>
      </c>
      <c r="FP17">
        <v>0</v>
      </c>
      <c r="FQ17">
        <v>0</v>
      </c>
      <c r="FR17">
        <v>0</v>
      </c>
      <c r="FS17">
        <v>0</v>
      </c>
      <c r="FT17">
        <v>0</v>
      </c>
      <c r="FU17">
        <v>0</v>
      </c>
      <c r="FV17">
        <v>0</v>
      </c>
      <c r="FW17">
        <v>0</v>
      </c>
      <c r="FX17">
        <v>0</v>
      </c>
      <c r="FY17">
        <v>0</v>
      </c>
      <c r="GB17">
        <v>0</v>
      </c>
      <c r="GC17">
        <v>0</v>
      </c>
      <c r="GD17">
        <v>0</v>
      </c>
      <c r="GF17">
        <v>0</v>
      </c>
      <c r="GG17">
        <v>0</v>
      </c>
      <c r="GH17">
        <v>0</v>
      </c>
      <c r="GI17">
        <v>0</v>
      </c>
      <c r="GK17">
        <v>0</v>
      </c>
      <c r="GL17">
        <v>0</v>
      </c>
      <c r="GM17">
        <v>0</v>
      </c>
      <c r="GN17">
        <v>0</v>
      </c>
      <c r="GO17">
        <v>0</v>
      </c>
      <c r="GQ17">
        <v>0</v>
      </c>
      <c r="GR17">
        <v>0</v>
      </c>
      <c r="GS17">
        <v>0</v>
      </c>
      <c r="GT17">
        <v>0</v>
      </c>
      <c r="HB17">
        <v>380911986</v>
      </c>
      <c r="HC17">
        <v>3.9695999999999995E-2</v>
      </c>
      <c r="HD17">
        <v>21264</v>
      </c>
      <c r="HE17">
        <v>0</v>
      </c>
      <c r="HF17">
        <v>146439</v>
      </c>
      <c r="HG17">
        <v>5544</v>
      </c>
      <c r="HH17">
        <v>27047</v>
      </c>
      <c r="HI17">
        <v>0</v>
      </c>
      <c r="HJ17">
        <v>16444</v>
      </c>
      <c r="HK17">
        <v>0</v>
      </c>
      <c r="HL17">
        <v>0</v>
      </c>
      <c r="HM17">
        <v>0</v>
      </c>
      <c r="HN17">
        <v>0</v>
      </c>
      <c r="HO17">
        <v>0</v>
      </c>
      <c r="HP17">
        <v>0</v>
      </c>
      <c r="HQ17">
        <v>0</v>
      </c>
      <c r="HR17">
        <v>0</v>
      </c>
      <c r="HS17">
        <v>1292156</v>
      </c>
      <c r="HT17">
        <v>33363</v>
      </c>
      <c r="HW17">
        <v>0</v>
      </c>
      <c r="HX17">
        <v>5</v>
      </c>
      <c r="HY17">
        <v>4</v>
      </c>
      <c r="HZ17">
        <v>33</v>
      </c>
      <c r="IA17">
        <v>38</v>
      </c>
      <c r="IB17">
        <v>55</v>
      </c>
      <c r="IC17">
        <v>135</v>
      </c>
      <c r="ID17">
        <v>0</v>
      </c>
      <c r="IE17">
        <v>0</v>
      </c>
      <c r="IF17">
        <v>0</v>
      </c>
      <c r="IG17">
        <v>9</v>
      </c>
      <c r="IH17">
        <v>43.907000000000004</v>
      </c>
      <c r="II17">
        <v>0</v>
      </c>
      <c r="IJ17">
        <v>17.417999999999999</v>
      </c>
      <c r="IK17">
        <v>0</v>
      </c>
      <c r="IL17">
        <v>0</v>
      </c>
      <c r="IM17">
        <v>0</v>
      </c>
      <c r="IN17">
        <v>0</v>
      </c>
      <c r="IO17">
        <v>0</v>
      </c>
      <c r="IP17">
        <v>0</v>
      </c>
      <c r="IQ17">
        <v>17.417999999999999</v>
      </c>
      <c r="IR17">
        <v>10729</v>
      </c>
      <c r="IS17">
        <v>0</v>
      </c>
      <c r="IT17">
        <v>0</v>
      </c>
      <c r="IU17">
        <v>0</v>
      </c>
      <c r="IV17">
        <v>0</v>
      </c>
      <c r="IW17">
        <v>6160</v>
      </c>
      <c r="IX17">
        <v>0</v>
      </c>
      <c r="IY17">
        <v>0</v>
      </c>
      <c r="IZ17">
        <v>0</v>
      </c>
      <c r="JA17">
        <v>0</v>
      </c>
      <c r="JB17">
        <v>0</v>
      </c>
      <c r="JC17">
        <v>0</v>
      </c>
      <c r="JD17">
        <v>0</v>
      </c>
      <c r="JE17">
        <v>0</v>
      </c>
      <c r="JF17">
        <v>0</v>
      </c>
      <c r="JG17">
        <v>0</v>
      </c>
      <c r="JH17">
        <v>0</v>
      </c>
      <c r="JJ17">
        <v>0</v>
      </c>
      <c r="JK17">
        <v>0</v>
      </c>
      <c r="JL17">
        <v>0</v>
      </c>
      <c r="JM17">
        <v>0</v>
      </c>
      <c r="JO17">
        <v>0</v>
      </c>
      <c r="JP17">
        <v>0</v>
      </c>
      <c r="JQ17">
        <v>0</v>
      </c>
      <c r="JR17">
        <v>0</v>
      </c>
      <c r="JS17">
        <v>0</v>
      </c>
      <c r="JT17">
        <v>0</v>
      </c>
      <c r="JU17">
        <v>0</v>
      </c>
      <c r="JW17">
        <v>0</v>
      </c>
      <c r="JX17">
        <v>0</v>
      </c>
      <c r="JY17">
        <v>0</v>
      </c>
      <c r="JZ17">
        <v>0</v>
      </c>
      <c r="KD17">
        <v>0</v>
      </c>
      <c r="KE17">
        <v>7258</v>
      </c>
      <c r="KG17">
        <v>0</v>
      </c>
      <c r="KH17">
        <v>0</v>
      </c>
      <c r="KI17">
        <v>0</v>
      </c>
      <c r="KJ17">
        <v>9</v>
      </c>
      <c r="KK17">
        <v>0</v>
      </c>
      <c r="KL17">
        <v>5544</v>
      </c>
      <c r="KM17">
        <v>0</v>
      </c>
      <c r="KN17">
        <v>0</v>
      </c>
      <c r="KO17">
        <v>0</v>
      </c>
      <c r="KP17">
        <v>0</v>
      </c>
      <c r="KQ17">
        <v>0</v>
      </c>
      <c r="KS17">
        <v>0</v>
      </c>
      <c r="KT17">
        <v>0</v>
      </c>
      <c r="KU17">
        <v>0</v>
      </c>
      <c r="KW17">
        <v>0</v>
      </c>
      <c r="KX17">
        <v>0</v>
      </c>
      <c r="KY17">
        <v>0</v>
      </c>
      <c r="KZ17">
        <v>0</v>
      </c>
      <c r="LA17">
        <v>0</v>
      </c>
      <c r="LB17">
        <v>0</v>
      </c>
      <c r="LD17">
        <v>0</v>
      </c>
      <c r="LE17">
        <v>0</v>
      </c>
      <c r="LF17">
        <v>0</v>
      </c>
      <c r="LG17">
        <v>0</v>
      </c>
      <c r="LH17">
        <v>0</v>
      </c>
      <c r="LI17">
        <v>0</v>
      </c>
      <c r="LJ17">
        <v>144.35500000000002</v>
      </c>
      <c r="LK17">
        <v>1</v>
      </c>
      <c r="LL17">
        <v>15000</v>
      </c>
      <c r="LM17">
        <v>1444</v>
      </c>
      <c r="LN17">
        <v>0</v>
      </c>
      <c r="LO17">
        <v>0</v>
      </c>
      <c r="LP17">
        <v>0</v>
      </c>
      <c r="LQ17">
        <v>0</v>
      </c>
      <c r="LR17">
        <v>0</v>
      </c>
      <c r="LS17">
        <v>0</v>
      </c>
      <c r="LT17">
        <v>0</v>
      </c>
      <c r="LU17">
        <v>0</v>
      </c>
      <c r="LV17">
        <v>0</v>
      </c>
      <c r="LW17">
        <v>0</v>
      </c>
      <c r="LX17">
        <v>0</v>
      </c>
      <c r="LY17">
        <v>0</v>
      </c>
      <c r="LZ17">
        <v>146</v>
      </c>
      <c r="MA17">
        <v>8760</v>
      </c>
      <c r="MB17">
        <v>0</v>
      </c>
      <c r="MC17">
        <v>5840</v>
      </c>
      <c r="MD17">
        <v>2920</v>
      </c>
      <c r="ME17">
        <v>0</v>
      </c>
      <c r="MF17">
        <v>0</v>
      </c>
      <c r="MG17">
        <v>1549342</v>
      </c>
      <c r="MH17">
        <v>0</v>
      </c>
      <c r="MI17">
        <v>0</v>
      </c>
      <c r="MJ17">
        <v>0</v>
      </c>
      <c r="MK17">
        <v>0</v>
      </c>
      <c r="ML17">
        <v>0</v>
      </c>
    </row>
    <row r="18" spans="1:350" x14ac:dyDescent="0.25">
      <c r="A18">
        <v>45523</v>
      </c>
      <c r="B18">
        <v>183801</v>
      </c>
      <c r="C18">
        <v>9</v>
      </c>
      <c r="D18">
        <v>2025</v>
      </c>
      <c r="E18">
        <v>6160</v>
      </c>
      <c r="F18">
        <v>0</v>
      </c>
      <c r="G18">
        <v>174.483</v>
      </c>
      <c r="H18">
        <v>148.56200000000001</v>
      </c>
      <c r="I18">
        <v>148.56200000000001</v>
      </c>
      <c r="J18">
        <v>174.483</v>
      </c>
      <c r="K18">
        <v>0</v>
      </c>
      <c r="L18">
        <v>6160</v>
      </c>
      <c r="M18">
        <v>0</v>
      </c>
      <c r="N18">
        <v>0</v>
      </c>
      <c r="P18">
        <v>163.45000000000002</v>
      </c>
      <c r="Q18">
        <v>0</v>
      </c>
      <c r="R18">
        <v>101698</v>
      </c>
      <c r="S18">
        <v>622.19600000000003</v>
      </c>
      <c r="U18">
        <v>70714</v>
      </c>
      <c r="V18">
        <v>1.1120000000000001</v>
      </c>
      <c r="W18">
        <v>685</v>
      </c>
      <c r="X18">
        <v>685</v>
      </c>
      <c r="Z18">
        <v>0</v>
      </c>
      <c r="AC18">
        <v>0</v>
      </c>
      <c r="AD18" t="s">
        <v>305</v>
      </c>
      <c r="AE18">
        <v>0</v>
      </c>
      <c r="AH18">
        <v>0</v>
      </c>
      <c r="AI18">
        <v>0</v>
      </c>
      <c r="AJ18">
        <v>6160</v>
      </c>
      <c r="AK18" t="s">
        <v>529</v>
      </c>
      <c r="AL18" t="s">
        <v>64</v>
      </c>
      <c r="AM18">
        <v>0</v>
      </c>
      <c r="AN18">
        <v>0</v>
      </c>
      <c r="AO18">
        <v>0</v>
      </c>
      <c r="AP18">
        <v>0</v>
      </c>
      <c r="AQ18">
        <v>0</v>
      </c>
      <c r="AS18">
        <v>0</v>
      </c>
      <c r="AT18">
        <v>0</v>
      </c>
      <c r="AU18">
        <v>0</v>
      </c>
      <c r="AV18">
        <v>-42022</v>
      </c>
      <c r="AW18">
        <v>1785909</v>
      </c>
      <c r="AX18">
        <v>1758423</v>
      </c>
      <c r="AY18">
        <v>1151261</v>
      </c>
      <c r="AZ18">
        <v>101698</v>
      </c>
      <c r="BA18">
        <v>11.583</v>
      </c>
      <c r="BB18">
        <v>3707</v>
      </c>
      <c r="BC18">
        <v>3683</v>
      </c>
      <c r="BD18">
        <v>8.7240000000000002</v>
      </c>
      <c r="BE18">
        <v>24</v>
      </c>
      <c r="BF18">
        <v>1594351</v>
      </c>
      <c r="BG18">
        <v>0</v>
      </c>
      <c r="BJ18">
        <v>12</v>
      </c>
      <c r="BK18">
        <v>0</v>
      </c>
      <c r="BL18">
        <v>0</v>
      </c>
      <c r="BM18">
        <v>0</v>
      </c>
      <c r="BN18">
        <v>0</v>
      </c>
      <c r="BO18">
        <v>0</v>
      </c>
      <c r="BP18">
        <v>0</v>
      </c>
      <c r="BQ18">
        <v>747</v>
      </c>
      <c r="BS18">
        <v>0</v>
      </c>
      <c r="BT18">
        <v>0</v>
      </c>
      <c r="BU18">
        <v>0</v>
      </c>
      <c r="BV18">
        <v>0</v>
      </c>
      <c r="BW18">
        <v>0</v>
      </c>
      <c r="BY18">
        <v>0</v>
      </c>
      <c r="CA18">
        <v>0</v>
      </c>
      <c r="CB18">
        <v>0</v>
      </c>
      <c r="CC18">
        <v>0</v>
      </c>
      <c r="CD18">
        <v>0</v>
      </c>
      <c r="CE18">
        <v>0</v>
      </c>
      <c r="CF18">
        <v>0</v>
      </c>
      <c r="CG18">
        <v>0</v>
      </c>
      <c r="CH18">
        <v>36885</v>
      </c>
      <c r="CI18">
        <v>0</v>
      </c>
      <c r="CJ18">
        <v>4</v>
      </c>
      <c r="CK18">
        <v>0</v>
      </c>
      <c r="CL18">
        <v>0</v>
      </c>
      <c r="CN18">
        <v>0</v>
      </c>
      <c r="CO18">
        <v>1</v>
      </c>
      <c r="CP18">
        <v>4.9000000000000002E-2</v>
      </c>
      <c r="CQ18">
        <v>5.5</v>
      </c>
      <c r="CR18">
        <v>163.64700000000002</v>
      </c>
      <c r="CS18">
        <v>0</v>
      </c>
      <c r="CT18">
        <v>0</v>
      </c>
      <c r="CU18">
        <v>0</v>
      </c>
      <c r="CV18">
        <v>0</v>
      </c>
      <c r="CW18">
        <v>0</v>
      </c>
      <c r="CX18">
        <v>0</v>
      </c>
      <c r="CY18">
        <v>0</v>
      </c>
      <c r="CZ18">
        <v>0</v>
      </c>
      <c r="DB18">
        <v>915142</v>
      </c>
      <c r="DC18">
        <v>0</v>
      </c>
      <c r="DD18">
        <v>0</v>
      </c>
      <c r="DE18">
        <v>112651</v>
      </c>
      <c r="DF18">
        <v>113378</v>
      </c>
      <c r="DG18">
        <v>18.288</v>
      </c>
      <c r="DH18">
        <v>0</v>
      </c>
      <c r="DI18">
        <v>727</v>
      </c>
      <c r="DK18">
        <v>3576</v>
      </c>
      <c r="DL18">
        <v>0</v>
      </c>
      <c r="DM18">
        <v>59559</v>
      </c>
      <c r="DN18">
        <v>196</v>
      </c>
      <c r="DO18">
        <v>0</v>
      </c>
      <c r="DP18">
        <v>0</v>
      </c>
      <c r="DQ18">
        <v>0</v>
      </c>
      <c r="DR18">
        <v>0</v>
      </c>
      <c r="DS18">
        <v>0</v>
      </c>
      <c r="DT18">
        <v>0</v>
      </c>
      <c r="DU18">
        <v>0</v>
      </c>
      <c r="DV18">
        <v>0</v>
      </c>
      <c r="DW18">
        <v>0</v>
      </c>
      <c r="DX18">
        <v>0</v>
      </c>
      <c r="DY18">
        <v>0</v>
      </c>
      <c r="DZ18">
        <v>0</v>
      </c>
      <c r="EA18">
        <v>0</v>
      </c>
      <c r="EB18">
        <v>0</v>
      </c>
      <c r="EC18">
        <v>7.8230000000000004</v>
      </c>
      <c r="ED18">
        <v>55418</v>
      </c>
      <c r="EE18">
        <v>0</v>
      </c>
      <c r="EF18">
        <v>0</v>
      </c>
      <c r="EG18">
        <v>0</v>
      </c>
      <c r="EH18">
        <v>4337</v>
      </c>
      <c r="EI18">
        <v>0</v>
      </c>
      <c r="EJ18">
        <v>0</v>
      </c>
      <c r="EK18">
        <v>0.23300000000000001</v>
      </c>
      <c r="EL18">
        <v>0</v>
      </c>
      <c r="EM18">
        <v>0</v>
      </c>
      <c r="EN18">
        <v>1E-3</v>
      </c>
      <c r="EO18">
        <v>0</v>
      </c>
      <c r="EP18">
        <v>0</v>
      </c>
      <c r="EQ18">
        <v>0.23400000000000001</v>
      </c>
      <c r="ER18">
        <v>0</v>
      </c>
      <c r="ES18">
        <v>0.70400000000000007</v>
      </c>
      <c r="ET18">
        <v>0</v>
      </c>
      <c r="EV18">
        <v>0</v>
      </c>
      <c r="EW18">
        <v>0</v>
      </c>
      <c r="EX18">
        <v>0</v>
      </c>
      <c r="EZ18">
        <v>1496455</v>
      </c>
      <c r="FA18">
        <v>0</v>
      </c>
      <c r="FB18">
        <v>1597934</v>
      </c>
      <c r="FC18">
        <v>0</v>
      </c>
      <c r="FD18">
        <v>0</v>
      </c>
      <c r="FE18">
        <v>223493</v>
      </c>
      <c r="FF18">
        <v>38475</v>
      </c>
      <c r="FG18">
        <v>6.6668999999999992E-2</v>
      </c>
      <c r="FH18">
        <v>3.0164999999999997E-2</v>
      </c>
      <c r="FI18">
        <v>0</v>
      </c>
      <c r="FJ18">
        <v>0</v>
      </c>
      <c r="FK18">
        <v>258.82300000000004</v>
      </c>
      <c r="FL18">
        <v>1896787</v>
      </c>
      <c r="FM18">
        <v>0</v>
      </c>
      <c r="FN18">
        <v>0</v>
      </c>
      <c r="FO18">
        <v>0</v>
      </c>
      <c r="FP18">
        <v>0</v>
      </c>
      <c r="FQ18">
        <v>0</v>
      </c>
      <c r="FR18">
        <v>0</v>
      </c>
      <c r="FS18">
        <v>0</v>
      </c>
      <c r="FT18">
        <v>0</v>
      </c>
      <c r="FU18">
        <v>0</v>
      </c>
      <c r="FV18">
        <v>0</v>
      </c>
      <c r="FW18">
        <v>0</v>
      </c>
      <c r="FX18">
        <v>0</v>
      </c>
      <c r="FY18">
        <v>0</v>
      </c>
      <c r="GB18">
        <v>240851</v>
      </c>
      <c r="GC18">
        <v>240851</v>
      </c>
      <c r="GD18">
        <v>25.687000000000001</v>
      </c>
      <c r="GF18">
        <v>0</v>
      </c>
      <c r="GG18">
        <v>0</v>
      </c>
      <c r="GH18">
        <v>0</v>
      </c>
      <c r="GI18">
        <v>0</v>
      </c>
      <c r="GK18">
        <v>0</v>
      </c>
      <c r="GL18">
        <v>0</v>
      </c>
      <c r="GM18">
        <v>0</v>
      </c>
      <c r="GN18">
        <v>0</v>
      </c>
      <c r="GO18">
        <v>0</v>
      </c>
      <c r="GQ18">
        <v>0</v>
      </c>
      <c r="GR18">
        <v>0</v>
      </c>
      <c r="GS18">
        <v>0</v>
      </c>
      <c r="GT18">
        <v>0</v>
      </c>
      <c r="HB18">
        <v>380911986</v>
      </c>
      <c r="HC18">
        <v>3.9695999999999995E-2</v>
      </c>
      <c r="HD18">
        <v>27705</v>
      </c>
      <c r="HE18">
        <v>0</v>
      </c>
      <c r="HF18">
        <v>163121</v>
      </c>
      <c r="HG18">
        <v>3080</v>
      </c>
      <c r="HH18">
        <v>0</v>
      </c>
      <c r="HI18">
        <v>0</v>
      </c>
      <c r="HJ18">
        <v>46632</v>
      </c>
      <c r="HK18">
        <v>2146</v>
      </c>
      <c r="HL18">
        <v>1656</v>
      </c>
      <c r="HM18">
        <v>48000</v>
      </c>
      <c r="HN18">
        <v>0</v>
      </c>
      <c r="HO18">
        <v>0</v>
      </c>
      <c r="HP18">
        <v>0</v>
      </c>
      <c r="HQ18">
        <v>0</v>
      </c>
      <c r="HR18">
        <v>0</v>
      </c>
      <c r="HS18">
        <v>1496236</v>
      </c>
      <c r="HT18">
        <v>38475</v>
      </c>
      <c r="HW18">
        <v>0</v>
      </c>
      <c r="HX18">
        <v>14</v>
      </c>
      <c r="HY18">
        <v>35</v>
      </c>
      <c r="HZ18">
        <v>8</v>
      </c>
      <c r="IA18">
        <v>10</v>
      </c>
      <c r="IB18">
        <v>8</v>
      </c>
      <c r="IC18">
        <v>75</v>
      </c>
      <c r="ID18">
        <v>0</v>
      </c>
      <c r="IE18">
        <v>0</v>
      </c>
      <c r="IF18">
        <v>0</v>
      </c>
      <c r="IG18">
        <v>5</v>
      </c>
      <c r="IH18">
        <v>0</v>
      </c>
      <c r="II18">
        <v>0</v>
      </c>
      <c r="IJ18">
        <v>1.1120000000000001</v>
      </c>
      <c r="IK18">
        <v>0</v>
      </c>
      <c r="IL18">
        <v>6</v>
      </c>
      <c r="IM18">
        <v>6</v>
      </c>
      <c r="IN18">
        <v>0</v>
      </c>
      <c r="IO18">
        <v>12</v>
      </c>
      <c r="IP18">
        <v>0</v>
      </c>
      <c r="IQ18">
        <v>1.1120000000000001</v>
      </c>
      <c r="IR18">
        <v>685</v>
      </c>
      <c r="IS18">
        <v>0</v>
      </c>
      <c r="IT18">
        <v>30000</v>
      </c>
      <c r="IU18">
        <v>18000</v>
      </c>
      <c r="IV18">
        <v>0</v>
      </c>
      <c r="IW18">
        <v>6160</v>
      </c>
      <c r="IX18">
        <v>0</v>
      </c>
      <c r="IY18">
        <v>0</v>
      </c>
      <c r="IZ18">
        <v>0</v>
      </c>
      <c r="JA18">
        <v>0</v>
      </c>
      <c r="JB18">
        <v>0</v>
      </c>
      <c r="JC18">
        <v>0</v>
      </c>
      <c r="JD18">
        <v>0</v>
      </c>
      <c r="JE18">
        <v>0</v>
      </c>
      <c r="JF18">
        <v>0</v>
      </c>
      <c r="JG18">
        <v>0</v>
      </c>
      <c r="JH18">
        <v>0</v>
      </c>
      <c r="JJ18">
        <v>0</v>
      </c>
      <c r="JK18">
        <v>0</v>
      </c>
      <c r="JL18">
        <v>0</v>
      </c>
      <c r="JM18">
        <v>0</v>
      </c>
      <c r="JO18">
        <v>3.238</v>
      </c>
      <c r="JP18">
        <v>17.77</v>
      </c>
      <c r="JQ18">
        <v>4.6779999999999999</v>
      </c>
      <c r="JR18">
        <v>25852</v>
      </c>
      <c r="JS18">
        <v>165088</v>
      </c>
      <c r="JT18">
        <v>49911</v>
      </c>
      <c r="JU18">
        <v>3762</v>
      </c>
      <c r="JW18">
        <v>0</v>
      </c>
      <c r="JX18">
        <v>0</v>
      </c>
      <c r="JY18">
        <v>0</v>
      </c>
      <c r="JZ18">
        <v>0</v>
      </c>
      <c r="KD18">
        <v>3881</v>
      </c>
      <c r="KE18">
        <v>7258</v>
      </c>
      <c r="KG18">
        <v>0</v>
      </c>
      <c r="KH18">
        <v>0</v>
      </c>
      <c r="KI18">
        <v>0</v>
      </c>
      <c r="KJ18">
        <v>1</v>
      </c>
      <c r="KK18">
        <v>4</v>
      </c>
      <c r="KL18">
        <v>616</v>
      </c>
      <c r="KM18">
        <v>2464</v>
      </c>
      <c r="KN18">
        <v>0</v>
      </c>
      <c r="KO18">
        <v>0</v>
      </c>
      <c r="KP18">
        <v>0</v>
      </c>
      <c r="KQ18">
        <v>0</v>
      </c>
      <c r="KS18">
        <v>0</v>
      </c>
      <c r="KT18">
        <v>0</v>
      </c>
      <c r="KU18">
        <v>0</v>
      </c>
      <c r="KW18">
        <v>0</v>
      </c>
      <c r="KX18">
        <v>0</v>
      </c>
      <c r="KY18">
        <v>0</v>
      </c>
      <c r="KZ18">
        <v>0</v>
      </c>
      <c r="LA18">
        <v>0</v>
      </c>
      <c r="LB18">
        <v>0</v>
      </c>
      <c r="LD18">
        <v>0</v>
      </c>
      <c r="LE18">
        <v>0</v>
      </c>
      <c r="LF18">
        <v>0</v>
      </c>
      <c r="LG18">
        <v>0</v>
      </c>
      <c r="LH18">
        <v>0</v>
      </c>
      <c r="LI18">
        <v>0</v>
      </c>
      <c r="LJ18">
        <v>163.155</v>
      </c>
      <c r="LK18">
        <v>3</v>
      </c>
      <c r="LL18">
        <v>45000</v>
      </c>
      <c r="LM18">
        <v>1632</v>
      </c>
      <c r="LN18">
        <v>0</v>
      </c>
      <c r="LO18">
        <v>0</v>
      </c>
      <c r="LP18">
        <v>0</v>
      </c>
      <c r="LQ18">
        <v>0</v>
      </c>
      <c r="LR18">
        <v>0</v>
      </c>
      <c r="LS18">
        <v>0</v>
      </c>
      <c r="LT18">
        <v>0</v>
      </c>
      <c r="LU18">
        <v>0</v>
      </c>
      <c r="LV18">
        <v>0</v>
      </c>
      <c r="LW18">
        <v>0</v>
      </c>
      <c r="LX18">
        <v>0</v>
      </c>
      <c r="LY18">
        <v>0</v>
      </c>
      <c r="LZ18">
        <v>153</v>
      </c>
      <c r="MA18">
        <v>9180</v>
      </c>
      <c r="MB18">
        <v>0</v>
      </c>
      <c r="MC18">
        <v>6120</v>
      </c>
      <c r="MD18">
        <v>3060</v>
      </c>
      <c r="ME18">
        <v>0</v>
      </c>
      <c r="MF18">
        <v>0</v>
      </c>
      <c r="MG18">
        <v>1795089</v>
      </c>
      <c r="MH18">
        <v>0</v>
      </c>
      <c r="MI18">
        <v>0</v>
      </c>
      <c r="MJ18">
        <v>0</v>
      </c>
      <c r="MK18">
        <v>0</v>
      </c>
      <c r="ML18">
        <v>0</v>
      </c>
    </row>
    <row r="19" spans="1:350" x14ac:dyDescent="0.25">
      <c r="A19">
        <v>45523</v>
      </c>
      <c r="B19">
        <v>184801</v>
      </c>
      <c r="C19">
        <v>9</v>
      </c>
      <c r="D19">
        <v>2025</v>
      </c>
      <c r="E19">
        <v>6160</v>
      </c>
      <c r="F19">
        <v>0</v>
      </c>
      <c r="G19">
        <v>114.917</v>
      </c>
      <c r="H19">
        <v>66.052000000000007</v>
      </c>
      <c r="I19">
        <v>66.052000000000007</v>
      </c>
      <c r="J19">
        <v>114.917</v>
      </c>
      <c r="K19">
        <v>0</v>
      </c>
      <c r="L19">
        <v>6160</v>
      </c>
      <c r="M19">
        <v>0</v>
      </c>
      <c r="N19">
        <v>0</v>
      </c>
      <c r="P19">
        <v>114.45200000000001</v>
      </c>
      <c r="Q19">
        <v>0</v>
      </c>
      <c r="R19">
        <v>71212</v>
      </c>
      <c r="S19">
        <v>622.19600000000003</v>
      </c>
      <c r="U19">
        <v>49516</v>
      </c>
      <c r="V19">
        <v>0</v>
      </c>
      <c r="W19">
        <v>0</v>
      </c>
      <c r="X19">
        <v>0</v>
      </c>
      <c r="Z19">
        <v>0</v>
      </c>
      <c r="AC19">
        <v>0</v>
      </c>
      <c r="AD19" t="s">
        <v>305</v>
      </c>
      <c r="AE19">
        <v>0</v>
      </c>
      <c r="AH19">
        <v>0</v>
      </c>
      <c r="AI19">
        <v>0</v>
      </c>
      <c r="AJ19">
        <v>6160</v>
      </c>
      <c r="AK19" t="s">
        <v>529</v>
      </c>
      <c r="AL19" t="s">
        <v>5</v>
      </c>
      <c r="AM19">
        <v>0</v>
      </c>
      <c r="AN19">
        <v>0</v>
      </c>
      <c r="AO19">
        <v>0</v>
      </c>
      <c r="AP19">
        <v>0</v>
      </c>
      <c r="AQ19">
        <v>0</v>
      </c>
      <c r="AS19">
        <v>0</v>
      </c>
      <c r="AT19">
        <v>0</v>
      </c>
      <c r="AU19">
        <v>0</v>
      </c>
      <c r="AV19">
        <v>-6357</v>
      </c>
      <c r="AW19">
        <v>1331665</v>
      </c>
      <c r="AX19">
        <v>1313929</v>
      </c>
      <c r="AY19">
        <v>889686</v>
      </c>
      <c r="AZ19">
        <v>71212</v>
      </c>
      <c r="BA19">
        <v>3</v>
      </c>
      <c r="BB19">
        <v>0</v>
      </c>
      <c r="BC19">
        <v>0</v>
      </c>
      <c r="BD19">
        <v>0</v>
      </c>
      <c r="BE19">
        <v>0</v>
      </c>
      <c r="BF19">
        <v>1157997</v>
      </c>
      <c r="BG19">
        <v>0</v>
      </c>
      <c r="BJ19">
        <v>12</v>
      </c>
      <c r="BK19">
        <v>0</v>
      </c>
      <c r="BL19">
        <v>0</v>
      </c>
      <c r="BM19">
        <v>0</v>
      </c>
      <c r="BN19">
        <v>0</v>
      </c>
      <c r="BO19">
        <v>0</v>
      </c>
      <c r="BP19">
        <v>0</v>
      </c>
      <c r="BQ19">
        <v>760</v>
      </c>
      <c r="BS19">
        <v>0</v>
      </c>
      <c r="BT19">
        <v>0</v>
      </c>
      <c r="BU19">
        <v>0</v>
      </c>
      <c r="BV19">
        <v>0</v>
      </c>
      <c r="BW19">
        <v>0</v>
      </c>
      <c r="BY19">
        <v>0</v>
      </c>
      <c r="CA19">
        <v>0</v>
      </c>
      <c r="CB19">
        <v>0</v>
      </c>
      <c r="CC19">
        <v>0</v>
      </c>
      <c r="CD19">
        <v>0</v>
      </c>
      <c r="CE19">
        <v>0</v>
      </c>
      <c r="CF19">
        <v>0</v>
      </c>
      <c r="CG19">
        <v>0</v>
      </c>
      <c r="CH19">
        <v>25567</v>
      </c>
      <c r="CI19">
        <v>0</v>
      </c>
      <c r="CJ19">
        <v>4</v>
      </c>
      <c r="CK19">
        <v>0</v>
      </c>
      <c r="CL19">
        <v>0</v>
      </c>
      <c r="CN19">
        <v>0</v>
      </c>
      <c r="CO19">
        <v>1</v>
      </c>
      <c r="CP19">
        <v>0</v>
      </c>
      <c r="CQ19">
        <v>3.1670000000000003</v>
      </c>
      <c r="CR19">
        <v>114.715</v>
      </c>
      <c r="CS19">
        <v>0</v>
      </c>
      <c r="CT19">
        <v>0</v>
      </c>
      <c r="CU19">
        <v>0</v>
      </c>
      <c r="CV19">
        <v>0</v>
      </c>
      <c r="CW19">
        <v>0</v>
      </c>
      <c r="CX19">
        <v>0</v>
      </c>
      <c r="CY19">
        <v>0</v>
      </c>
      <c r="CZ19">
        <v>0</v>
      </c>
      <c r="DB19">
        <v>406880</v>
      </c>
      <c r="DC19">
        <v>0</v>
      </c>
      <c r="DD19">
        <v>0</v>
      </c>
      <c r="DE19">
        <v>78925</v>
      </c>
      <c r="DF19">
        <v>78925</v>
      </c>
      <c r="DG19">
        <v>12.813000000000001</v>
      </c>
      <c r="DH19">
        <v>0</v>
      </c>
      <c r="DI19">
        <v>0</v>
      </c>
      <c r="DK19">
        <v>3780</v>
      </c>
      <c r="DL19">
        <v>0</v>
      </c>
      <c r="DM19">
        <v>155295</v>
      </c>
      <c r="DN19">
        <v>511</v>
      </c>
      <c r="DO19">
        <v>0</v>
      </c>
      <c r="DP19">
        <v>0</v>
      </c>
      <c r="DQ19">
        <v>0</v>
      </c>
      <c r="DR19">
        <v>0</v>
      </c>
      <c r="DS19">
        <v>0</v>
      </c>
      <c r="DT19">
        <v>0</v>
      </c>
      <c r="DU19">
        <v>0</v>
      </c>
      <c r="DV19">
        <v>0</v>
      </c>
      <c r="DW19">
        <v>0</v>
      </c>
      <c r="DX19">
        <v>0</v>
      </c>
      <c r="DY19">
        <v>0</v>
      </c>
      <c r="DZ19">
        <v>0</v>
      </c>
      <c r="EA19">
        <v>0</v>
      </c>
      <c r="EB19">
        <v>0</v>
      </c>
      <c r="EC19">
        <v>14.028</v>
      </c>
      <c r="ED19">
        <v>99374</v>
      </c>
      <c r="EE19">
        <v>0</v>
      </c>
      <c r="EF19">
        <v>0</v>
      </c>
      <c r="EG19">
        <v>0</v>
      </c>
      <c r="EH19">
        <v>56432</v>
      </c>
      <c r="EI19">
        <v>0</v>
      </c>
      <c r="EJ19">
        <v>0</v>
      </c>
      <c r="EK19">
        <v>2.9420000000000002</v>
      </c>
      <c r="EL19">
        <v>0</v>
      </c>
      <c r="EM19">
        <v>0</v>
      </c>
      <c r="EN19">
        <v>6.7000000000000004E-2</v>
      </c>
      <c r="EO19">
        <v>0</v>
      </c>
      <c r="EP19">
        <v>0</v>
      </c>
      <c r="EQ19">
        <v>3.0090000000000003</v>
      </c>
      <c r="ER19">
        <v>0</v>
      </c>
      <c r="ES19">
        <v>9.1609999999999996</v>
      </c>
      <c r="ET19">
        <v>0</v>
      </c>
      <c r="EV19">
        <v>0</v>
      </c>
      <c r="EW19">
        <v>0</v>
      </c>
      <c r="EX19">
        <v>0</v>
      </c>
      <c r="EZ19">
        <v>1123658</v>
      </c>
      <c r="FA19">
        <v>0</v>
      </c>
      <c r="FB19">
        <v>1194359</v>
      </c>
      <c r="FC19">
        <v>0</v>
      </c>
      <c r="FD19">
        <v>0</v>
      </c>
      <c r="FE19">
        <v>162326</v>
      </c>
      <c r="FF19">
        <v>27945</v>
      </c>
      <c r="FG19">
        <v>6.6668999999999992E-2</v>
      </c>
      <c r="FH19">
        <v>3.0164999999999997E-2</v>
      </c>
      <c r="FI19">
        <v>0</v>
      </c>
      <c r="FJ19">
        <v>0</v>
      </c>
      <c r="FK19">
        <v>187.98700000000002</v>
      </c>
      <c r="FL19">
        <v>1410197</v>
      </c>
      <c r="FM19">
        <v>0</v>
      </c>
      <c r="FN19">
        <v>0</v>
      </c>
      <c r="FO19">
        <v>0</v>
      </c>
      <c r="FP19">
        <v>0</v>
      </c>
      <c r="FQ19">
        <v>0</v>
      </c>
      <c r="FR19">
        <v>0</v>
      </c>
      <c r="FS19">
        <v>0</v>
      </c>
      <c r="FT19">
        <v>0</v>
      </c>
      <c r="FU19">
        <v>0</v>
      </c>
      <c r="FV19">
        <v>0</v>
      </c>
      <c r="FW19">
        <v>0</v>
      </c>
      <c r="FX19">
        <v>0</v>
      </c>
      <c r="FY19">
        <v>0</v>
      </c>
      <c r="GB19">
        <v>419706</v>
      </c>
      <c r="GC19">
        <v>419706</v>
      </c>
      <c r="GD19">
        <v>45.856000000000002</v>
      </c>
      <c r="GF19">
        <v>0</v>
      </c>
      <c r="GG19">
        <v>0</v>
      </c>
      <c r="GH19">
        <v>0</v>
      </c>
      <c r="GI19">
        <v>0</v>
      </c>
      <c r="GK19">
        <v>0</v>
      </c>
      <c r="GL19">
        <v>0</v>
      </c>
      <c r="GM19">
        <v>0</v>
      </c>
      <c r="GN19">
        <v>0</v>
      </c>
      <c r="GO19">
        <v>0</v>
      </c>
      <c r="GQ19">
        <v>0</v>
      </c>
      <c r="GR19">
        <v>0</v>
      </c>
      <c r="GS19">
        <v>0</v>
      </c>
      <c r="GT19">
        <v>0</v>
      </c>
      <c r="HB19">
        <v>380911986</v>
      </c>
      <c r="HC19">
        <v>3.9695999999999995E-2</v>
      </c>
      <c r="HD19">
        <v>18247</v>
      </c>
      <c r="HE19">
        <v>0</v>
      </c>
      <c r="HF19">
        <v>72525</v>
      </c>
      <c r="HG19">
        <v>8008</v>
      </c>
      <c r="HH19">
        <v>0</v>
      </c>
      <c r="HI19">
        <v>0</v>
      </c>
      <c r="HJ19">
        <v>16147</v>
      </c>
      <c r="HK19">
        <v>1600</v>
      </c>
      <c r="HL19">
        <v>1702</v>
      </c>
      <c r="HM19">
        <v>0</v>
      </c>
      <c r="HN19">
        <v>0</v>
      </c>
      <c r="HO19">
        <v>0</v>
      </c>
      <c r="HP19">
        <v>33571</v>
      </c>
      <c r="HQ19">
        <v>0</v>
      </c>
      <c r="HR19">
        <v>0</v>
      </c>
      <c r="HS19">
        <v>1123147</v>
      </c>
      <c r="HT19">
        <v>27945</v>
      </c>
      <c r="HW19">
        <v>0</v>
      </c>
      <c r="HX19">
        <v>21</v>
      </c>
      <c r="HY19">
        <v>16</v>
      </c>
      <c r="HZ19">
        <v>14</v>
      </c>
      <c r="IA19">
        <v>3</v>
      </c>
      <c r="IB19">
        <v>0</v>
      </c>
      <c r="IC19">
        <v>54</v>
      </c>
      <c r="ID19">
        <v>0</v>
      </c>
      <c r="IE19">
        <v>0</v>
      </c>
      <c r="IF19">
        <v>0</v>
      </c>
      <c r="IG19">
        <v>13</v>
      </c>
      <c r="IH19">
        <v>0</v>
      </c>
      <c r="II19">
        <v>122.07600000000001</v>
      </c>
      <c r="IJ19">
        <v>0</v>
      </c>
      <c r="IK19">
        <v>0</v>
      </c>
      <c r="IL19">
        <v>0</v>
      </c>
      <c r="IM19">
        <v>0</v>
      </c>
      <c r="IN19">
        <v>0</v>
      </c>
      <c r="IO19">
        <v>0</v>
      </c>
      <c r="IP19">
        <v>122.07600000000001</v>
      </c>
      <c r="IQ19">
        <v>0</v>
      </c>
      <c r="IR19">
        <v>0</v>
      </c>
      <c r="IS19">
        <v>0</v>
      </c>
      <c r="IT19">
        <v>0</v>
      </c>
      <c r="IU19">
        <v>0</v>
      </c>
      <c r="IV19">
        <v>0</v>
      </c>
      <c r="IW19">
        <v>6160</v>
      </c>
      <c r="IX19">
        <v>0</v>
      </c>
      <c r="IY19">
        <v>0</v>
      </c>
      <c r="IZ19">
        <v>33571</v>
      </c>
      <c r="JA19">
        <v>0</v>
      </c>
      <c r="JB19">
        <v>0</v>
      </c>
      <c r="JC19">
        <v>0</v>
      </c>
      <c r="JD19">
        <v>0</v>
      </c>
      <c r="JE19">
        <v>0</v>
      </c>
      <c r="JF19">
        <v>0</v>
      </c>
      <c r="JG19">
        <v>0</v>
      </c>
      <c r="JH19">
        <v>0</v>
      </c>
      <c r="JJ19">
        <v>0</v>
      </c>
      <c r="JK19">
        <v>0</v>
      </c>
      <c r="JL19">
        <v>0</v>
      </c>
      <c r="JM19">
        <v>0</v>
      </c>
      <c r="JO19">
        <v>9.0150000000000006</v>
      </c>
      <c r="JP19">
        <v>32.882000000000005</v>
      </c>
      <c r="JQ19">
        <v>3.96</v>
      </c>
      <c r="JR19">
        <v>71974</v>
      </c>
      <c r="JS19">
        <v>305482</v>
      </c>
      <c r="JT19">
        <v>42250</v>
      </c>
      <c r="JU19">
        <v>0</v>
      </c>
      <c r="JW19">
        <v>0</v>
      </c>
      <c r="JX19">
        <v>0</v>
      </c>
      <c r="JY19">
        <v>0</v>
      </c>
      <c r="JZ19">
        <v>0</v>
      </c>
      <c r="KD19">
        <v>0</v>
      </c>
      <c r="KE19">
        <v>7258</v>
      </c>
      <c r="KG19">
        <v>0</v>
      </c>
      <c r="KH19">
        <v>0</v>
      </c>
      <c r="KI19">
        <v>0</v>
      </c>
      <c r="KJ19">
        <v>3</v>
      </c>
      <c r="KK19">
        <v>10</v>
      </c>
      <c r="KL19">
        <v>1848</v>
      </c>
      <c r="KM19">
        <v>6160</v>
      </c>
      <c r="KN19">
        <v>0</v>
      </c>
      <c r="KO19">
        <v>0</v>
      </c>
      <c r="KP19">
        <v>0</v>
      </c>
      <c r="KQ19">
        <v>0</v>
      </c>
      <c r="KS19">
        <v>0</v>
      </c>
      <c r="KT19">
        <v>0</v>
      </c>
      <c r="KU19">
        <v>0</v>
      </c>
      <c r="KW19">
        <v>0</v>
      </c>
      <c r="KX19">
        <v>0</v>
      </c>
      <c r="KY19">
        <v>0</v>
      </c>
      <c r="KZ19">
        <v>0</v>
      </c>
      <c r="LA19">
        <v>0</v>
      </c>
      <c r="LB19">
        <v>0</v>
      </c>
      <c r="LD19">
        <v>0</v>
      </c>
      <c r="LE19">
        <v>0</v>
      </c>
      <c r="LF19">
        <v>0</v>
      </c>
      <c r="LG19">
        <v>0</v>
      </c>
      <c r="LH19">
        <v>0</v>
      </c>
      <c r="LI19">
        <v>0</v>
      </c>
      <c r="LJ19">
        <v>114.715</v>
      </c>
      <c r="LK19">
        <v>1</v>
      </c>
      <c r="LL19">
        <v>15000</v>
      </c>
      <c r="LM19">
        <v>1147</v>
      </c>
      <c r="LN19">
        <v>0</v>
      </c>
      <c r="LO19">
        <v>0</v>
      </c>
      <c r="LP19">
        <v>0</v>
      </c>
      <c r="LQ19">
        <v>0</v>
      </c>
      <c r="LR19">
        <v>0</v>
      </c>
      <c r="LS19">
        <v>0</v>
      </c>
      <c r="LT19">
        <v>0</v>
      </c>
      <c r="LU19">
        <v>0</v>
      </c>
      <c r="LV19">
        <v>0</v>
      </c>
      <c r="LW19">
        <v>0</v>
      </c>
      <c r="LX19">
        <v>0</v>
      </c>
      <c r="LY19">
        <v>0</v>
      </c>
      <c r="LZ19">
        <v>122</v>
      </c>
      <c r="MA19">
        <v>7320</v>
      </c>
      <c r="MB19">
        <v>0</v>
      </c>
      <c r="MC19">
        <v>4880</v>
      </c>
      <c r="MD19">
        <v>2440</v>
      </c>
      <c r="ME19">
        <v>0</v>
      </c>
      <c r="MF19">
        <v>0</v>
      </c>
      <c r="MG19">
        <v>1338985</v>
      </c>
      <c r="MH19">
        <v>0</v>
      </c>
      <c r="MI19">
        <v>0</v>
      </c>
      <c r="MJ19">
        <v>0</v>
      </c>
      <c r="MK19">
        <v>0</v>
      </c>
      <c r="ML19">
        <v>0</v>
      </c>
    </row>
    <row r="20" spans="1:350" x14ac:dyDescent="0.25">
      <c r="A20">
        <v>45523</v>
      </c>
      <c r="B20">
        <v>193801</v>
      </c>
      <c r="C20">
        <v>9</v>
      </c>
      <c r="D20">
        <v>2025</v>
      </c>
      <c r="E20">
        <v>6160</v>
      </c>
      <c r="F20">
        <v>0</v>
      </c>
      <c r="G20">
        <v>150.03800000000001</v>
      </c>
      <c r="H20">
        <v>94.659000000000006</v>
      </c>
      <c r="I20">
        <v>94.659000000000006</v>
      </c>
      <c r="J20">
        <v>150.03800000000001</v>
      </c>
      <c r="K20">
        <v>0</v>
      </c>
      <c r="L20">
        <v>6160</v>
      </c>
      <c r="M20">
        <v>0</v>
      </c>
      <c r="N20">
        <v>0</v>
      </c>
      <c r="P20">
        <v>158.16300000000001</v>
      </c>
      <c r="Q20">
        <v>0</v>
      </c>
      <c r="R20">
        <v>98408</v>
      </c>
      <c r="S20">
        <v>622.19600000000003</v>
      </c>
      <c r="U20">
        <v>68427</v>
      </c>
      <c r="V20">
        <v>0</v>
      </c>
      <c r="W20">
        <v>0</v>
      </c>
      <c r="X20">
        <v>0</v>
      </c>
      <c r="Z20">
        <v>0</v>
      </c>
      <c r="AC20">
        <v>0</v>
      </c>
      <c r="AD20" t="s">
        <v>305</v>
      </c>
      <c r="AE20">
        <v>0</v>
      </c>
      <c r="AH20">
        <v>0</v>
      </c>
      <c r="AI20">
        <v>0</v>
      </c>
      <c r="AJ20">
        <v>6160</v>
      </c>
      <c r="AK20" t="s">
        <v>529</v>
      </c>
      <c r="AL20" t="s">
        <v>65</v>
      </c>
      <c r="AM20">
        <v>0</v>
      </c>
      <c r="AN20">
        <v>0</v>
      </c>
      <c r="AO20">
        <v>0</v>
      </c>
      <c r="AP20">
        <v>0</v>
      </c>
      <c r="AQ20">
        <v>0</v>
      </c>
      <c r="AS20">
        <v>0</v>
      </c>
      <c r="AT20">
        <v>0</v>
      </c>
      <c r="AU20">
        <v>0</v>
      </c>
      <c r="AV20">
        <v>-482</v>
      </c>
      <c r="AW20">
        <v>2518754</v>
      </c>
      <c r="AX20">
        <v>2498614</v>
      </c>
      <c r="AY20">
        <v>1694235</v>
      </c>
      <c r="AZ20">
        <v>98408</v>
      </c>
      <c r="BA20">
        <v>23.833000000000002</v>
      </c>
      <c r="BB20">
        <v>0</v>
      </c>
      <c r="BC20">
        <v>0</v>
      </c>
      <c r="BD20">
        <v>0</v>
      </c>
      <c r="BE20">
        <v>0</v>
      </c>
      <c r="BF20">
        <v>2137690</v>
      </c>
      <c r="BG20">
        <v>0</v>
      </c>
      <c r="BJ20">
        <v>12</v>
      </c>
      <c r="BK20">
        <v>0</v>
      </c>
      <c r="BL20">
        <v>0</v>
      </c>
      <c r="BM20">
        <v>0</v>
      </c>
      <c r="BN20">
        <v>0</v>
      </c>
      <c r="BO20">
        <v>0</v>
      </c>
      <c r="BP20">
        <v>0</v>
      </c>
      <c r="BQ20">
        <v>755</v>
      </c>
      <c r="BS20">
        <v>0</v>
      </c>
      <c r="BT20">
        <v>0</v>
      </c>
      <c r="BU20">
        <v>0</v>
      </c>
      <c r="BV20">
        <v>0</v>
      </c>
      <c r="BW20">
        <v>0</v>
      </c>
      <c r="BY20">
        <v>0</v>
      </c>
      <c r="CA20">
        <v>0</v>
      </c>
      <c r="CB20">
        <v>0</v>
      </c>
      <c r="CC20">
        <v>0</v>
      </c>
      <c r="CD20">
        <v>0</v>
      </c>
      <c r="CE20">
        <v>0</v>
      </c>
      <c r="CF20">
        <v>0</v>
      </c>
      <c r="CG20">
        <v>0</v>
      </c>
      <c r="CH20">
        <v>33844</v>
      </c>
      <c r="CI20">
        <v>0</v>
      </c>
      <c r="CJ20">
        <v>4</v>
      </c>
      <c r="CK20">
        <v>0</v>
      </c>
      <c r="CL20">
        <v>0</v>
      </c>
      <c r="CN20">
        <v>0</v>
      </c>
      <c r="CO20">
        <v>1</v>
      </c>
      <c r="CP20">
        <v>0</v>
      </c>
      <c r="CQ20">
        <v>0</v>
      </c>
      <c r="CR20">
        <v>157.56300000000002</v>
      </c>
      <c r="CS20">
        <v>0</v>
      </c>
      <c r="CT20">
        <v>0</v>
      </c>
      <c r="CU20">
        <v>0</v>
      </c>
      <c r="CV20">
        <v>0</v>
      </c>
      <c r="CW20">
        <v>0</v>
      </c>
      <c r="CX20">
        <v>0</v>
      </c>
      <c r="CY20">
        <v>0</v>
      </c>
      <c r="CZ20">
        <v>0</v>
      </c>
      <c r="DB20">
        <v>583099</v>
      </c>
      <c r="DC20">
        <v>0</v>
      </c>
      <c r="DD20">
        <v>0</v>
      </c>
      <c r="DE20">
        <v>183491</v>
      </c>
      <c r="DF20">
        <v>183491</v>
      </c>
      <c r="DG20">
        <v>29.788</v>
      </c>
      <c r="DH20">
        <v>0</v>
      </c>
      <c r="DI20">
        <v>0</v>
      </c>
      <c r="DK20">
        <v>3709</v>
      </c>
      <c r="DL20">
        <v>0</v>
      </c>
      <c r="DM20">
        <v>1120296</v>
      </c>
      <c r="DN20">
        <v>3684</v>
      </c>
      <c r="DO20">
        <v>0</v>
      </c>
      <c r="DP20">
        <v>0</v>
      </c>
      <c r="DQ20">
        <v>0</v>
      </c>
      <c r="DR20">
        <v>0</v>
      </c>
      <c r="DS20">
        <v>0</v>
      </c>
      <c r="DT20">
        <v>0</v>
      </c>
      <c r="DU20">
        <v>0</v>
      </c>
      <c r="DV20">
        <v>0</v>
      </c>
      <c r="DW20">
        <v>0</v>
      </c>
      <c r="DX20">
        <v>0</v>
      </c>
      <c r="DY20">
        <v>0</v>
      </c>
      <c r="DZ20">
        <v>0</v>
      </c>
      <c r="EA20">
        <v>7.400000000000001E-2</v>
      </c>
      <c r="EB20">
        <v>0</v>
      </c>
      <c r="EC20">
        <v>14.475000000000001</v>
      </c>
      <c r="ED20">
        <v>102541</v>
      </c>
      <c r="EE20">
        <v>0</v>
      </c>
      <c r="EF20">
        <v>0</v>
      </c>
      <c r="EG20">
        <v>0</v>
      </c>
      <c r="EH20">
        <v>274502</v>
      </c>
      <c r="EI20">
        <v>746937</v>
      </c>
      <c r="EJ20">
        <v>30.314</v>
      </c>
      <c r="EK20">
        <v>13.784000000000001</v>
      </c>
      <c r="EL20">
        <v>0</v>
      </c>
      <c r="EM20">
        <v>0</v>
      </c>
      <c r="EN20">
        <v>0.56800000000000006</v>
      </c>
      <c r="EO20">
        <v>0</v>
      </c>
      <c r="EP20">
        <v>0</v>
      </c>
      <c r="EQ20">
        <v>44.74</v>
      </c>
      <c r="ER20">
        <v>0</v>
      </c>
      <c r="ES20">
        <v>44.562000000000005</v>
      </c>
      <c r="ET20">
        <v>0</v>
      </c>
      <c r="EV20">
        <v>0</v>
      </c>
      <c r="EW20">
        <v>0</v>
      </c>
      <c r="EX20">
        <v>0</v>
      </c>
      <c r="EZ20">
        <v>2147369</v>
      </c>
      <c r="FA20">
        <v>0</v>
      </c>
      <c r="FB20">
        <v>2242093</v>
      </c>
      <c r="FC20">
        <v>0</v>
      </c>
      <c r="FD20">
        <v>0</v>
      </c>
      <c r="FE20">
        <v>299658</v>
      </c>
      <c r="FF20">
        <v>51587</v>
      </c>
      <c r="FG20">
        <v>6.6668999999999992E-2</v>
      </c>
      <c r="FH20">
        <v>3.0164999999999997E-2</v>
      </c>
      <c r="FI20">
        <v>0</v>
      </c>
      <c r="FJ20">
        <v>0</v>
      </c>
      <c r="FK20">
        <v>347.02800000000002</v>
      </c>
      <c r="FL20">
        <v>2627182</v>
      </c>
      <c r="FM20">
        <v>0</v>
      </c>
      <c r="FN20">
        <v>0</v>
      </c>
      <c r="FO20">
        <v>94570</v>
      </c>
      <c r="FP20">
        <v>0</v>
      </c>
      <c r="FQ20">
        <v>94570</v>
      </c>
      <c r="FR20">
        <v>94570</v>
      </c>
      <c r="FS20">
        <v>0</v>
      </c>
      <c r="FT20">
        <v>0</v>
      </c>
      <c r="FU20">
        <v>0</v>
      </c>
      <c r="FV20">
        <v>0</v>
      </c>
      <c r="FW20">
        <v>0</v>
      </c>
      <c r="FX20">
        <v>0</v>
      </c>
      <c r="FY20">
        <v>0</v>
      </c>
      <c r="GB20">
        <v>101036</v>
      </c>
      <c r="GC20">
        <v>101036</v>
      </c>
      <c r="GD20">
        <v>10.639000000000001</v>
      </c>
      <c r="GF20">
        <v>0</v>
      </c>
      <c r="GG20">
        <v>0</v>
      </c>
      <c r="GH20">
        <v>0</v>
      </c>
      <c r="GI20">
        <v>0</v>
      </c>
      <c r="GK20">
        <v>0</v>
      </c>
      <c r="GL20">
        <v>0</v>
      </c>
      <c r="GM20">
        <v>0</v>
      </c>
      <c r="GN20">
        <v>0</v>
      </c>
      <c r="GO20">
        <v>0</v>
      </c>
      <c r="GQ20">
        <v>0</v>
      </c>
      <c r="GR20">
        <v>0</v>
      </c>
      <c r="GS20">
        <v>0</v>
      </c>
      <c r="GT20">
        <v>0</v>
      </c>
      <c r="HB20">
        <v>380911986</v>
      </c>
      <c r="HC20">
        <v>3.9695999999999995E-2</v>
      </c>
      <c r="HD20">
        <v>23824</v>
      </c>
      <c r="HE20">
        <v>0</v>
      </c>
      <c r="HF20">
        <v>103936</v>
      </c>
      <c r="HG20">
        <v>2464</v>
      </c>
      <c r="HH20">
        <v>8108</v>
      </c>
      <c r="HI20">
        <v>0</v>
      </c>
      <c r="HJ20">
        <v>31576</v>
      </c>
      <c r="HK20">
        <v>916</v>
      </c>
      <c r="HL20">
        <v>561</v>
      </c>
      <c r="HM20">
        <v>0</v>
      </c>
      <c r="HN20">
        <v>0</v>
      </c>
      <c r="HO20">
        <v>0</v>
      </c>
      <c r="HP20">
        <v>2427</v>
      </c>
      <c r="HQ20">
        <v>0</v>
      </c>
      <c r="HR20">
        <v>0</v>
      </c>
      <c r="HS20">
        <v>2143685</v>
      </c>
      <c r="HT20">
        <v>51587</v>
      </c>
      <c r="HW20">
        <v>0</v>
      </c>
      <c r="HX20">
        <v>19</v>
      </c>
      <c r="HY20">
        <v>10</v>
      </c>
      <c r="HZ20">
        <v>19</v>
      </c>
      <c r="IA20">
        <v>25</v>
      </c>
      <c r="IB20">
        <v>43</v>
      </c>
      <c r="IC20">
        <v>116</v>
      </c>
      <c r="ID20">
        <v>0</v>
      </c>
      <c r="IE20">
        <v>0</v>
      </c>
      <c r="IF20">
        <v>0</v>
      </c>
      <c r="IG20">
        <v>4</v>
      </c>
      <c r="IH20">
        <v>13.163</v>
      </c>
      <c r="II20">
        <v>8.8239999999999998</v>
      </c>
      <c r="IJ20">
        <v>0</v>
      </c>
      <c r="IK20">
        <v>34.957000000000001</v>
      </c>
      <c r="IL20">
        <v>0</v>
      </c>
      <c r="IM20">
        <v>0</v>
      </c>
      <c r="IN20">
        <v>0</v>
      </c>
      <c r="IO20">
        <v>0</v>
      </c>
      <c r="IP20">
        <v>43.780999999999999</v>
      </c>
      <c r="IQ20">
        <v>0</v>
      </c>
      <c r="IR20">
        <v>0</v>
      </c>
      <c r="IS20">
        <v>9613</v>
      </c>
      <c r="IT20">
        <v>0</v>
      </c>
      <c r="IU20">
        <v>0</v>
      </c>
      <c r="IV20">
        <v>0</v>
      </c>
      <c r="IW20">
        <v>6160</v>
      </c>
      <c r="IX20">
        <v>0</v>
      </c>
      <c r="IY20">
        <v>0</v>
      </c>
      <c r="IZ20">
        <v>12040</v>
      </c>
      <c r="JA20">
        <v>0</v>
      </c>
      <c r="JB20">
        <v>0</v>
      </c>
      <c r="JC20">
        <v>0</v>
      </c>
      <c r="JD20">
        <v>0</v>
      </c>
      <c r="JE20">
        <v>0</v>
      </c>
      <c r="JF20">
        <v>0</v>
      </c>
      <c r="JG20">
        <v>0</v>
      </c>
      <c r="JH20">
        <v>0</v>
      </c>
      <c r="JJ20">
        <v>0</v>
      </c>
      <c r="JK20">
        <v>0</v>
      </c>
      <c r="JL20">
        <v>0</v>
      </c>
      <c r="JM20">
        <v>0</v>
      </c>
      <c r="JO20">
        <v>0</v>
      </c>
      <c r="JP20">
        <v>9.0380000000000003</v>
      </c>
      <c r="JQ20">
        <v>1.6</v>
      </c>
      <c r="JR20">
        <v>0</v>
      </c>
      <c r="JS20">
        <v>83965</v>
      </c>
      <c r="JT20">
        <v>17071</v>
      </c>
      <c r="JU20">
        <v>0</v>
      </c>
      <c r="JW20">
        <v>0</v>
      </c>
      <c r="JX20">
        <v>0</v>
      </c>
      <c r="JY20">
        <v>0</v>
      </c>
      <c r="JZ20">
        <v>0</v>
      </c>
      <c r="KD20">
        <v>0</v>
      </c>
      <c r="KE20">
        <v>7258</v>
      </c>
      <c r="KG20">
        <v>0</v>
      </c>
      <c r="KH20">
        <v>0</v>
      </c>
      <c r="KI20">
        <v>0</v>
      </c>
      <c r="KJ20">
        <v>4</v>
      </c>
      <c r="KK20">
        <v>0</v>
      </c>
      <c r="KL20">
        <v>2464</v>
      </c>
      <c r="KM20">
        <v>0</v>
      </c>
      <c r="KN20">
        <v>0</v>
      </c>
      <c r="KO20">
        <v>0</v>
      </c>
      <c r="KP20">
        <v>0</v>
      </c>
      <c r="KQ20">
        <v>0</v>
      </c>
      <c r="KS20">
        <v>0</v>
      </c>
      <c r="KT20">
        <v>0</v>
      </c>
      <c r="KU20">
        <v>0</v>
      </c>
      <c r="KW20">
        <v>0</v>
      </c>
      <c r="KX20">
        <v>0</v>
      </c>
      <c r="KY20">
        <v>0</v>
      </c>
      <c r="KZ20">
        <v>0</v>
      </c>
      <c r="LA20">
        <v>0</v>
      </c>
      <c r="LB20">
        <v>0</v>
      </c>
      <c r="LD20">
        <v>0</v>
      </c>
      <c r="LE20">
        <v>0</v>
      </c>
      <c r="LF20">
        <v>0</v>
      </c>
      <c r="LG20">
        <v>0</v>
      </c>
      <c r="LH20">
        <v>0</v>
      </c>
      <c r="LI20">
        <v>0</v>
      </c>
      <c r="LJ20">
        <v>157.56300000000002</v>
      </c>
      <c r="LK20">
        <v>2</v>
      </c>
      <c r="LL20">
        <v>30000</v>
      </c>
      <c r="LM20">
        <v>1576</v>
      </c>
      <c r="LN20">
        <v>0</v>
      </c>
      <c r="LO20">
        <v>0</v>
      </c>
      <c r="LP20">
        <v>0</v>
      </c>
      <c r="LQ20">
        <v>0</v>
      </c>
      <c r="LR20">
        <v>0</v>
      </c>
      <c r="LS20">
        <v>0</v>
      </c>
      <c r="LT20">
        <v>0</v>
      </c>
      <c r="LU20">
        <v>0</v>
      </c>
      <c r="LV20">
        <v>0</v>
      </c>
      <c r="LW20">
        <v>0</v>
      </c>
      <c r="LX20">
        <v>0</v>
      </c>
      <c r="LY20">
        <v>0</v>
      </c>
      <c r="LZ20">
        <v>167</v>
      </c>
      <c r="MA20">
        <v>10020</v>
      </c>
      <c r="MB20">
        <v>0</v>
      </c>
      <c r="MC20">
        <v>6680</v>
      </c>
      <c r="MD20">
        <v>3340</v>
      </c>
      <c r="ME20">
        <v>0</v>
      </c>
      <c r="MF20">
        <v>0</v>
      </c>
      <c r="MG20">
        <v>2528774</v>
      </c>
      <c r="MH20">
        <v>0</v>
      </c>
      <c r="MI20">
        <v>0</v>
      </c>
      <c r="MJ20">
        <v>0</v>
      </c>
      <c r="MK20">
        <v>0</v>
      </c>
      <c r="ML20">
        <v>0</v>
      </c>
    </row>
    <row r="21" spans="1:350" x14ac:dyDescent="0.25">
      <c r="A21">
        <v>45523</v>
      </c>
      <c r="B21">
        <v>212801</v>
      </c>
      <c r="C21">
        <v>9</v>
      </c>
      <c r="D21">
        <v>2025</v>
      </c>
      <c r="E21">
        <v>6160</v>
      </c>
      <c r="F21">
        <v>0</v>
      </c>
      <c r="G21">
        <v>1790.2250000000001</v>
      </c>
      <c r="H21">
        <v>1574.9270000000001</v>
      </c>
      <c r="I21">
        <v>1574.9270000000001</v>
      </c>
      <c r="J21">
        <v>1790.2250000000001</v>
      </c>
      <c r="K21">
        <v>0</v>
      </c>
      <c r="L21">
        <v>6160</v>
      </c>
      <c r="M21">
        <v>0</v>
      </c>
      <c r="N21">
        <v>0</v>
      </c>
      <c r="P21">
        <v>1833.2850000000001</v>
      </c>
      <c r="Q21">
        <v>0</v>
      </c>
      <c r="R21">
        <v>1140663</v>
      </c>
      <c r="S21">
        <v>622.19600000000003</v>
      </c>
      <c r="U21">
        <v>793147</v>
      </c>
      <c r="V21">
        <v>112.31800000000001</v>
      </c>
      <c r="W21">
        <v>69188</v>
      </c>
      <c r="X21">
        <v>69188</v>
      </c>
      <c r="Z21">
        <v>0</v>
      </c>
      <c r="AC21">
        <v>0</v>
      </c>
      <c r="AD21" t="s">
        <v>305</v>
      </c>
      <c r="AE21">
        <v>0</v>
      </c>
      <c r="AH21">
        <v>0</v>
      </c>
      <c r="AI21">
        <v>0</v>
      </c>
      <c r="AJ21">
        <v>6160</v>
      </c>
      <c r="AK21" t="s">
        <v>529</v>
      </c>
      <c r="AL21" t="s">
        <v>66</v>
      </c>
      <c r="AM21">
        <v>0</v>
      </c>
      <c r="AN21">
        <v>0</v>
      </c>
      <c r="AO21">
        <v>0</v>
      </c>
      <c r="AP21">
        <v>0</v>
      </c>
      <c r="AQ21">
        <v>0</v>
      </c>
      <c r="AS21">
        <v>0</v>
      </c>
      <c r="AT21">
        <v>0</v>
      </c>
      <c r="AU21">
        <v>0</v>
      </c>
      <c r="AV21">
        <v>-47542</v>
      </c>
      <c r="AW21">
        <v>18107235</v>
      </c>
      <c r="AX21">
        <v>17828601</v>
      </c>
      <c r="AY21">
        <v>12349794</v>
      </c>
      <c r="AZ21">
        <v>1140663</v>
      </c>
      <c r="BA21">
        <v>41.333000000000006</v>
      </c>
      <c r="BB21">
        <v>0</v>
      </c>
      <c r="BC21">
        <v>0</v>
      </c>
      <c r="BD21">
        <v>0</v>
      </c>
      <c r="BE21">
        <v>0</v>
      </c>
      <c r="BF21">
        <v>16281508</v>
      </c>
      <c r="BG21">
        <v>0</v>
      </c>
      <c r="BJ21">
        <v>12</v>
      </c>
      <c r="BK21">
        <v>0</v>
      </c>
      <c r="BL21">
        <v>0</v>
      </c>
      <c r="BM21">
        <v>0</v>
      </c>
      <c r="BN21">
        <v>0</v>
      </c>
      <c r="BO21">
        <v>0</v>
      </c>
      <c r="BP21">
        <v>0</v>
      </c>
      <c r="BQ21">
        <v>527</v>
      </c>
      <c r="BS21">
        <v>0</v>
      </c>
      <c r="BT21">
        <v>0</v>
      </c>
      <c r="BU21">
        <v>0</v>
      </c>
      <c r="BV21">
        <v>0</v>
      </c>
      <c r="BW21">
        <v>0</v>
      </c>
      <c r="BY21">
        <v>0</v>
      </c>
      <c r="CA21">
        <v>0</v>
      </c>
      <c r="CB21">
        <v>0</v>
      </c>
      <c r="CC21">
        <v>0</v>
      </c>
      <c r="CD21">
        <v>0</v>
      </c>
      <c r="CE21">
        <v>0</v>
      </c>
      <c r="CF21">
        <v>0</v>
      </c>
      <c r="CG21">
        <v>0</v>
      </c>
      <c r="CH21">
        <v>394178</v>
      </c>
      <c r="CI21">
        <v>0</v>
      </c>
      <c r="CJ21">
        <v>4</v>
      </c>
      <c r="CK21">
        <v>0</v>
      </c>
      <c r="CL21">
        <v>0</v>
      </c>
      <c r="CN21">
        <v>0</v>
      </c>
      <c r="CO21">
        <v>1</v>
      </c>
      <c r="CP21">
        <v>0</v>
      </c>
      <c r="CQ21">
        <v>1.667</v>
      </c>
      <c r="CR21">
        <v>1850.114</v>
      </c>
      <c r="CS21">
        <v>0</v>
      </c>
      <c r="CT21">
        <v>0</v>
      </c>
      <c r="CU21">
        <v>0</v>
      </c>
      <c r="CV21">
        <v>0</v>
      </c>
      <c r="CW21">
        <v>0</v>
      </c>
      <c r="CX21">
        <v>0</v>
      </c>
      <c r="CY21">
        <v>0</v>
      </c>
      <c r="CZ21">
        <v>0</v>
      </c>
      <c r="DB21">
        <v>9701550</v>
      </c>
      <c r="DC21">
        <v>0</v>
      </c>
      <c r="DD21">
        <v>0</v>
      </c>
      <c r="DE21">
        <v>1285746</v>
      </c>
      <c r="DF21">
        <v>1285746</v>
      </c>
      <c r="DG21">
        <v>208.72500000000002</v>
      </c>
      <c r="DH21">
        <v>0</v>
      </c>
      <c r="DI21">
        <v>0</v>
      </c>
      <c r="DK21">
        <v>62</v>
      </c>
      <c r="DL21">
        <v>0</v>
      </c>
      <c r="DM21">
        <v>1710299</v>
      </c>
      <c r="DN21">
        <v>5624</v>
      </c>
      <c r="DO21">
        <v>0</v>
      </c>
      <c r="DP21">
        <v>0</v>
      </c>
      <c r="DQ21">
        <v>0</v>
      </c>
      <c r="DR21">
        <v>0</v>
      </c>
      <c r="DS21">
        <v>0</v>
      </c>
      <c r="DT21">
        <v>0</v>
      </c>
      <c r="DU21">
        <v>0</v>
      </c>
      <c r="DV21">
        <v>0</v>
      </c>
      <c r="DW21">
        <v>0</v>
      </c>
      <c r="DX21">
        <v>0</v>
      </c>
      <c r="DY21">
        <v>0</v>
      </c>
      <c r="DZ21">
        <v>0</v>
      </c>
      <c r="EA21">
        <v>0</v>
      </c>
      <c r="EB21">
        <v>0</v>
      </c>
      <c r="EC21">
        <v>37.72</v>
      </c>
      <c r="ED21">
        <v>267208</v>
      </c>
      <c r="EE21">
        <v>0</v>
      </c>
      <c r="EF21">
        <v>0</v>
      </c>
      <c r="EG21">
        <v>0</v>
      </c>
      <c r="EH21">
        <v>1448715</v>
      </c>
      <c r="EI21">
        <v>0</v>
      </c>
      <c r="EJ21">
        <v>0</v>
      </c>
      <c r="EK21">
        <v>61.839000000000006</v>
      </c>
      <c r="EL21">
        <v>0</v>
      </c>
      <c r="EM21">
        <v>7.7730000000000006</v>
      </c>
      <c r="EN21">
        <v>5.2690000000000001</v>
      </c>
      <c r="EO21">
        <v>0</v>
      </c>
      <c r="EP21">
        <v>0</v>
      </c>
      <c r="EQ21">
        <v>74.881</v>
      </c>
      <c r="ER21">
        <v>0</v>
      </c>
      <c r="ES21">
        <v>235.18100000000001</v>
      </c>
      <c r="ET21">
        <v>0</v>
      </c>
      <c r="EV21">
        <v>0</v>
      </c>
      <c r="EW21">
        <v>0</v>
      </c>
      <c r="EX21">
        <v>0</v>
      </c>
      <c r="EZ21">
        <v>15153386</v>
      </c>
      <c r="FA21">
        <v>0</v>
      </c>
      <c r="FB21">
        <v>16288425</v>
      </c>
      <c r="FC21">
        <v>0</v>
      </c>
      <c r="FD21">
        <v>0</v>
      </c>
      <c r="FE21">
        <v>2282310</v>
      </c>
      <c r="FF21">
        <v>392905</v>
      </c>
      <c r="FG21">
        <v>6.6668999999999992E-2</v>
      </c>
      <c r="FH21">
        <v>3.0164999999999997E-2</v>
      </c>
      <c r="FI21">
        <v>0</v>
      </c>
      <c r="FJ21">
        <v>0</v>
      </c>
      <c r="FK21">
        <v>2643.1020000000003</v>
      </c>
      <c r="FL21">
        <v>19357818</v>
      </c>
      <c r="FM21">
        <v>0</v>
      </c>
      <c r="FN21">
        <v>0</v>
      </c>
      <c r="FO21">
        <v>0</v>
      </c>
      <c r="FP21">
        <v>0</v>
      </c>
      <c r="FQ21">
        <v>0</v>
      </c>
      <c r="FR21">
        <v>0</v>
      </c>
      <c r="FS21">
        <v>0</v>
      </c>
      <c r="FT21">
        <v>0</v>
      </c>
      <c r="FU21">
        <v>0</v>
      </c>
      <c r="FV21">
        <v>0</v>
      </c>
      <c r="FW21">
        <v>0</v>
      </c>
      <c r="FX21">
        <v>0</v>
      </c>
      <c r="FY21">
        <v>0</v>
      </c>
      <c r="GB21">
        <v>1384643</v>
      </c>
      <c r="GC21">
        <v>1384643</v>
      </c>
      <c r="GD21">
        <v>140.417</v>
      </c>
      <c r="GF21">
        <v>0</v>
      </c>
      <c r="GG21">
        <v>0</v>
      </c>
      <c r="GH21">
        <v>0</v>
      </c>
      <c r="GI21">
        <v>0</v>
      </c>
      <c r="GK21">
        <v>0</v>
      </c>
      <c r="GL21">
        <v>0</v>
      </c>
      <c r="GM21">
        <v>0</v>
      </c>
      <c r="GN21">
        <v>0</v>
      </c>
      <c r="GO21">
        <v>0</v>
      </c>
      <c r="GQ21">
        <v>0</v>
      </c>
      <c r="GR21">
        <v>0</v>
      </c>
      <c r="GS21">
        <v>0</v>
      </c>
      <c r="GT21">
        <v>0</v>
      </c>
      <c r="HB21">
        <v>380911986</v>
      </c>
      <c r="HC21">
        <v>3.9695999999999995E-2</v>
      </c>
      <c r="HD21">
        <v>284258</v>
      </c>
      <c r="HE21">
        <v>0</v>
      </c>
      <c r="HF21">
        <v>1729270</v>
      </c>
      <c r="HG21">
        <v>107800</v>
      </c>
      <c r="HH21">
        <v>193887</v>
      </c>
      <c r="HI21">
        <v>0</v>
      </c>
      <c r="HJ21">
        <v>93501</v>
      </c>
      <c r="HK21">
        <v>7012</v>
      </c>
      <c r="HL21">
        <v>5529</v>
      </c>
      <c r="HM21">
        <v>0</v>
      </c>
      <c r="HN21">
        <v>0</v>
      </c>
      <c r="HO21">
        <v>0</v>
      </c>
      <c r="HP21">
        <v>0</v>
      </c>
      <c r="HQ21">
        <v>0</v>
      </c>
      <c r="HR21">
        <v>0</v>
      </c>
      <c r="HS21">
        <v>15147762</v>
      </c>
      <c r="HT21">
        <v>392905</v>
      </c>
      <c r="HW21">
        <v>0</v>
      </c>
      <c r="HX21">
        <v>151</v>
      </c>
      <c r="HY21">
        <v>254</v>
      </c>
      <c r="HZ21">
        <v>164</v>
      </c>
      <c r="IA21">
        <v>176</v>
      </c>
      <c r="IB21">
        <v>99</v>
      </c>
      <c r="IC21">
        <v>844</v>
      </c>
      <c r="ID21">
        <v>0</v>
      </c>
      <c r="IE21">
        <v>0</v>
      </c>
      <c r="IF21">
        <v>0</v>
      </c>
      <c r="IG21">
        <v>175</v>
      </c>
      <c r="IH21">
        <v>314.75200000000001</v>
      </c>
      <c r="II21">
        <v>0</v>
      </c>
      <c r="IJ21">
        <v>112.31800000000001</v>
      </c>
      <c r="IK21">
        <v>0</v>
      </c>
      <c r="IL21">
        <v>0</v>
      </c>
      <c r="IM21">
        <v>0</v>
      </c>
      <c r="IN21">
        <v>0</v>
      </c>
      <c r="IO21">
        <v>0</v>
      </c>
      <c r="IP21">
        <v>0</v>
      </c>
      <c r="IQ21">
        <v>112.31800000000001</v>
      </c>
      <c r="IR21">
        <v>69188</v>
      </c>
      <c r="IS21">
        <v>0</v>
      </c>
      <c r="IT21">
        <v>0</v>
      </c>
      <c r="IU21">
        <v>0</v>
      </c>
      <c r="IV21">
        <v>0</v>
      </c>
      <c r="IW21">
        <v>6160</v>
      </c>
      <c r="IX21">
        <v>0</v>
      </c>
      <c r="IY21">
        <v>0</v>
      </c>
      <c r="IZ21">
        <v>0</v>
      </c>
      <c r="JA21">
        <v>0</v>
      </c>
      <c r="JB21">
        <v>0</v>
      </c>
      <c r="JC21">
        <v>0</v>
      </c>
      <c r="JD21">
        <v>0</v>
      </c>
      <c r="JE21">
        <v>0</v>
      </c>
      <c r="JF21">
        <v>0</v>
      </c>
      <c r="JG21">
        <v>0</v>
      </c>
      <c r="JH21">
        <v>0</v>
      </c>
      <c r="JJ21">
        <v>0</v>
      </c>
      <c r="JK21">
        <v>0</v>
      </c>
      <c r="JL21">
        <v>0</v>
      </c>
      <c r="JM21">
        <v>0</v>
      </c>
      <c r="JO21">
        <v>3.427</v>
      </c>
      <c r="JP21">
        <v>75.632000000000005</v>
      </c>
      <c r="JQ21">
        <v>61.358000000000004</v>
      </c>
      <c r="JR21">
        <v>27360</v>
      </c>
      <c r="JS21">
        <v>702639</v>
      </c>
      <c r="JT21">
        <v>654644</v>
      </c>
      <c r="JU21">
        <v>0</v>
      </c>
      <c r="JW21">
        <v>0</v>
      </c>
      <c r="JX21">
        <v>0</v>
      </c>
      <c r="JY21">
        <v>0</v>
      </c>
      <c r="JZ21">
        <v>0</v>
      </c>
      <c r="KD21">
        <v>0</v>
      </c>
      <c r="KE21">
        <v>7258</v>
      </c>
      <c r="KG21">
        <v>0</v>
      </c>
      <c r="KH21">
        <v>0</v>
      </c>
      <c r="KI21">
        <v>0</v>
      </c>
      <c r="KJ21">
        <v>22</v>
      </c>
      <c r="KK21">
        <v>153</v>
      </c>
      <c r="KL21">
        <v>13552</v>
      </c>
      <c r="KM21">
        <v>94248</v>
      </c>
      <c r="KN21">
        <v>0</v>
      </c>
      <c r="KO21">
        <v>0</v>
      </c>
      <c r="KP21">
        <v>0</v>
      </c>
      <c r="KQ21">
        <v>0</v>
      </c>
      <c r="KS21">
        <v>0</v>
      </c>
      <c r="KT21">
        <v>0</v>
      </c>
      <c r="KU21">
        <v>0</v>
      </c>
      <c r="KW21">
        <v>0</v>
      </c>
      <c r="KX21">
        <v>0</v>
      </c>
      <c r="KY21">
        <v>0</v>
      </c>
      <c r="KZ21">
        <v>0</v>
      </c>
      <c r="LA21">
        <v>0</v>
      </c>
      <c r="LB21">
        <v>0</v>
      </c>
      <c r="LD21">
        <v>0</v>
      </c>
      <c r="LE21">
        <v>0</v>
      </c>
      <c r="LF21">
        <v>0</v>
      </c>
      <c r="LG21">
        <v>0</v>
      </c>
      <c r="LH21">
        <v>0</v>
      </c>
      <c r="LI21">
        <v>0</v>
      </c>
      <c r="LJ21">
        <v>1850.114</v>
      </c>
      <c r="LK21">
        <v>5</v>
      </c>
      <c r="LL21">
        <v>75000</v>
      </c>
      <c r="LM21">
        <v>18501</v>
      </c>
      <c r="LN21">
        <v>0</v>
      </c>
      <c r="LO21">
        <v>0</v>
      </c>
      <c r="LP21">
        <v>0</v>
      </c>
      <c r="LQ21">
        <v>0</v>
      </c>
      <c r="LR21">
        <v>0</v>
      </c>
      <c r="LS21">
        <v>0</v>
      </c>
      <c r="LT21">
        <v>0</v>
      </c>
      <c r="LU21">
        <v>0</v>
      </c>
      <c r="LV21">
        <v>0</v>
      </c>
      <c r="LW21">
        <v>0</v>
      </c>
      <c r="LX21">
        <v>0</v>
      </c>
      <c r="LY21">
        <v>0</v>
      </c>
      <c r="LZ21">
        <v>1832</v>
      </c>
      <c r="MA21">
        <v>109920</v>
      </c>
      <c r="MB21">
        <v>0</v>
      </c>
      <c r="MC21">
        <v>73280</v>
      </c>
      <c r="MD21">
        <v>36640</v>
      </c>
      <c r="ME21">
        <v>0</v>
      </c>
      <c r="MF21">
        <v>0</v>
      </c>
      <c r="MG21">
        <v>18217155</v>
      </c>
      <c r="MH21">
        <v>0</v>
      </c>
      <c r="MI21">
        <v>0</v>
      </c>
      <c r="MJ21">
        <v>0</v>
      </c>
      <c r="MK21">
        <v>0</v>
      </c>
      <c r="ML21">
        <v>0</v>
      </c>
    </row>
    <row r="22" spans="1:350" x14ac:dyDescent="0.25">
      <c r="A22">
        <v>45523</v>
      </c>
      <c r="B22">
        <v>213801</v>
      </c>
      <c r="C22">
        <v>9</v>
      </c>
      <c r="D22">
        <v>2025</v>
      </c>
      <c r="E22">
        <v>6160</v>
      </c>
      <c r="F22">
        <v>0</v>
      </c>
      <c r="G22">
        <v>55.263000000000005</v>
      </c>
      <c r="H22">
        <v>41.335000000000001</v>
      </c>
      <c r="I22">
        <v>41.335000000000001</v>
      </c>
      <c r="J22">
        <v>55.263000000000005</v>
      </c>
      <c r="K22">
        <v>0</v>
      </c>
      <c r="L22">
        <v>6160</v>
      </c>
      <c r="M22">
        <v>0</v>
      </c>
      <c r="N22">
        <v>0</v>
      </c>
      <c r="P22">
        <v>72.66</v>
      </c>
      <c r="Q22">
        <v>0</v>
      </c>
      <c r="R22">
        <v>45209</v>
      </c>
      <c r="S22">
        <v>622.19600000000003</v>
      </c>
      <c r="U22">
        <v>31436</v>
      </c>
      <c r="V22">
        <v>0</v>
      </c>
      <c r="W22">
        <v>0</v>
      </c>
      <c r="X22">
        <v>0</v>
      </c>
      <c r="Z22">
        <v>0</v>
      </c>
      <c r="AC22">
        <v>0</v>
      </c>
      <c r="AD22" t="s">
        <v>305</v>
      </c>
      <c r="AE22">
        <v>0</v>
      </c>
      <c r="AH22">
        <v>0</v>
      </c>
      <c r="AI22">
        <v>0</v>
      </c>
      <c r="AJ22">
        <v>6160</v>
      </c>
      <c r="AK22" t="s">
        <v>529</v>
      </c>
      <c r="AL22" t="s">
        <v>67</v>
      </c>
      <c r="AM22">
        <v>0</v>
      </c>
      <c r="AN22">
        <v>0</v>
      </c>
      <c r="AO22">
        <v>0</v>
      </c>
      <c r="AP22">
        <v>0</v>
      </c>
      <c r="AQ22">
        <v>0</v>
      </c>
      <c r="AS22">
        <v>0</v>
      </c>
      <c r="AT22">
        <v>0</v>
      </c>
      <c r="AU22">
        <v>0</v>
      </c>
      <c r="AV22">
        <v>-2640</v>
      </c>
      <c r="AW22">
        <v>608400</v>
      </c>
      <c r="AX22">
        <v>599770</v>
      </c>
      <c r="AY22">
        <v>392501</v>
      </c>
      <c r="AZ22">
        <v>45209</v>
      </c>
      <c r="BA22">
        <v>12</v>
      </c>
      <c r="BB22">
        <v>0</v>
      </c>
      <c r="BC22">
        <v>0</v>
      </c>
      <c r="BD22">
        <v>0</v>
      </c>
      <c r="BE22">
        <v>0</v>
      </c>
      <c r="BF22">
        <v>534902</v>
      </c>
      <c r="BG22">
        <v>0</v>
      </c>
      <c r="BJ22">
        <v>12</v>
      </c>
      <c r="BK22">
        <v>0</v>
      </c>
      <c r="BL22">
        <v>0</v>
      </c>
      <c r="BM22">
        <v>0</v>
      </c>
      <c r="BN22">
        <v>0</v>
      </c>
      <c r="BO22">
        <v>0</v>
      </c>
      <c r="BP22">
        <v>0</v>
      </c>
      <c r="BQ22">
        <v>764</v>
      </c>
      <c r="BS22">
        <v>0</v>
      </c>
      <c r="BT22">
        <v>0</v>
      </c>
      <c r="BU22">
        <v>0</v>
      </c>
      <c r="BV22">
        <v>0</v>
      </c>
      <c r="BW22">
        <v>0</v>
      </c>
      <c r="BY22">
        <v>0</v>
      </c>
      <c r="CA22">
        <v>0</v>
      </c>
      <c r="CB22">
        <v>0</v>
      </c>
      <c r="CC22">
        <v>0</v>
      </c>
      <c r="CD22">
        <v>0</v>
      </c>
      <c r="CE22">
        <v>0</v>
      </c>
      <c r="CF22">
        <v>0</v>
      </c>
      <c r="CG22">
        <v>0</v>
      </c>
      <c r="CH22">
        <v>12375</v>
      </c>
      <c r="CI22">
        <v>0</v>
      </c>
      <c r="CJ22">
        <v>4</v>
      </c>
      <c r="CK22">
        <v>0</v>
      </c>
      <c r="CL22">
        <v>0</v>
      </c>
      <c r="CN22">
        <v>0</v>
      </c>
      <c r="CO22">
        <v>1</v>
      </c>
      <c r="CP22">
        <v>0</v>
      </c>
      <c r="CQ22">
        <v>4.1669999999999998</v>
      </c>
      <c r="CR22">
        <v>73.611000000000004</v>
      </c>
      <c r="CS22">
        <v>0</v>
      </c>
      <c r="CT22">
        <v>0</v>
      </c>
      <c r="CU22">
        <v>0</v>
      </c>
      <c r="CV22">
        <v>0</v>
      </c>
      <c r="CW22">
        <v>0</v>
      </c>
      <c r="CX22">
        <v>0</v>
      </c>
      <c r="CY22">
        <v>0</v>
      </c>
      <c r="CZ22">
        <v>0</v>
      </c>
      <c r="DB22">
        <v>254624</v>
      </c>
      <c r="DC22">
        <v>0</v>
      </c>
      <c r="DD22">
        <v>0</v>
      </c>
      <c r="DE22">
        <v>47971</v>
      </c>
      <c r="DF22">
        <v>47971</v>
      </c>
      <c r="DG22">
        <v>7.7880000000000003</v>
      </c>
      <c r="DH22">
        <v>0</v>
      </c>
      <c r="DI22">
        <v>0</v>
      </c>
      <c r="DK22">
        <v>3841</v>
      </c>
      <c r="DL22">
        <v>0</v>
      </c>
      <c r="DM22">
        <v>44006</v>
      </c>
      <c r="DN22">
        <v>145</v>
      </c>
      <c r="DO22">
        <v>0</v>
      </c>
      <c r="DP22">
        <v>0</v>
      </c>
      <c r="DQ22">
        <v>0</v>
      </c>
      <c r="DR22">
        <v>0</v>
      </c>
      <c r="DS22">
        <v>0</v>
      </c>
      <c r="DT22">
        <v>0</v>
      </c>
      <c r="DU22">
        <v>0</v>
      </c>
      <c r="DV22">
        <v>0</v>
      </c>
      <c r="DW22">
        <v>0</v>
      </c>
      <c r="DX22">
        <v>0</v>
      </c>
      <c r="DY22">
        <v>0</v>
      </c>
      <c r="DZ22">
        <v>0</v>
      </c>
      <c r="EA22">
        <v>2.2000000000000002E-2</v>
      </c>
      <c r="EB22">
        <v>0</v>
      </c>
      <c r="EC22">
        <v>4.1020000000000003</v>
      </c>
      <c r="ED22">
        <v>29059</v>
      </c>
      <c r="EE22">
        <v>0</v>
      </c>
      <c r="EF22">
        <v>0</v>
      </c>
      <c r="EG22">
        <v>0</v>
      </c>
      <c r="EH22">
        <v>15092</v>
      </c>
      <c r="EI22">
        <v>0</v>
      </c>
      <c r="EJ22">
        <v>0</v>
      </c>
      <c r="EK22">
        <v>0.78</v>
      </c>
      <c r="EL22">
        <v>0</v>
      </c>
      <c r="EM22">
        <v>0</v>
      </c>
      <c r="EN22">
        <v>0</v>
      </c>
      <c r="EO22">
        <v>0</v>
      </c>
      <c r="EP22">
        <v>0</v>
      </c>
      <c r="EQ22">
        <v>0.80200000000000005</v>
      </c>
      <c r="ER22">
        <v>0</v>
      </c>
      <c r="ES22">
        <v>2.4500000000000002</v>
      </c>
      <c r="ET22">
        <v>0</v>
      </c>
      <c r="EV22">
        <v>0</v>
      </c>
      <c r="EW22">
        <v>0</v>
      </c>
      <c r="EX22">
        <v>0</v>
      </c>
      <c r="EZ22">
        <v>511880</v>
      </c>
      <c r="FA22">
        <v>0</v>
      </c>
      <c r="FB22">
        <v>556944</v>
      </c>
      <c r="FC22">
        <v>0</v>
      </c>
      <c r="FD22">
        <v>0</v>
      </c>
      <c r="FE22">
        <v>74982</v>
      </c>
      <c r="FF22">
        <v>12908</v>
      </c>
      <c r="FG22">
        <v>6.6668999999999992E-2</v>
      </c>
      <c r="FH22">
        <v>3.0164999999999997E-2</v>
      </c>
      <c r="FI22">
        <v>0</v>
      </c>
      <c r="FJ22">
        <v>0</v>
      </c>
      <c r="FK22">
        <v>86.835000000000008</v>
      </c>
      <c r="FL22">
        <v>657209</v>
      </c>
      <c r="FM22">
        <v>0</v>
      </c>
      <c r="FN22">
        <v>0</v>
      </c>
      <c r="FO22">
        <v>0</v>
      </c>
      <c r="FP22">
        <v>0</v>
      </c>
      <c r="FQ22">
        <v>0</v>
      </c>
      <c r="FR22">
        <v>0</v>
      </c>
      <c r="FS22">
        <v>0</v>
      </c>
      <c r="FT22">
        <v>0</v>
      </c>
      <c r="FU22">
        <v>0</v>
      </c>
      <c r="FV22">
        <v>0</v>
      </c>
      <c r="FW22">
        <v>0</v>
      </c>
      <c r="FX22">
        <v>0</v>
      </c>
      <c r="FY22">
        <v>0</v>
      </c>
      <c r="GB22">
        <v>124570</v>
      </c>
      <c r="GC22">
        <v>124570</v>
      </c>
      <c r="GD22">
        <v>13.126000000000001</v>
      </c>
      <c r="GF22">
        <v>0</v>
      </c>
      <c r="GG22">
        <v>0</v>
      </c>
      <c r="GH22">
        <v>0</v>
      </c>
      <c r="GI22">
        <v>0</v>
      </c>
      <c r="GK22">
        <v>0</v>
      </c>
      <c r="GL22">
        <v>0</v>
      </c>
      <c r="GM22">
        <v>0</v>
      </c>
      <c r="GN22">
        <v>0</v>
      </c>
      <c r="GO22">
        <v>0</v>
      </c>
      <c r="GQ22">
        <v>0</v>
      </c>
      <c r="GR22">
        <v>0</v>
      </c>
      <c r="GS22">
        <v>0</v>
      </c>
      <c r="GT22">
        <v>0</v>
      </c>
      <c r="HB22">
        <v>380911986</v>
      </c>
      <c r="HC22">
        <v>3.9695999999999995E-2</v>
      </c>
      <c r="HD22">
        <v>8775</v>
      </c>
      <c r="HE22">
        <v>0</v>
      </c>
      <c r="HF22">
        <v>45386</v>
      </c>
      <c r="HG22">
        <v>2464</v>
      </c>
      <c r="HH22">
        <v>0</v>
      </c>
      <c r="HI22">
        <v>0</v>
      </c>
      <c r="HJ22">
        <v>15736</v>
      </c>
      <c r="HK22">
        <v>1961</v>
      </c>
      <c r="HL22">
        <v>1408</v>
      </c>
      <c r="HM22">
        <v>0</v>
      </c>
      <c r="HN22">
        <v>0</v>
      </c>
      <c r="HO22">
        <v>0</v>
      </c>
      <c r="HP22">
        <v>18818</v>
      </c>
      <c r="HQ22">
        <v>0</v>
      </c>
      <c r="HR22">
        <v>0</v>
      </c>
      <c r="HS22">
        <v>511735</v>
      </c>
      <c r="HT22">
        <v>12908</v>
      </c>
      <c r="HW22">
        <v>0</v>
      </c>
      <c r="HX22">
        <v>10</v>
      </c>
      <c r="HY22">
        <v>4</v>
      </c>
      <c r="HZ22">
        <v>14</v>
      </c>
      <c r="IA22">
        <v>1</v>
      </c>
      <c r="IB22">
        <v>3</v>
      </c>
      <c r="IC22">
        <v>32</v>
      </c>
      <c r="ID22">
        <v>0</v>
      </c>
      <c r="IE22">
        <v>0</v>
      </c>
      <c r="IF22">
        <v>0</v>
      </c>
      <c r="IG22">
        <v>4</v>
      </c>
      <c r="IH22">
        <v>0</v>
      </c>
      <c r="II22">
        <v>68.429000000000002</v>
      </c>
      <c r="IJ22">
        <v>0</v>
      </c>
      <c r="IK22">
        <v>0</v>
      </c>
      <c r="IL22">
        <v>0</v>
      </c>
      <c r="IM22">
        <v>0</v>
      </c>
      <c r="IN22">
        <v>0</v>
      </c>
      <c r="IO22">
        <v>0</v>
      </c>
      <c r="IP22">
        <v>68.429000000000002</v>
      </c>
      <c r="IQ22">
        <v>0</v>
      </c>
      <c r="IR22">
        <v>0</v>
      </c>
      <c r="IS22">
        <v>0</v>
      </c>
      <c r="IT22">
        <v>0</v>
      </c>
      <c r="IU22">
        <v>0</v>
      </c>
      <c r="IV22">
        <v>0</v>
      </c>
      <c r="IW22">
        <v>6160</v>
      </c>
      <c r="IX22">
        <v>0</v>
      </c>
      <c r="IY22">
        <v>0</v>
      </c>
      <c r="IZ22">
        <v>18818</v>
      </c>
      <c r="JA22">
        <v>0</v>
      </c>
      <c r="JB22">
        <v>0</v>
      </c>
      <c r="JC22">
        <v>0</v>
      </c>
      <c r="JD22">
        <v>0</v>
      </c>
      <c r="JE22">
        <v>0</v>
      </c>
      <c r="JF22">
        <v>0</v>
      </c>
      <c r="JG22">
        <v>0</v>
      </c>
      <c r="JH22">
        <v>0</v>
      </c>
      <c r="JJ22">
        <v>0</v>
      </c>
      <c r="JK22">
        <v>0</v>
      </c>
      <c r="JL22">
        <v>0</v>
      </c>
      <c r="JM22">
        <v>0</v>
      </c>
      <c r="JO22">
        <v>0.377</v>
      </c>
      <c r="JP22">
        <v>10.48</v>
      </c>
      <c r="JQ22">
        <v>2.2680000000000002</v>
      </c>
      <c r="JR22">
        <v>3010</v>
      </c>
      <c r="JS22">
        <v>97362</v>
      </c>
      <c r="JT22">
        <v>24198</v>
      </c>
      <c r="JU22">
        <v>0</v>
      </c>
      <c r="JW22">
        <v>0</v>
      </c>
      <c r="JX22">
        <v>0</v>
      </c>
      <c r="JY22">
        <v>0</v>
      </c>
      <c r="JZ22">
        <v>0</v>
      </c>
      <c r="KD22">
        <v>0</v>
      </c>
      <c r="KE22">
        <v>7258</v>
      </c>
      <c r="KG22">
        <v>0</v>
      </c>
      <c r="KH22">
        <v>0</v>
      </c>
      <c r="KI22">
        <v>0</v>
      </c>
      <c r="KJ22">
        <v>2</v>
      </c>
      <c r="KK22">
        <v>2</v>
      </c>
      <c r="KL22">
        <v>1232</v>
      </c>
      <c r="KM22">
        <v>1232</v>
      </c>
      <c r="KN22">
        <v>0</v>
      </c>
      <c r="KO22">
        <v>0</v>
      </c>
      <c r="KP22">
        <v>0</v>
      </c>
      <c r="KQ22">
        <v>0</v>
      </c>
      <c r="KS22">
        <v>0</v>
      </c>
      <c r="KT22">
        <v>0</v>
      </c>
      <c r="KU22">
        <v>0</v>
      </c>
      <c r="KW22">
        <v>0</v>
      </c>
      <c r="KX22">
        <v>0</v>
      </c>
      <c r="KY22">
        <v>0</v>
      </c>
      <c r="KZ22">
        <v>0</v>
      </c>
      <c r="LA22">
        <v>0</v>
      </c>
      <c r="LB22">
        <v>0</v>
      </c>
      <c r="LD22">
        <v>0</v>
      </c>
      <c r="LE22">
        <v>0</v>
      </c>
      <c r="LF22">
        <v>0</v>
      </c>
      <c r="LG22">
        <v>0</v>
      </c>
      <c r="LH22">
        <v>0</v>
      </c>
      <c r="LI22">
        <v>0</v>
      </c>
      <c r="LJ22">
        <v>73.611000000000004</v>
      </c>
      <c r="LK22">
        <v>1</v>
      </c>
      <c r="LL22">
        <v>15000</v>
      </c>
      <c r="LM22">
        <v>736</v>
      </c>
      <c r="LN22">
        <v>0</v>
      </c>
      <c r="LO22">
        <v>0</v>
      </c>
      <c r="LP22">
        <v>0</v>
      </c>
      <c r="LQ22">
        <v>0</v>
      </c>
      <c r="LR22">
        <v>0</v>
      </c>
      <c r="LS22">
        <v>0</v>
      </c>
      <c r="LT22">
        <v>0</v>
      </c>
      <c r="LU22">
        <v>0</v>
      </c>
      <c r="LV22">
        <v>0</v>
      </c>
      <c r="LW22">
        <v>0</v>
      </c>
      <c r="LX22">
        <v>0</v>
      </c>
      <c r="LY22">
        <v>0</v>
      </c>
      <c r="LZ22">
        <v>60</v>
      </c>
      <c r="MA22">
        <v>3600</v>
      </c>
      <c r="MB22">
        <v>0</v>
      </c>
      <c r="MC22">
        <v>2400</v>
      </c>
      <c r="MD22">
        <v>1200</v>
      </c>
      <c r="ME22">
        <v>0</v>
      </c>
      <c r="MF22">
        <v>0</v>
      </c>
      <c r="MG22">
        <v>612000</v>
      </c>
      <c r="MH22">
        <v>0</v>
      </c>
      <c r="MI22">
        <v>0</v>
      </c>
      <c r="MJ22">
        <v>0</v>
      </c>
      <c r="MK22">
        <v>0</v>
      </c>
      <c r="ML22">
        <v>0</v>
      </c>
    </row>
    <row r="23" spans="1:350" x14ac:dyDescent="0.25">
      <c r="A23">
        <v>45523</v>
      </c>
      <c r="B23">
        <v>220801</v>
      </c>
      <c r="C23">
        <v>9</v>
      </c>
      <c r="D23">
        <v>2025</v>
      </c>
      <c r="E23">
        <v>6160</v>
      </c>
      <c r="F23">
        <v>0</v>
      </c>
      <c r="G23">
        <v>322.637</v>
      </c>
      <c r="H23">
        <v>312.27500000000003</v>
      </c>
      <c r="I23">
        <v>312.27500000000003</v>
      </c>
      <c r="J23">
        <v>322.637</v>
      </c>
      <c r="K23">
        <v>0</v>
      </c>
      <c r="L23">
        <v>6160</v>
      </c>
      <c r="M23">
        <v>0</v>
      </c>
      <c r="N23">
        <v>0</v>
      </c>
      <c r="P23">
        <v>328.66500000000002</v>
      </c>
      <c r="Q23">
        <v>0</v>
      </c>
      <c r="R23">
        <v>204494</v>
      </c>
      <c r="S23">
        <v>622.19600000000003</v>
      </c>
      <c r="U23">
        <v>142193</v>
      </c>
      <c r="V23">
        <v>2.8130000000000002</v>
      </c>
      <c r="W23">
        <v>1733</v>
      </c>
      <c r="X23">
        <v>1733</v>
      </c>
      <c r="Z23">
        <v>0</v>
      </c>
      <c r="AC23">
        <v>0</v>
      </c>
      <c r="AD23" t="s">
        <v>305</v>
      </c>
      <c r="AE23">
        <v>0</v>
      </c>
      <c r="AH23">
        <v>0</v>
      </c>
      <c r="AI23">
        <v>0</v>
      </c>
      <c r="AJ23">
        <v>6160</v>
      </c>
      <c r="AK23" t="s">
        <v>529</v>
      </c>
      <c r="AL23" t="s">
        <v>68</v>
      </c>
      <c r="AM23">
        <v>0</v>
      </c>
      <c r="AN23">
        <v>0</v>
      </c>
      <c r="AO23">
        <v>0</v>
      </c>
      <c r="AP23">
        <v>0</v>
      </c>
      <c r="AQ23">
        <v>0</v>
      </c>
      <c r="AS23">
        <v>0</v>
      </c>
      <c r="AT23">
        <v>0</v>
      </c>
      <c r="AU23">
        <v>0</v>
      </c>
      <c r="AV23">
        <v>-11327</v>
      </c>
      <c r="AW23">
        <v>2892661</v>
      </c>
      <c r="AX23">
        <v>2842287</v>
      </c>
      <c r="AY23">
        <v>1929666</v>
      </c>
      <c r="AZ23">
        <v>204494</v>
      </c>
      <c r="BA23">
        <v>1.8330000000000002</v>
      </c>
      <c r="BB23">
        <v>0</v>
      </c>
      <c r="BC23">
        <v>0</v>
      </c>
      <c r="BD23">
        <v>0</v>
      </c>
      <c r="BE23">
        <v>0</v>
      </c>
      <c r="BF23">
        <v>2615725</v>
      </c>
      <c r="BG23">
        <v>0</v>
      </c>
      <c r="BJ23">
        <v>12</v>
      </c>
      <c r="BK23">
        <v>0</v>
      </c>
      <c r="BL23">
        <v>0</v>
      </c>
      <c r="BM23">
        <v>0</v>
      </c>
      <c r="BN23">
        <v>0</v>
      </c>
      <c r="BO23">
        <v>0</v>
      </c>
      <c r="BP23">
        <v>0</v>
      </c>
      <c r="BQ23">
        <v>722</v>
      </c>
      <c r="BS23">
        <v>0</v>
      </c>
      <c r="BT23">
        <v>0</v>
      </c>
      <c r="BU23">
        <v>0</v>
      </c>
      <c r="BV23">
        <v>0</v>
      </c>
      <c r="BW23">
        <v>0</v>
      </c>
      <c r="BY23">
        <v>0</v>
      </c>
      <c r="CA23">
        <v>0</v>
      </c>
      <c r="CB23">
        <v>0</v>
      </c>
      <c r="CC23">
        <v>0</v>
      </c>
      <c r="CD23">
        <v>0</v>
      </c>
      <c r="CE23">
        <v>0</v>
      </c>
      <c r="CF23">
        <v>0</v>
      </c>
      <c r="CG23">
        <v>0</v>
      </c>
      <c r="CH23">
        <v>70609</v>
      </c>
      <c r="CI23">
        <v>0</v>
      </c>
      <c r="CJ23">
        <v>4</v>
      </c>
      <c r="CK23">
        <v>0</v>
      </c>
      <c r="CL23">
        <v>0</v>
      </c>
      <c r="CN23">
        <v>0</v>
      </c>
      <c r="CO23">
        <v>1</v>
      </c>
      <c r="CP23">
        <v>0</v>
      </c>
      <c r="CQ23">
        <v>2</v>
      </c>
      <c r="CR23">
        <v>329.95800000000003</v>
      </c>
      <c r="CS23">
        <v>0</v>
      </c>
      <c r="CT23">
        <v>0</v>
      </c>
      <c r="CU23">
        <v>0</v>
      </c>
      <c r="CV23">
        <v>0</v>
      </c>
      <c r="CW23">
        <v>0</v>
      </c>
      <c r="CX23">
        <v>0</v>
      </c>
      <c r="CY23">
        <v>0</v>
      </c>
      <c r="CZ23">
        <v>0</v>
      </c>
      <c r="DB23">
        <v>1923614</v>
      </c>
      <c r="DC23">
        <v>0</v>
      </c>
      <c r="DD23">
        <v>0</v>
      </c>
      <c r="DE23">
        <v>36113</v>
      </c>
      <c r="DF23">
        <v>36113</v>
      </c>
      <c r="DG23">
        <v>5.8630000000000004</v>
      </c>
      <c r="DH23">
        <v>0</v>
      </c>
      <c r="DI23">
        <v>0</v>
      </c>
      <c r="DK23">
        <v>3173</v>
      </c>
      <c r="DL23">
        <v>0</v>
      </c>
      <c r="DM23">
        <v>259889</v>
      </c>
      <c r="DN23">
        <v>855</v>
      </c>
      <c r="DO23">
        <v>0</v>
      </c>
      <c r="DP23">
        <v>0</v>
      </c>
      <c r="DQ23">
        <v>0</v>
      </c>
      <c r="DR23">
        <v>0</v>
      </c>
      <c r="DS23">
        <v>0</v>
      </c>
      <c r="DT23">
        <v>0</v>
      </c>
      <c r="DU23">
        <v>0</v>
      </c>
      <c r="DV23">
        <v>0</v>
      </c>
      <c r="DW23">
        <v>0</v>
      </c>
      <c r="DX23">
        <v>0</v>
      </c>
      <c r="DY23">
        <v>0</v>
      </c>
      <c r="DZ23">
        <v>0</v>
      </c>
      <c r="EA23">
        <v>0</v>
      </c>
      <c r="EB23">
        <v>0</v>
      </c>
      <c r="EC23">
        <v>14.477</v>
      </c>
      <c r="ED23">
        <v>102555</v>
      </c>
      <c r="EE23">
        <v>0</v>
      </c>
      <c r="EF23">
        <v>0</v>
      </c>
      <c r="EG23">
        <v>0</v>
      </c>
      <c r="EH23">
        <v>158189</v>
      </c>
      <c r="EI23">
        <v>0</v>
      </c>
      <c r="EJ23">
        <v>0</v>
      </c>
      <c r="EK23">
        <v>7.09</v>
      </c>
      <c r="EL23">
        <v>0</v>
      </c>
      <c r="EM23">
        <v>0</v>
      </c>
      <c r="EN23">
        <v>0.88200000000000001</v>
      </c>
      <c r="EO23">
        <v>0</v>
      </c>
      <c r="EP23">
        <v>0</v>
      </c>
      <c r="EQ23">
        <v>7.9720000000000004</v>
      </c>
      <c r="ER23">
        <v>0</v>
      </c>
      <c r="ES23">
        <v>25.68</v>
      </c>
      <c r="ET23">
        <v>0</v>
      </c>
      <c r="EV23">
        <v>0</v>
      </c>
      <c r="EW23">
        <v>0</v>
      </c>
      <c r="EX23">
        <v>0</v>
      </c>
      <c r="EZ23">
        <v>2412496</v>
      </c>
      <c r="FA23">
        <v>0</v>
      </c>
      <c r="FB23">
        <v>2616135</v>
      </c>
      <c r="FC23">
        <v>0</v>
      </c>
      <c r="FD23">
        <v>0</v>
      </c>
      <c r="FE23">
        <v>366668</v>
      </c>
      <c r="FF23">
        <v>63123</v>
      </c>
      <c r="FG23">
        <v>6.6668999999999992E-2</v>
      </c>
      <c r="FH23">
        <v>3.0164999999999997E-2</v>
      </c>
      <c r="FI23">
        <v>0</v>
      </c>
      <c r="FJ23">
        <v>0</v>
      </c>
      <c r="FK23">
        <v>424.63100000000003</v>
      </c>
      <c r="FL23">
        <v>3116535</v>
      </c>
      <c r="FM23">
        <v>0</v>
      </c>
      <c r="FN23">
        <v>0</v>
      </c>
      <c r="FO23">
        <v>0</v>
      </c>
      <c r="FP23">
        <v>0</v>
      </c>
      <c r="FQ23">
        <v>0</v>
      </c>
      <c r="FR23">
        <v>0</v>
      </c>
      <c r="FS23">
        <v>0</v>
      </c>
      <c r="FT23">
        <v>0</v>
      </c>
      <c r="FU23">
        <v>0</v>
      </c>
      <c r="FV23">
        <v>0</v>
      </c>
      <c r="FW23">
        <v>0</v>
      </c>
      <c r="FX23">
        <v>0</v>
      </c>
      <c r="FY23">
        <v>0</v>
      </c>
      <c r="GB23">
        <v>25500</v>
      </c>
      <c r="GC23">
        <v>25500</v>
      </c>
      <c r="GD23">
        <v>2.39</v>
      </c>
      <c r="GF23">
        <v>0</v>
      </c>
      <c r="GG23">
        <v>0</v>
      </c>
      <c r="GH23">
        <v>0</v>
      </c>
      <c r="GI23">
        <v>0</v>
      </c>
      <c r="GK23">
        <v>0</v>
      </c>
      <c r="GL23">
        <v>0</v>
      </c>
      <c r="GM23">
        <v>0</v>
      </c>
      <c r="GN23">
        <v>0</v>
      </c>
      <c r="GO23">
        <v>0</v>
      </c>
      <c r="GQ23">
        <v>0</v>
      </c>
      <c r="GR23">
        <v>0</v>
      </c>
      <c r="GS23">
        <v>0</v>
      </c>
      <c r="GT23">
        <v>0</v>
      </c>
      <c r="HB23">
        <v>380911986</v>
      </c>
      <c r="HC23">
        <v>3.9695999999999995E-2</v>
      </c>
      <c r="HD23">
        <v>51229</v>
      </c>
      <c r="HE23">
        <v>0</v>
      </c>
      <c r="HF23">
        <v>342878</v>
      </c>
      <c r="HG23">
        <v>0</v>
      </c>
      <c r="HH23">
        <v>843</v>
      </c>
      <c r="HI23">
        <v>0</v>
      </c>
      <c r="HJ23">
        <v>18300</v>
      </c>
      <c r="HK23">
        <v>833</v>
      </c>
      <c r="HL23">
        <v>432</v>
      </c>
      <c r="HM23">
        <v>6000</v>
      </c>
      <c r="HN23">
        <v>0</v>
      </c>
      <c r="HO23">
        <v>0</v>
      </c>
      <c r="HP23">
        <v>0</v>
      </c>
      <c r="HQ23">
        <v>0</v>
      </c>
      <c r="HR23">
        <v>0</v>
      </c>
      <c r="HS23">
        <v>2411641</v>
      </c>
      <c r="HT23">
        <v>63123</v>
      </c>
      <c r="HW23">
        <v>0</v>
      </c>
      <c r="HX23">
        <v>11</v>
      </c>
      <c r="HY23">
        <v>2</v>
      </c>
      <c r="HZ23">
        <v>3</v>
      </c>
      <c r="IA23">
        <v>3</v>
      </c>
      <c r="IB23">
        <v>5</v>
      </c>
      <c r="IC23">
        <v>24</v>
      </c>
      <c r="ID23">
        <v>0</v>
      </c>
      <c r="IE23">
        <v>0</v>
      </c>
      <c r="IF23">
        <v>0</v>
      </c>
      <c r="IG23">
        <v>0</v>
      </c>
      <c r="IH23">
        <v>1.3680000000000001</v>
      </c>
      <c r="II23">
        <v>0</v>
      </c>
      <c r="IJ23">
        <v>2.8130000000000002</v>
      </c>
      <c r="IK23">
        <v>0</v>
      </c>
      <c r="IL23">
        <v>0</v>
      </c>
      <c r="IM23">
        <v>2</v>
      </c>
      <c r="IN23">
        <v>0</v>
      </c>
      <c r="IO23">
        <v>2</v>
      </c>
      <c r="IP23">
        <v>0</v>
      </c>
      <c r="IQ23">
        <v>2.8130000000000002</v>
      </c>
      <c r="IR23">
        <v>1733</v>
      </c>
      <c r="IS23">
        <v>0</v>
      </c>
      <c r="IT23">
        <v>0</v>
      </c>
      <c r="IU23">
        <v>6000</v>
      </c>
      <c r="IV23">
        <v>0</v>
      </c>
      <c r="IW23">
        <v>6160</v>
      </c>
      <c r="IX23">
        <v>0</v>
      </c>
      <c r="IY23">
        <v>0</v>
      </c>
      <c r="IZ23">
        <v>0</v>
      </c>
      <c r="JA23">
        <v>0</v>
      </c>
      <c r="JB23">
        <v>0</v>
      </c>
      <c r="JC23">
        <v>0</v>
      </c>
      <c r="JD23">
        <v>0</v>
      </c>
      <c r="JE23">
        <v>0</v>
      </c>
      <c r="JF23">
        <v>0</v>
      </c>
      <c r="JG23">
        <v>0</v>
      </c>
      <c r="JH23">
        <v>0</v>
      </c>
      <c r="JJ23">
        <v>0</v>
      </c>
      <c r="JK23">
        <v>0</v>
      </c>
      <c r="JL23">
        <v>0</v>
      </c>
      <c r="JM23">
        <v>0</v>
      </c>
      <c r="JO23">
        <v>0</v>
      </c>
      <c r="JP23">
        <v>0</v>
      </c>
      <c r="JQ23">
        <v>2.39</v>
      </c>
      <c r="JR23">
        <v>0</v>
      </c>
      <c r="JS23">
        <v>0</v>
      </c>
      <c r="JT23">
        <v>25500</v>
      </c>
      <c r="JU23">
        <v>0</v>
      </c>
      <c r="JW23">
        <v>0</v>
      </c>
      <c r="JX23">
        <v>0</v>
      </c>
      <c r="JY23">
        <v>0</v>
      </c>
      <c r="JZ23">
        <v>0</v>
      </c>
      <c r="KD23">
        <v>0</v>
      </c>
      <c r="KE23">
        <v>7258</v>
      </c>
      <c r="KG23">
        <v>0</v>
      </c>
      <c r="KH23">
        <v>0</v>
      </c>
      <c r="KI23">
        <v>0</v>
      </c>
      <c r="KJ23">
        <v>0</v>
      </c>
      <c r="KK23">
        <v>0</v>
      </c>
      <c r="KL23">
        <v>0</v>
      </c>
      <c r="KM23">
        <v>0</v>
      </c>
      <c r="KN23">
        <v>0</v>
      </c>
      <c r="KO23">
        <v>0</v>
      </c>
      <c r="KP23">
        <v>0</v>
      </c>
      <c r="KQ23">
        <v>0</v>
      </c>
      <c r="KS23">
        <v>0</v>
      </c>
      <c r="KT23">
        <v>0</v>
      </c>
      <c r="KU23">
        <v>0</v>
      </c>
      <c r="KW23">
        <v>0</v>
      </c>
      <c r="KX23">
        <v>0</v>
      </c>
      <c r="KY23">
        <v>0</v>
      </c>
      <c r="KZ23">
        <v>0</v>
      </c>
      <c r="LA23">
        <v>0</v>
      </c>
      <c r="LB23">
        <v>0</v>
      </c>
      <c r="LD23">
        <v>0</v>
      </c>
      <c r="LE23">
        <v>0</v>
      </c>
      <c r="LF23">
        <v>0</v>
      </c>
      <c r="LG23">
        <v>0</v>
      </c>
      <c r="LH23">
        <v>0</v>
      </c>
      <c r="LI23">
        <v>0</v>
      </c>
      <c r="LJ23">
        <v>329.95800000000003</v>
      </c>
      <c r="LK23">
        <v>1</v>
      </c>
      <c r="LL23">
        <v>15000</v>
      </c>
      <c r="LM23">
        <v>3300</v>
      </c>
      <c r="LN23">
        <v>0</v>
      </c>
      <c r="LO23">
        <v>0</v>
      </c>
      <c r="LP23">
        <v>0</v>
      </c>
      <c r="LQ23">
        <v>0</v>
      </c>
      <c r="LR23">
        <v>0</v>
      </c>
      <c r="LS23">
        <v>0</v>
      </c>
      <c r="LT23">
        <v>0</v>
      </c>
      <c r="LU23">
        <v>0</v>
      </c>
      <c r="LV23">
        <v>0</v>
      </c>
      <c r="LW23">
        <v>0</v>
      </c>
      <c r="LX23">
        <v>0</v>
      </c>
      <c r="LY23">
        <v>0</v>
      </c>
      <c r="LZ23">
        <v>323</v>
      </c>
      <c r="MA23">
        <v>19380</v>
      </c>
      <c r="MB23">
        <v>0</v>
      </c>
      <c r="MC23">
        <v>12920</v>
      </c>
      <c r="MD23">
        <v>6460</v>
      </c>
      <c r="ME23">
        <v>0</v>
      </c>
      <c r="MF23">
        <v>0</v>
      </c>
      <c r="MG23">
        <v>2912041</v>
      </c>
      <c r="MH23">
        <v>0</v>
      </c>
      <c r="MI23">
        <v>0</v>
      </c>
      <c r="MJ23">
        <v>0</v>
      </c>
      <c r="MK23">
        <v>0</v>
      </c>
      <c r="ML23">
        <v>0</v>
      </c>
    </row>
    <row r="24" spans="1:350" x14ac:dyDescent="0.25">
      <c r="A24">
        <v>45523</v>
      </c>
      <c r="B24">
        <v>221801</v>
      </c>
      <c r="C24">
        <v>9</v>
      </c>
      <c r="D24">
        <v>2025</v>
      </c>
      <c r="E24">
        <v>6160</v>
      </c>
      <c r="F24">
        <v>0</v>
      </c>
      <c r="G24">
        <v>15168.833000000001</v>
      </c>
      <c r="H24">
        <v>14423.778</v>
      </c>
      <c r="I24">
        <v>14423.778</v>
      </c>
      <c r="J24">
        <v>15168.833000000001</v>
      </c>
      <c r="K24">
        <v>0</v>
      </c>
      <c r="L24">
        <v>6160</v>
      </c>
      <c r="M24">
        <v>0</v>
      </c>
      <c r="N24">
        <v>0</v>
      </c>
      <c r="P24">
        <v>15489.833000000001</v>
      </c>
      <c r="Q24">
        <v>0</v>
      </c>
      <c r="R24">
        <v>9637712</v>
      </c>
      <c r="S24">
        <v>622.19600000000003</v>
      </c>
      <c r="U24">
        <v>6701480</v>
      </c>
      <c r="V24">
        <v>1677.9460000000001</v>
      </c>
      <c r="W24">
        <v>1033615</v>
      </c>
      <c r="X24">
        <v>1033615</v>
      </c>
      <c r="Z24">
        <v>0</v>
      </c>
      <c r="AC24">
        <v>0</v>
      </c>
      <c r="AD24" t="s">
        <v>305</v>
      </c>
      <c r="AE24">
        <v>0</v>
      </c>
      <c r="AH24">
        <v>0</v>
      </c>
      <c r="AI24">
        <v>0</v>
      </c>
      <c r="AJ24">
        <v>6160</v>
      </c>
      <c r="AK24" t="s">
        <v>529</v>
      </c>
      <c r="AL24" t="s">
        <v>351</v>
      </c>
      <c r="AM24">
        <v>0</v>
      </c>
      <c r="AN24">
        <v>0</v>
      </c>
      <c r="AO24">
        <v>0</v>
      </c>
      <c r="AP24">
        <v>0</v>
      </c>
      <c r="AQ24">
        <v>0</v>
      </c>
      <c r="AS24">
        <v>0</v>
      </c>
      <c r="AT24">
        <v>0</v>
      </c>
      <c r="AU24">
        <v>0</v>
      </c>
      <c r="AV24">
        <v>0</v>
      </c>
      <c r="AW24">
        <v>151027473</v>
      </c>
      <c r="AX24">
        <v>148659146</v>
      </c>
      <c r="AY24">
        <v>100740736</v>
      </c>
      <c r="AZ24">
        <v>9637712</v>
      </c>
      <c r="BA24">
        <v>557.83299999999997</v>
      </c>
      <c r="BB24">
        <v>0</v>
      </c>
      <c r="BC24">
        <v>0</v>
      </c>
      <c r="BD24">
        <v>0</v>
      </c>
      <c r="BE24">
        <v>0</v>
      </c>
      <c r="BF24">
        <v>135205238</v>
      </c>
      <c r="BG24">
        <v>0</v>
      </c>
      <c r="BJ24">
        <v>12</v>
      </c>
      <c r="BK24">
        <v>0</v>
      </c>
      <c r="BL24">
        <v>0</v>
      </c>
      <c r="BM24">
        <v>0</v>
      </c>
      <c r="BN24">
        <v>0</v>
      </c>
      <c r="BO24">
        <v>0</v>
      </c>
      <c r="BP24">
        <v>0</v>
      </c>
      <c r="BQ24">
        <v>0</v>
      </c>
      <c r="BS24">
        <v>0</v>
      </c>
      <c r="BT24">
        <v>0</v>
      </c>
      <c r="BU24">
        <v>0</v>
      </c>
      <c r="BV24">
        <v>0</v>
      </c>
      <c r="BW24">
        <v>0</v>
      </c>
      <c r="BY24">
        <v>0</v>
      </c>
      <c r="CA24">
        <v>821.88</v>
      </c>
      <c r="CB24">
        <v>821880</v>
      </c>
      <c r="CC24">
        <v>0</v>
      </c>
      <c r="CD24">
        <v>0</v>
      </c>
      <c r="CE24">
        <v>0</v>
      </c>
      <c r="CF24">
        <v>0</v>
      </c>
      <c r="CG24">
        <v>0</v>
      </c>
      <c r="CH24">
        <v>3322176</v>
      </c>
      <c r="CI24">
        <v>0</v>
      </c>
      <c r="CJ24">
        <v>4</v>
      </c>
      <c r="CK24">
        <v>0</v>
      </c>
      <c r="CL24">
        <v>0</v>
      </c>
      <c r="CN24">
        <v>0</v>
      </c>
      <c r="CO24">
        <v>1</v>
      </c>
      <c r="CP24">
        <v>0</v>
      </c>
      <c r="CQ24">
        <v>156.75</v>
      </c>
      <c r="CR24">
        <v>15498.166000000001</v>
      </c>
      <c r="CS24">
        <v>0</v>
      </c>
      <c r="CT24">
        <v>0</v>
      </c>
      <c r="CU24">
        <v>0</v>
      </c>
      <c r="CV24">
        <v>0</v>
      </c>
      <c r="CW24">
        <v>0</v>
      </c>
      <c r="CX24">
        <v>0</v>
      </c>
      <c r="CY24">
        <v>0</v>
      </c>
      <c r="CZ24">
        <v>0</v>
      </c>
      <c r="DB24">
        <v>88850472</v>
      </c>
      <c r="DC24">
        <v>0</v>
      </c>
      <c r="DD24">
        <v>0</v>
      </c>
      <c r="DE24">
        <v>9392306</v>
      </c>
      <c r="DF24">
        <v>9392306</v>
      </c>
      <c r="DG24">
        <v>1524.7250000000001</v>
      </c>
      <c r="DH24">
        <v>0</v>
      </c>
      <c r="DI24">
        <v>0</v>
      </c>
      <c r="DK24">
        <v>0</v>
      </c>
      <c r="DL24">
        <v>0</v>
      </c>
      <c r="DM24">
        <v>12234837</v>
      </c>
      <c r="DN24">
        <v>40229</v>
      </c>
      <c r="DO24">
        <v>0</v>
      </c>
      <c r="DP24">
        <v>0</v>
      </c>
      <c r="DQ24">
        <v>0</v>
      </c>
      <c r="DR24">
        <v>0</v>
      </c>
      <c r="DS24">
        <v>0</v>
      </c>
      <c r="DT24">
        <v>0</v>
      </c>
      <c r="DU24">
        <v>0</v>
      </c>
      <c r="DV24">
        <v>0</v>
      </c>
      <c r="DW24">
        <v>0</v>
      </c>
      <c r="DX24">
        <v>0</v>
      </c>
      <c r="DY24">
        <v>0</v>
      </c>
      <c r="DZ24">
        <v>0</v>
      </c>
      <c r="EA24">
        <v>0.12</v>
      </c>
      <c r="EB24">
        <v>0</v>
      </c>
      <c r="EC24">
        <v>354.79599999999999</v>
      </c>
      <c r="ED24">
        <v>2513375</v>
      </c>
      <c r="EE24">
        <v>0</v>
      </c>
      <c r="EF24">
        <v>0</v>
      </c>
      <c r="EG24">
        <v>0</v>
      </c>
      <c r="EH24">
        <v>9759818</v>
      </c>
      <c r="EI24">
        <v>1873</v>
      </c>
      <c r="EJ24">
        <v>7.5999999999999998E-2</v>
      </c>
      <c r="EK24">
        <v>454.60700000000003</v>
      </c>
      <c r="EL24">
        <v>0</v>
      </c>
      <c r="EM24">
        <v>22.925000000000001</v>
      </c>
      <c r="EN24">
        <v>30.238000000000003</v>
      </c>
      <c r="EO24">
        <v>0</v>
      </c>
      <c r="EP24">
        <v>0</v>
      </c>
      <c r="EQ24">
        <v>507.96600000000001</v>
      </c>
      <c r="ER24">
        <v>0</v>
      </c>
      <c r="ES24">
        <v>1584.386</v>
      </c>
      <c r="ET24">
        <v>0</v>
      </c>
      <c r="EV24">
        <v>0</v>
      </c>
      <c r="EW24">
        <v>0</v>
      </c>
      <c r="EX24">
        <v>0</v>
      </c>
      <c r="EZ24">
        <v>126443564</v>
      </c>
      <c r="FA24">
        <v>0</v>
      </c>
      <c r="FB24">
        <v>136041047</v>
      </c>
      <c r="FC24">
        <v>0</v>
      </c>
      <c r="FD24">
        <v>0</v>
      </c>
      <c r="FE24">
        <v>18952809</v>
      </c>
      <c r="FF24">
        <v>3262773</v>
      </c>
      <c r="FG24">
        <v>6.6668999999999992E-2</v>
      </c>
      <c r="FH24">
        <v>3.0164999999999997E-2</v>
      </c>
      <c r="FI24">
        <v>0</v>
      </c>
      <c r="FJ24">
        <v>0</v>
      </c>
      <c r="FK24">
        <v>21948.902000000002</v>
      </c>
      <c r="FL24">
        <v>161578805</v>
      </c>
      <c r="FM24">
        <v>0</v>
      </c>
      <c r="FN24">
        <v>0</v>
      </c>
      <c r="FO24">
        <v>80</v>
      </c>
      <c r="FP24">
        <v>0</v>
      </c>
      <c r="FQ24">
        <v>80</v>
      </c>
      <c r="FR24">
        <v>80</v>
      </c>
      <c r="FS24">
        <v>0</v>
      </c>
      <c r="FT24">
        <v>0</v>
      </c>
      <c r="FU24">
        <v>0</v>
      </c>
      <c r="FV24">
        <v>0</v>
      </c>
      <c r="FW24">
        <v>0</v>
      </c>
      <c r="FX24">
        <v>0</v>
      </c>
      <c r="FY24">
        <v>0</v>
      </c>
      <c r="GB24">
        <v>2274568</v>
      </c>
      <c r="GC24">
        <v>2274568</v>
      </c>
      <c r="GD24">
        <v>237.089</v>
      </c>
      <c r="GF24">
        <v>0</v>
      </c>
      <c r="GG24">
        <v>0</v>
      </c>
      <c r="GH24">
        <v>0</v>
      </c>
      <c r="GI24">
        <v>0</v>
      </c>
      <c r="GK24">
        <v>0</v>
      </c>
      <c r="GL24">
        <v>0</v>
      </c>
      <c r="GM24">
        <v>0</v>
      </c>
      <c r="GN24">
        <v>0</v>
      </c>
      <c r="GO24">
        <v>0</v>
      </c>
      <c r="GQ24">
        <v>0</v>
      </c>
      <c r="GR24">
        <v>0</v>
      </c>
      <c r="GS24">
        <v>0</v>
      </c>
      <c r="GT24">
        <v>0</v>
      </c>
      <c r="HB24">
        <v>380911986</v>
      </c>
      <c r="HC24">
        <v>3.9695999999999995E-2</v>
      </c>
      <c r="HD24">
        <v>2408556</v>
      </c>
      <c r="HE24">
        <v>0</v>
      </c>
      <c r="HF24">
        <v>15837308</v>
      </c>
      <c r="HG24">
        <v>609840</v>
      </c>
      <c r="HH24">
        <v>1584549</v>
      </c>
      <c r="HI24">
        <v>0</v>
      </c>
      <c r="HJ24">
        <v>774502</v>
      </c>
      <c r="HK24">
        <v>34567</v>
      </c>
      <c r="HL24">
        <v>19467</v>
      </c>
      <c r="HM24">
        <v>587000</v>
      </c>
      <c r="HN24">
        <v>1986012</v>
      </c>
      <c r="HO24">
        <v>0</v>
      </c>
      <c r="HP24">
        <v>0</v>
      </c>
      <c r="HQ24">
        <v>0</v>
      </c>
      <c r="HR24">
        <v>0</v>
      </c>
      <c r="HS24">
        <v>126403335</v>
      </c>
      <c r="HT24">
        <v>3262773</v>
      </c>
      <c r="HW24">
        <v>0</v>
      </c>
      <c r="HX24">
        <v>1720</v>
      </c>
      <c r="HY24">
        <v>1328</v>
      </c>
      <c r="HZ24">
        <v>1142</v>
      </c>
      <c r="IA24">
        <v>1076</v>
      </c>
      <c r="IB24">
        <v>925</v>
      </c>
      <c r="IC24">
        <v>6191</v>
      </c>
      <c r="ID24">
        <v>0</v>
      </c>
      <c r="IE24">
        <v>0</v>
      </c>
      <c r="IF24">
        <v>0</v>
      </c>
      <c r="IG24">
        <v>990</v>
      </c>
      <c r="IH24">
        <v>2572.3200000000002</v>
      </c>
      <c r="II24">
        <v>0</v>
      </c>
      <c r="IJ24">
        <v>1677.9460000000001</v>
      </c>
      <c r="IK24">
        <v>0.16</v>
      </c>
      <c r="IL24">
        <v>48</v>
      </c>
      <c r="IM24">
        <v>113</v>
      </c>
      <c r="IN24">
        <v>4</v>
      </c>
      <c r="IO24">
        <v>165</v>
      </c>
      <c r="IP24">
        <v>0.16</v>
      </c>
      <c r="IQ24">
        <v>1677.9460000000001</v>
      </c>
      <c r="IR24">
        <v>1033615</v>
      </c>
      <c r="IS24">
        <v>44</v>
      </c>
      <c r="IT24">
        <v>240000</v>
      </c>
      <c r="IU24">
        <v>339000</v>
      </c>
      <c r="IV24">
        <v>8000</v>
      </c>
      <c r="IW24">
        <v>6160</v>
      </c>
      <c r="IX24">
        <v>0</v>
      </c>
      <c r="IY24">
        <v>0</v>
      </c>
      <c r="IZ24">
        <v>44</v>
      </c>
      <c r="JA24">
        <v>0</v>
      </c>
      <c r="JB24">
        <v>33</v>
      </c>
      <c r="JC24">
        <v>487318</v>
      </c>
      <c r="JD24">
        <v>100</v>
      </c>
      <c r="JE24">
        <v>804617</v>
      </c>
      <c r="JF24">
        <v>158</v>
      </c>
      <c r="JG24">
        <v>596077</v>
      </c>
      <c r="JH24">
        <v>98000</v>
      </c>
      <c r="JJ24">
        <v>0</v>
      </c>
      <c r="JK24">
        <v>0</v>
      </c>
      <c r="JL24">
        <v>0</v>
      </c>
      <c r="JM24">
        <v>0</v>
      </c>
      <c r="JO24">
        <v>13.629000000000001</v>
      </c>
      <c r="JP24">
        <v>158.37</v>
      </c>
      <c r="JQ24">
        <v>65.09</v>
      </c>
      <c r="JR24">
        <v>108811</v>
      </c>
      <c r="JS24">
        <v>1471295</v>
      </c>
      <c r="JT24">
        <v>694462</v>
      </c>
      <c r="JU24">
        <v>0</v>
      </c>
      <c r="JW24">
        <v>0</v>
      </c>
      <c r="JX24">
        <v>0</v>
      </c>
      <c r="JY24">
        <v>0</v>
      </c>
      <c r="JZ24">
        <v>0</v>
      </c>
      <c r="KD24">
        <v>0</v>
      </c>
      <c r="KE24">
        <v>7258</v>
      </c>
      <c r="KG24">
        <v>0</v>
      </c>
      <c r="KH24">
        <v>0</v>
      </c>
      <c r="KI24">
        <v>0</v>
      </c>
      <c r="KJ24">
        <v>282</v>
      </c>
      <c r="KK24">
        <v>708</v>
      </c>
      <c r="KL24">
        <v>173712</v>
      </c>
      <c r="KM24">
        <v>436128</v>
      </c>
      <c r="KN24">
        <v>0</v>
      </c>
      <c r="KO24">
        <v>0</v>
      </c>
      <c r="KP24">
        <v>0</v>
      </c>
      <c r="KQ24">
        <v>0</v>
      </c>
      <c r="KS24">
        <v>0</v>
      </c>
      <c r="KT24">
        <v>0</v>
      </c>
      <c r="KU24">
        <v>0</v>
      </c>
      <c r="KW24">
        <v>0</v>
      </c>
      <c r="KX24">
        <v>0</v>
      </c>
      <c r="KY24">
        <v>0</v>
      </c>
      <c r="KZ24">
        <v>0</v>
      </c>
      <c r="LA24">
        <v>0</v>
      </c>
      <c r="LB24">
        <v>0</v>
      </c>
      <c r="LD24">
        <v>0</v>
      </c>
      <c r="LE24">
        <v>0</v>
      </c>
      <c r="LF24">
        <v>0</v>
      </c>
      <c r="LG24">
        <v>0</v>
      </c>
      <c r="LH24">
        <v>0</v>
      </c>
      <c r="LI24">
        <v>0</v>
      </c>
      <c r="LJ24">
        <v>14450.238000000001</v>
      </c>
      <c r="LK24">
        <v>42</v>
      </c>
      <c r="LL24">
        <v>630000</v>
      </c>
      <c r="LM24">
        <v>144502</v>
      </c>
      <c r="LN24">
        <v>0</v>
      </c>
      <c r="LO24">
        <v>0</v>
      </c>
      <c r="LP24">
        <v>0</v>
      </c>
      <c r="LQ24">
        <v>0</v>
      </c>
      <c r="LR24">
        <v>0</v>
      </c>
      <c r="LS24">
        <v>0</v>
      </c>
      <c r="LT24">
        <v>0</v>
      </c>
      <c r="LU24">
        <v>0</v>
      </c>
      <c r="LV24">
        <v>0</v>
      </c>
      <c r="LW24">
        <v>0</v>
      </c>
      <c r="LX24">
        <v>0</v>
      </c>
      <c r="LY24">
        <v>0</v>
      </c>
      <c r="LZ24">
        <v>15227</v>
      </c>
      <c r="MA24">
        <v>913620</v>
      </c>
      <c r="MB24">
        <v>0</v>
      </c>
      <c r="MC24">
        <v>609080</v>
      </c>
      <c r="MD24">
        <v>304540</v>
      </c>
      <c r="ME24">
        <v>0</v>
      </c>
      <c r="MF24">
        <v>0</v>
      </c>
      <c r="MG24">
        <v>151941093</v>
      </c>
      <c r="MH24">
        <v>0</v>
      </c>
      <c r="MI24">
        <v>0</v>
      </c>
      <c r="MJ24">
        <v>0</v>
      </c>
      <c r="MK24">
        <v>0</v>
      </c>
      <c r="ML24">
        <v>0</v>
      </c>
    </row>
    <row r="25" spans="1:350" x14ac:dyDescent="0.25">
      <c r="A25">
        <v>45523</v>
      </c>
      <c r="B25">
        <v>226801</v>
      </c>
      <c r="C25">
        <v>9</v>
      </c>
      <c r="D25">
        <v>2025</v>
      </c>
      <c r="E25">
        <v>6160</v>
      </c>
      <c r="F25">
        <v>0</v>
      </c>
      <c r="G25">
        <v>3864.2430000000004</v>
      </c>
      <c r="H25">
        <v>3395.576</v>
      </c>
      <c r="I25">
        <v>3395.576</v>
      </c>
      <c r="J25">
        <v>3864.2430000000004</v>
      </c>
      <c r="K25">
        <v>0</v>
      </c>
      <c r="L25">
        <v>6160</v>
      </c>
      <c r="M25">
        <v>0</v>
      </c>
      <c r="N25">
        <v>0</v>
      </c>
      <c r="P25">
        <v>3750.9720000000002</v>
      </c>
      <c r="Q25">
        <v>0</v>
      </c>
      <c r="R25">
        <v>2333840</v>
      </c>
      <c r="S25">
        <v>622.19600000000003</v>
      </c>
      <c r="U25">
        <v>1622810</v>
      </c>
      <c r="V25">
        <v>167.53</v>
      </c>
      <c r="W25">
        <v>103198</v>
      </c>
      <c r="X25">
        <v>103198</v>
      </c>
      <c r="Z25">
        <v>0</v>
      </c>
      <c r="AC25">
        <v>0</v>
      </c>
      <c r="AD25" t="s">
        <v>305</v>
      </c>
      <c r="AE25">
        <v>0</v>
      </c>
      <c r="AH25">
        <v>0</v>
      </c>
      <c r="AI25">
        <v>0</v>
      </c>
      <c r="AJ25">
        <v>6160</v>
      </c>
      <c r="AK25" t="s">
        <v>529</v>
      </c>
      <c r="AL25" t="s">
        <v>521</v>
      </c>
      <c r="AM25">
        <v>0</v>
      </c>
      <c r="AN25">
        <v>0</v>
      </c>
      <c r="AO25">
        <v>0</v>
      </c>
      <c r="AP25">
        <v>0</v>
      </c>
      <c r="AQ25">
        <v>0</v>
      </c>
      <c r="AS25">
        <v>0</v>
      </c>
      <c r="AT25">
        <v>0</v>
      </c>
      <c r="AU25">
        <v>0</v>
      </c>
      <c r="AV25">
        <v>-55518</v>
      </c>
      <c r="AW25">
        <v>39944714</v>
      </c>
      <c r="AX25">
        <v>39344889</v>
      </c>
      <c r="AY25">
        <v>26668994</v>
      </c>
      <c r="AZ25">
        <v>2333840</v>
      </c>
      <c r="BA25">
        <v>0</v>
      </c>
      <c r="BB25">
        <v>0</v>
      </c>
      <c r="BC25">
        <v>0</v>
      </c>
      <c r="BD25">
        <v>0</v>
      </c>
      <c r="BE25">
        <v>0</v>
      </c>
      <c r="BF25">
        <v>35711255</v>
      </c>
      <c r="BG25">
        <v>0</v>
      </c>
      <c r="BJ25">
        <v>12</v>
      </c>
      <c r="BK25">
        <v>0</v>
      </c>
      <c r="BL25">
        <v>0</v>
      </c>
      <c r="BM25">
        <v>0</v>
      </c>
      <c r="BN25">
        <v>0</v>
      </c>
      <c r="BO25">
        <v>0</v>
      </c>
      <c r="BP25">
        <v>0</v>
      </c>
      <c r="BQ25">
        <v>247</v>
      </c>
      <c r="BS25">
        <v>0</v>
      </c>
      <c r="BT25">
        <v>0</v>
      </c>
      <c r="BU25">
        <v>0</v>
      </c>
      <c r="BV25">
        <v>0</v>
      </c>
      <c r="BW25">
        <v>0</v>
      </c>
      <c r="BY25">
        <v>0</v>
      </c>
      <c r="CA25">
        <v>0</v>
      </c>
      <c r="CB25">
        <v>0</v>
      </c>
      <c r="CC25">
        <v>0</v>
      </c>
      <c r="CD25">
        <v>0</v>
      </c>
      <c r="CE25">
        <v>0</v>
      </c>
      <c r="CF25">
        <v>0</v>
      </c>
      <c r="CG25">
        <v>0</v>
      </c>
      <c r="CH25">
        <v>833657</v>
      </c>
      <c r="CI25">
        <v>0</v>
      </c>
      <c r="CJ25">
        <v>4</v>
      </c>
      <c r="CK25">
        <v>0</v>
      </c>
      <c r="CL25">
        <v>0</v>
      </c>
      <c r="CN25">
        <v>0</v>
      </c>
      <c r="CO25">
        <v>1</v>
      </c>
      <c r="CP25">
        <v>0</v>
      </c>
      <c r="CQ25">
        <v>0</v>
      </c>
      <c r="CR25">
        <v>3746.0650000000001</v>
      </c>
      <c r="CS25">
        <v>0</v>
      </c>
      <c r="CT25">
        <v>0</v>
      </c>
      <c r="CU25">
        <v>0</v>
      </c>
      <c r="CV25">
        <v>0</v>
      </c>
      <c r="CW25">
        <v>0</v>
      </c>
      <c r="CX25">
        <v>0</v>
      </c>
      <c r="CY25">
        <v>0</v>
      </c>
      <c r="CZ25">
        <v>0</v>
      </c>
      <c r="DB25">
        <v>20916748</v>
      </c>
      <c r="DC25">
        <v>0</v>
      </c>
      <c r="DD25">
        <v>0</v>
      </c>
      <c r="DE25">
        <v>3304917</v>
      </c>
      <c r="DF25">
        <v>3304917</v>
      </c>
      <c r="DG25">
        <v>536.51300000000003</v>
      </c>
      <c r="DH25">
        <v>0</v>
      </c>
      <c r="DI25">
        <v>0</v>
      </c>
      <c r="DK25">
        <v>0</v>
      </c>
      <c r="DL25">
        <v>0</v>
      </c>
      <c r="DM25">
        <v>4182522</v>
      </c>
      <c r="DN25">
        <v>13752</v>
      </c>
      <c r="DO25">
        <v>0</v>
      </c>
      <c r="DP25">
        <v>0</v>
      </c>
      <c r="DQ25">
        <v>0</v>
      </c>
      <c r="DR25">
        <v>0</v>
      </c>
      <c r="DS25">
        <v>0</v>
      </c>
      <c r="DT25">
        <v>0</v>
      </c>
      <c r="DU25">
        <v>0</v>
      </c>
      <c r="DV25">
        <v>0</v>
      </c>
      <c r="DW25">
        <v>0</v>
      </c>
      <c r="DX25">
        <v>0</v>
      </c>
      <c r="DY25">
        <v>0</v>
      </c>
      <c r="DZ25">
        <v>0</v>
      </c>
      <c r="EA25">
        <v>0</v>
      </c>
      <c r="EB25">
        <v>0</v>
      </c>
      <c r="EC25">
        <v>121.80300000000001</v>
      </c>
      <c r="ED25">
        <v>862852</v>
      </c>
      <c r="EE25">
        <v>0</v>
      </c>
      <c r="EF25">
        <v>0</v>
      </c>
      <c r="EG25">
        <v>0</v>
      </c>
      <c r="EH25">
        <v>3333422</v>
      </c>
      <c r="EI25">
        <v>0</v>
      </c>
      <c r="EJ25">
        <v>0</v>
      </c>
      <c r="EK25">
        <v>149.363</v>
      </c>
      <c r="EL25">
        <v>0</v>
      </c>
      <c r="EM25">
        <v>18.571999999999999</v>
      </c>
      <c r="EN25">
        <v>7.4670000000000005</v>
      </c>
      <c r="EO25">
        <v>0</v>
      </c>
      <c r="EP25">
        <v>0</v>
      </c>
      <c r="EQ25">
        <v>175.40200000000002</v>
      </c>
      <c r="ER25">
        <v>0</v>
      </c>
      <c r="ES25">
        <v>541.14</v>
      </c>
      <c r="ET25">
        <v>0</v>
      </c>
      <c r="EV25">
        <v>0</v>
      </c>
      <c r="EW25">
        <v>0</v>
      </c>
      <c r="EX25">
        <v>0</v>
      </c>
      <c r="EZ25">
        <v>33477170</v>
      </c>
      <c r="FA25">
        <v>0</v>
      </c>
      <c r="FB25">
        <v>35797258</v>
      </c>
      <c r="FC25">
        <v>0</v>
      </c>
      <c r="FD25">
        <v>0</v>
      </c>
      <c r="FE25">
        <v>5005935</v>
      </c>
      <c r="FF25">
        <v>861784</v>
      </c>
      <c r="FG25">
        <v>6.6668999999999992E-2</v>
      </c>
      <c r="FH25">
        <v>3.0164999999999997E-2</v>
      </c>
      <c r="FI25">
        <v>0</v>
      </c>
      <c r="FJ25">
        <v>0</v>
      </c>
      <c r="FK25">
        <v>5797.2820000000002</v>
      </c>
      <c r="FL25">
        <v>42498634</v>
      </c>
      <c r="FM25">
        <v>0</v>
      </c>
      <c r="FN25">
        <v>0</v>
      </c>
      <c r="FO25">
        <v>83640</v>
      </c>
      <c r="FP25">
        <v>0</v>
      </c>
      <c r="FQ25">
        <v>83640</v>
      </c>
      <c r="FR25">
        <v>83640</v>
      </c>
      <c r="FS25">
        <v>0</v>
      </c>
      <c r="FT25">
        <v>0</v>
      </c>
      <c r="FU25">
        <v>0</v>
      </c>
      <c r="FV25">
        <v>0</v>
      </c>
      <c r="FW25">
        <v>0</v>
      </c>
      <c r="FX25">
        <v>0</v>
      </c>
      <c r="FY25">
        <v>0</v>
      </c>
      <c r="GB25">
        <v>2807571</v>
      </c>
      <c r="GC25">
        <v>2807571</v>
      </c>
      <c r="GD25">
        <v>293.26499999999999</v>
      </c>
      <c r="GF25">
        <v>0</v>
      </c>
      <c r="GG25">
        <v>0</v>
      </c>
      <c r="GH25">
        <v>0</v>
      </c>
      <c r="GI25">
        <v>0</v>
      </c>
      <c r="GK25">
        <v>0</v>
      </c>
      <c r="GL25">
        <v>0</v>
      </c>
      <c r="GM25">
        <v>0</v>
      </c>
      <c r="GN25">
        <v>0</v>
      </c>
      <c r="GO25">
        <v>0</v>
      </c>
      <c r="GQ25">
        <v>0</v>
      </c>
      <c r="GR25">
        <v>0</v>
      </c>
      <c r="GS25">
        <v>0</v>
      </c>
      <c r="GT25">
        <v>0</v>
      </c>
      <c r="HB25">
        <v>380911986</v>
      </c>
      <c r="HC25">
        <v>3.9695999999999995E-2</v>
      </c>
      <c r="HD25">
        <v>613577</v>
      </c>
      <c r="HE25">
        <v>0</v>
      </c>
      <c r="HF25">
        <v>3728342</v>
      </c>
      <c r="HG25">
        <v>113960</v>
      </c>
      <c r="HH25">
        <v>427784</v>
      </c>
      <c r="HI25">
        <v>0</v>
      </c>
      <c r="HJ25">
        <v>97461</v>
      </c>
      <c r="HK25">
        <v>9546</v>
      </c>
      <c r="HL25">
        <v>6569</v>
      </c>
      <c r="HM25">
        <v>15000</v>
      </c>
      <c r="HN25">
        <v>0</v>
      </c>
      <c r="HO25">
        <v>0</v>
      </c>
      <c r="HP25">
        <v>0</v>
      </c>
      <c r="HQ25">
        <v>0</v>
      </c>
      <c r="HR25">
        <v>0</v>
      </c>
      <c r="HS25">
        <v>33463418</v>
      </c>
      <c r="HT25">
        <v>861784</v>
      </c>
      <c r="HW25">
        <v>0</v>
      </c>
      <c r="HX25">
        <v>495</v>
      </c>
      <c r="HY25">
        <v>486</v>
      </c>
      <c r="HZ25">
        <v>391</v>
      </c>
      <c r="IA25">
        <v>445</v>
      </c>
      <c r="IB25">
        <v>346</v>
      </c>
      <c r="IC25">
        <v>2163</v>
      </c>
      <c r="ID25">
        <v>0</v>
      </c>
      <c r="IE25">
        <v>0</v>
      </c>
      <c r="IF25">
        <v>0</v>
      </c>
      <c r="IG25">
        <v>185</v>
      </c>
      <c r="IH25">
        <v>694.45500000000004</v>
      </c>
      <c r="II25">
        <v>0</v>
      </c>
      <c r="IJ25">
        <v>167.53</v>
      </c>
      <c r="IK25">
        <v>0</v>
      </c>
      <c r="IL25">
        <v>3</v>
      </c>
      <c r="IM25">
        <v>0</v>
      </c>
      <c r="IN25">
        <v>0</v>
      </c>
      <c r="IO25">
        <v>3</v>
      </c>
      <c r="IP25">
        <v>0</v>
      </c>
      <c r="IQ25">
        <v>167.53</v>
      </c>
      <c r="IR25">
        <v>103198</v>
      </c>
      <c r="IS25">
        <v>0</v>
      </c>
      <c r="IT25">
        <v>15000</v>
      </c>
      <c r="IU25">
        <v>0</v>
      </c>
      <c r="IV25">
        <v>0</v>
      </c>
      <c r="IW25">
        <v>6160</v>
      </c>
      <c r="IX25">
        <v>0</v>
      </c>
      <c r="IY25">
        <v>0</v>
      </c>
      <c r="IZ25">
        <v>0</v>
      </c>
      <c r="JA25">
        <v>0</v>
      </c>
      <c r="JB25">
        <v>0</v>
      </c>
      <c r="JC25">
        <v>0</v>
      </c>
      <c r="JD25">
        <v>0</v>
      </c>
      <c r="JE25">
        <v>0</v>
      </c>
      <c r="JF25">
        <v>0</v>
      </c>
      <c r="JG25">
        <v>0</v>
      </c>
      <c r="JH25">
        <v>0</v>
      </c>
      <c r="JJ25">
        <v>0</v>
      </c>
      <c r="JK25">
        <v>0</v>
      </c>
      <c r="JL25">
        <v>0</v>
      </c>
      <c r="JM25">
        <v>0</v>
      </c>
      <c r="JO25">
        <v>22.978000000000002</v>
      </c>
      <c r="JP25">
        <v>188.273</v>
      </c>
      <c r="JQ25">
        <v>82.013000000000005</v>
      </c>
      <c r="JR25">
        <v>183452</v>
      </c>
      <c r="JS25">
        <v>1749101</v>
      </c>
      <c r="JT25">
        <v>875018</v>
      </c>
      <c r="JU25">
        <v>0</v>
      </c>
      <c r="JW25">
        <v>0</v>
      </c>
      <c r="JX25">
        <v>0</v>
      </c>
      <c r="JY25">
        <v>0</v>
      </c>
      <c r="JZ25">
        <v>0</v>
      </c>
      <c r="KD25">
        <v>0</v>
      </c>
      <c r="KE25">
        <v>7258</v>
      </c>
      <c r="KG25">
        <v>0</v>
      </c>
      <c r="KH25">
        <v>0</v>
      </c>
      <c r="KI25">
        <v>0</v>
      </c>
      <c r="KJ25">
        <v>45</v>
      </c>
      <c r="KK25">
        <v>140</v>
      </c>
      <c r="KL25">
        <v>27720</v>
      </c>
      <c r="KM25">
        <v>86240</v>
      </c>
      <c r="KN25">
        <v>0</v>
      </c>
      <c r="KO25">
        <v>0</v>
      </c>
      <c r="KP25">
        <v>0</v>
      </c>
      <c r="KQ25">
        <v>0</v>
      </c>
      <c r="KS25">
        <v>0</v>
      </c>
      <c r="KT25">
        <v>0</v>
      </c>
      <c r="KU25">
        <v>0</v>
      </c>
      <c r="KW25">
        <v>0</v>
      </c>
      <c r="KX25">
        <v>0</v>
      </c>
      <c r="KY25">
        <v>0</v>
      </c>
      <c r="KZ25">
        <v>0</v>
      </c>
      <c r="LA25">
        <v>0</v>
      </c>
      <c r="LB25">
        <v>0</v>
      </c>
      <c r="LD25">
        <v>0</v>
      </c>
      <c r="LE25">
        <v>0</v>
      </c>
      <c r="LF25">
        <v>0</v>
      </c>
      <c r="LG25">
        <v>0</v>
      </c>
      <c r="LH25">
        <v>0</v>
      </c>
      <c r="LI25">
        <v>0</v>
      </c>
      <c r="LJ25">
        <v>3746.0650000000001</v>
      </c>
      <c r="LK25">
        <v>4</v>
      </c>
      <c r="LL25">
        <v>60000</v>
      </c>
      <c r="LM25">
        <v>37461</v>
      </c>
      <c r="LN25">
        <v>0</v>
      </c>
      <c r="LO25">
        <v>0</v>
      </c>
      <c r="LP25">
        <v>0</v>
      </c>
      <c r="LQ25">
        <v>0</v>
      </c>
      <c r="LR25">
        <v>0</v>
      </c>
      <c r="LS25">
        <v>0</v>
      </c>
      <c r="LT25">
        <v>0</v>
      </c>
      <c r="LU25">
        <v>0</v>
      </c>
      <c r="LV25">
        <v>0</v>
      </c>
      <c r="LW25">
        <v>0</v>
      </c>
      <c r="LX25">
        <v>0</v>
      </c>
      <c r="LY25">
        <v>0</v>
      </c>
      <c r="LZ25">
        <v>3668</v>
      </c>
      <c r="MA25">
        <v>220080</v>
      </c>
      <c r="MB25">
        <v>0</v>
      </c>
      <c r="MC25">
        <v>146720</v>
      </c>
      <c r="MD25">
        <v>73360</v>
      </c>
      <c r="ME25">
        <v>0</v>
      </c>
      <c r="MF25">
        <v>0</v>
      </c>
      <c r="MG25">
        <v>40164794</v>
      </c>
      <c r="MH25">
        <v>0</v>
      </c>
      <c r="MI25">
        <v>0</v>
      </c>
      <c r="MJ25">
        <v>0</v>
      </c>
      <c r="MK25">
        <v>0</v>
      </c>
      <c r="ML25">
        <v>0</v>
      </c>
    </row>
    <row r="26" spans="1:350" x14ac:dyDescent="0.25">
      <c r="A26">
        <v>45523</v>
      </c>
      <c r="B26">
        <v>234801</v>
      </c>
      <c r="C26">
        <v>9</v>
      </c>
      <c r="D26">
        <v>2025</v>
      </c>
      <c r="E26">
        <v>6160</v>
      </c>
      <c r="F26">
        <v>0</v>
      </c>
      <c r="G26">
        <v>56.2</v>
      </c>
      <c r="H26">
        <v>50.08</v>
      </c>
      <c r="I26">
        <v>50.08</v>
      </c>
      <c r="J26">
        <v>56.2</v>
      </c>
      <c r="K26">
        <v>0</v>
      </c>
      <c r="L26">
        <v>6160</v>
      </c>
      <c r="M26">
        <v>0</v>
      </c>
      <c r="N26">
        <v>0</v>
      </c>
      <c r="P26">
        <v>65.617000000000004</v>
      </c>
      <c r="Q26">
        <v>0</v>
      </c>
      <c r="R26">
        <v>40827</v>
      </c>
      <c r="S26">
        <v>622.19600000000003</v>
      </c>
      <c r="U26">
        <v>28391</v>
      </c>
      <c r="V26">
        <v>0.58300000000000007</v>
      </c>
      <c r="W26">
        <v>359</v>
      </c>
      <c r="X26">
        <v>359</v>
      </c>
      <c r="Z26">
        <v>0</v>
      </c>
      <c r="AC26">
        <v>0</v>
      </c>
      <c r="AD26" t="s">
        <v>305</v>
      </c>
      <c r="AE26">
        <v>0</v>
      </c>
      <c r="AH26">
        <v>0</v>
      </c>
      <c r="AI26">
        <v>0</v>
      </c>
      <c r="AJ26">
        <v>6160</v>
      </c>
      <c r="AK26" t="s">
        <v>529</v>
      </c>
      <c r="AL26" t="s">
        <v>74</v>
      </c>
      <c r="AM26">
        <v>0</v>
      </c>
      <c r="AN26">
        <v>0</v>
      </c>
      <c r="AO26">
        <v>0</v>
      </c>
      <c r="AP26">
        <v>0</v>
      </c>
      <c r="AQ26">
        <v>0</v>
      </c>
      <c r="AS26">
        <v>0</v>
      </c>
      <c r="AT26">
        <v>0</v>
      </c>
      <c r="AU26">
        <v>0</v>
      </c>
      <c r="AV26">
        <v>-24386</v>
      </c>
      <c r="AW26">
        <v>752820</v>
      </c>
      <c r="AX26">
        <v>744497</v>
      </c>
      <c r="AY26">
        <v>505921</v>
      </c>
      <c r="AZ26">
        <v>40827</v>
      </c>
      <c r="BA26">
        <v>7</v>
      </c>
      <c r="BB26">
        <v>0</v>
      </c>
      <c r="BC26">
        <v>0</v>
      </c>
      <c r="BD26">
        <v>0</v>
      </c>
      <c r="BE26">
        <v>0</v>
      </c>
      <c r="BF26">
        <v>653391</v>
      </c>
      <c r="BG26">
        <v>0</v>
      </c>
      <c r="BJ26">
        <v>12</v>
      </c>
      <c r="BK26">
        <v>0</v>
      </c>
      <c r="BL26">
        <v>0</v>
      </c>
      <c r="BM26">
        <v>0</v>
      </c>
      <c r="BN26">
        <v>0</v>
      </c>
      <c r="BO26">
        <v>0</v>
      </c>
      <c r="BP26">
        <v>0</v>
      </c>
      <c r="BQ26">
        <v>762</v>
      </c>
      <c r="BS26">
        <v>0</v>
      </c>
      <c r="BT26">
        <v>0</v>
      </c>
      <c r="BU26">
        <v>0</v>
      </c>
      <c r="BV26">
        <v>0</v>
      </c>
      <c r="BW26">
        <v>0</v>
      </c>
      <c r="BY26">
        <v>0</v>
      </c>
      <c r="CA26">
        <v>0</v>
      </c>
      <c r="CB26">
        <v>0</v>
      </c>
      <c r="CC26">
        <v>0</v>
      </c>
      <c r="CD26">
        <v>0</v>
      </c>
      <c r="CE26">
        <v>0</v>
      </c>
      <c r="CF26">
        <v>0</v>
      </c>
      <c r="CG26">
        <v>0</v>
      </c>
      <c r="CH26">
        <v>12944</v>
      </c>
      <c r="CI26">
        <v>0</v>
      </c>
      <c r="CJ26">
        <v>4</v>
      </c>
      <c r="CK26">
        <v>0</v>
      </c>
      <c r="CL26">
        <v>0</v>
      </c>
      <c r="CN26">
        <v>0</v>
      </c>
      <c r="CO26">
        <v>1</v>
      </c>
      <c r="CP26">
        <v>0.13200000000000001</v>
      </c>
      <c r="CQ26">
        <v>0</v>
      </c>
      <c r="CR26">
        <v>64.451999999999998</v>
      </c>
      <c r="CS26">
        <v>0</v>
      </c>
      <c r="CT26">
        <v>0</v>
      </c>
      <c r="CU26">
        <v>0</v>
      </c>
      <c r="CV26">
        <v>0</v>
      </c>
      <c r="CW26">
        <v>0</v>
      </c>
      <c r="CX26">
        <v>0</v>
      </c>
      <c r="CY26">
        <v>0</v>
      </c>
      <c r="CZ26">
        <v>0</v>
      </c>
      <c r="DB26">
        <v>308493</v>
      </c>
      <c r="DC26">
        <v>0</v>
      </c>
      <c r="DD26">
        <v>0</v>
      </c>
      <c r="DE26">
        <v>83160</v>
      </c>
      <c r="DF26">
        <v>85120</v>
      </c>
      <c r="DG26">
        <v>13.5</v>
      </c>
      <c r="DH26">
        <v>0</v>
      </c>
      <c r="DI26">
        <v>1960</v>
      </c>
      <c r="DK26">
        <v>3819</v>
      </c>
      <c r="DL26">
        <v>0</v>
      </c>
      <c r="DM26">
        <v>182641</v>
      </c>
      <c r="DN26">
        <v>601</v>
      </c>
      <c r="DO26">
        <v>0</v>
      </c>
      <c r="DP26">
        <v>0</v>
      </c>
      <c r="DQ26">
        <v>0</v>
      </c>
      <c r="DR26">
        <v>0</v>
      </c>
      <c r="DS26">
        <v>0</v>
      </c>
      <c r="DT26">
        <v>0</v>
      </c>
      <c r="DU26">
        <v>0</v>
      </c>
      <c r="DV26">
        <v>0</v>
      </c>
      <c r="DW26">
        <v>0</v>
      </c>
      <c r="DX26">
        <v>0</v>
      </c>
      <c r="DY26">
        <v>0</v>
      </c>
      <c r="DZ26">
        <v>0</v>
      </c>
      <c r="EA26">
        <v>0</v>
      </c>
      <c r="EB26">
        <v>0</v>
      </c>
      <c r="EC26">
        <v>5.9670000000000005</v>
      </c>
      <c r="ED26">
        <v>42270</v>
      </c>
      <c r="EE26">
        <v>0</v>
      </c>
      <c r="EF26">
        <v>0</v>
      </c>
      <c r="EG26">
        <v>0</v>
      </c>
      <c r="EH26">
        <v>29476</v>
      </c>
      <c r="EI26">
        <v>111496</v>
      </c>
      <c r="EJ26">
        <v>4.5250000000000004</v>
      </c>
      <c r="EK26">
        <v>1.595</v>
      </c>
      <c r="EL26">
        <v>0</v>
      </c>
      <c r="EM26">
        <v>0</v>
      </c>
      <c r="EN26">
        <v>0</v>
      </c>
      <c r="EO26">
        <v>0</v>
      </c>
      <c r="EP26">
        <v>0</v>
      </c>
      <c r="EQ26">
        <v>6.12</v>
      </c>
      <c r="ER26">
        <v>0</v>
      </c>
      <c r="ES26">
        <v>4.7850000000000001</v>
      </c>
      <c r="ET26">
        <v>0</v>
      </c>
      <c r="EV26">
        <v>0</v>
      </c>
      <c r="EW26">
        <v>0</v>
      </c>
      <c r="EX26">
        <v>0</v>
      </c>
      <c r="EZ26">
        <v>637138</v>
      </c>
      <c r="FA26">
        <v>0</v>
      </c>
      <c r="FB26">
        <v>677364</v>
      </c>
      <c r="FC26">
        <v>0</v>
      </c>
      <c r="FD26">
        <v>0</v>
      </c>
      <c r="FE26">
        <v>91591</v>
      </c>
      <c r="FF26">
        <v>15768</v>
      </c>
      <c r="FG26">
        <v>6.6668999999999992E-2</v>
      </c>
      <c r="FH26">
        <v>3.0164999999999997E-2</v>
      </c>
      <c r="FI26">
        <v>0</v>
      </c>
      <c r="FJ26">
        <v>0</v>
      </c>
      <c r="FK26">
        <v>106.07000000000001</v>
      </c>
      <c r="FL26">
        <v>797667</v>
      </c>
      <c r="FM26">
        <v>0</v>
      </c>
      <c r="FN26">
        <v>0</v>
      </c>
      <c r="FO26">
        <v>0</v>
      </c>
      <c r="FP26">
        <v>0</v>
      </c>
      <c r="FQ26">
        <v>0</v>
      </c>
      <c r="FR26">
        <v>0</v>
      </c>
      <c r="FS26">
        <v>0</v>
      </c>
      <c r="FT26">
        <v>0</v>
      </c>
      <c r="FU26">
        <v>0</v>
      </c>
      <c r="FV26">
        <v>0</v>
      </c>
      <c r="FW26">
        <v>0</v>
      </c>
      <c r="FX26">
        <v>0</v>
      </c>
      <c r="FY26">
        <v>0</v>
      </c>
      <c r="GB26">
        <v>0</v>
      </c>
      <c r="GC26">
        <v>0</v>
      </c>
      <c r="GD26">
        <v>0</v>
      </c>
      <c r="GF26">
        <v>0</v>
      </c>
      <c r="GG26">
        <v>0</v>
      </c>
      <c r="GH26">
        <v>0</v>
      </c>
      <c r="GI26">
        <v>0</v>
      </c>
      <c r="GK26">
        <v>0</v>
      </c>
      <c r="GL26">
        <v>0</v>
      </c>
      <c r="GM26">
        <v>0</v>
      </c>
      <c r="GN26">
        <v>0</v>
      </c>
      <c r="GO26">
        <v>0</v>
      </c>
      <c r="GQ26">
        <v>0</v>
      </c>
      <c r="GR26">
        <v>0</v>
      </c>
      <c r="GS26">
        <v>0</v>
      </c>
      <c r="GT26">
        <v>0</v>
      </c>
      <c r="HB26">
        <v>380911986</v>
      </c>
      <c r="HC26">
        <v>3.9695999999999995E-2</v>
      </c>
      <c r="HD26">
        <v>8924</v>
      </c>
      <c r="HE26">
        <v>0</v>
      </c>
      <c r="HF26">
        <v>54988</v>
      </c>
      <c r="HG26">
        <v>5544</v>
      </c>
      <c r="HH26">
        <v>0</v>
      </c>
      <c r="HI26">
        <v>0</v>
      </c>
      <c r="HJ26">
        <v>15645</v>
      </c>
      <c r="HK26">
        <v>731</v>
      </c>
      <c r="HL26">
        <v>681</v>
      </c>
      <c r="HM26">
        <v>0</v>
      </c>
      <c r="HN26">
        <v>0</v>
      </c>
      <c r="HO26">
        <v>0</v>
      </c>
      <c r="HP26">
        <v>16548</v>
      </c>
      <c r="HQ26">
        <v>0</v>
      </c>
      <c r="HR26">
        <v>0</v>
      </c>
      <c r="HS26">
        <v>636537</v>
      </c>
      <c r="HT26">
        <v>15768</v>
      </c>
      <c r="HW26">
        <v>0</v>
      </c>
      <c r="HX26">
        <v>5</v>
      </c>
      <c r="HY26">
        <v>16</v>
      </c>
      <c r="HZ26">
        <v>9</v>
      </c>
      <c r="IA26">
        <v>0</v>
      </c>
      <c r="IB26">
        <v>23</v>
      </c>
      <c r="IC26">
        <v>53</v>
      </c>
      <c r="ID26">
        <v>0</v>
      </c>
      <c r="IE26">
        <v>0</v>
      </c>
      <c r="IF26">
        <v>0</v>
      </c>
      <c r="IG26">
        <v>9</v>
      </c>
      <c r="IH26">
        <v>0</v>
      </c>
      <c r="II26">
        <v>60.175000000000004</v>
      </c>
      <c r="IJ26">
        <v>0.58300000000000007</v>
      </c>
      <c r="IK26">
        <v>24.05</v>
      </c>
      <c r="IL26">
        <v>0</v>
      </c>
      <c r="IM26">
        <v>0</v>
      </c>
      <c r="IN26">
        <v>0</v>
      </c>
      <c r="IO26">
        <v>0</v>
      </c>
      <c r="IP26">
        <v>84.225000000000009</v>
      </c>
      <c r="IQ26">
        <v>0.58300000000000007</v>
      </c>
      <c r="IR26">
        <v>359</v>
      </c>
      <c r="IS26">
        <v>6614</v>
      </c>
      <c r="IT26">
        <v>0</v>
      </c>
      <c r="IU26">
        <v>0</v>
      </c>
      <c r="IV26">
        <v>0</v>
      </c>
      <c r="IW26">
        <v>6160</v>
      </c>
      <c r="IX26">
        <v>0</v>
      </c>
      <c r="IY26">
        <v>0</v>
      </c>
      <c r="IZ26">
        <v>23162</v>
      </c>
      <c r="JA26">
        <v>0</v>
      </c>
      <c r="JB26">
        <v>0</v>
      </c>
      <c r="JC26">
        <v>0</v>
      </c>
      <c r="JD26">
        <v>0</v>
      </c>
      <c r="JE26">
        <v>0</v>
      </c>
      <c r="JF26">
        <v>0</v>
      </c>
      <c r="JG26">
        <v>0</v>
      </c>
      <c r="JH26">
        <v>0</v>
      </c>
      <c r="JJ26">
        <v>0</v>
      </c>
      <c r="JK26">
        <v>0</v>
      </c>
      <c r="JL26">
        <v>0</v>
      </c>
      <c r="JM26">
        <v>0</v>
      </c>
      <c r="JO26">
        <v>0</v>
      </c>
      <c r="JP26">
        <v>0</v>
      </c>
      <c r="JQ26">
        <v>0</v>
      </c>
      <c r="JR26">
        <v>0</v>
      </c>
      <c r="JS26">
        <v>0</v>
      </c>
      <c r="JT26">
        <v>0</v>
      </c>
      <c r="JU26">
        <v>0</v>
      </c>
      <c r="JW26">
        <v>0</v>
      </c>
      <c r="JX26">
        <v>0</v>
      </c>
      <c r="JY26">
        <v>0</v>
      </c>
      <c r="JZ26">
        <v>0</v>
      </c>
      <c r="KD26">
        <v>0</v>
      </c>
      <c r="KE26">
        <v>7258</v>
      </c>
      <c r="KG26">
        <v>0</v>
      </c>
      <c r="KH26">
        <v>0</v>
      </c>
      <c r="KI26">
        <v>0</v>
      </c>
      <c r="KJ26">
        <v>4</v>
      </c>
      <c r="KK26">
        <v>5</v>
      </c>
      <c r="KL26">
        <v>2464</v>
      </c>
      <c r="KM26">
        <v>3080</v>
      </c>
      <c r="KN26">
        <v>0</v>
      </c>
      <c r="KO26">
        <v>0</v>
      </c>
      <c r="KP26">
        <v>0</v>
      </c>
      <c r="KQ26">
        <v>0</v>
      </c>
      <c r="KS26">
        <v>0</v>
      </c>
      <c r="KT26">
        <v>0</v>
      </c>
      <c r="KU26">
        <v>0</v>
      </c>
      <c r="KW26">
        <v>0</v>
      </c>
      <c r="KX26">
        <v>0</v>
      </c>
      <c r="KY26">
        <v>0</v>
      </c>
      <c r="KZ26">
        <v>0</v>
      </c>
      <c r="LA26">
        <v>0</v>
      </c>
      <c r="LB26">
        <v>0</v>
      </c>
      <c r="LD26">
        <v>0</v>
      </c>
      <c r="LE26">
        <v>0</v>
      </c>
      <c r="LF26">
        <v>0</v>
      </c>
      <c r="LG26">
        <v>0</v>
      </c>
      <c r="LH26">
        <v>0</v>
      </c>
      <c r="LI26">
        <v>0</v>
      </c>
      <c r="LJ26">
        <v>64.451999999999998</v>
      </c>
      <c r="LK26">
        <v>1</v>
      </c>
      <c r="LL26">
        <v>15000</v>
      </c>
      <c r="LM26">
        <v>645</v>
      </c>
      <c r="LN26">
        <v>0</v>
      </c>
      <c r="LO26">
        <v>0</v>
      </c>
      <c r="LP26">
        <v>0</v>
      </c>
      <c r="LQ26">
        <v>0</v>
      </c>
      <c r="LR26">
        <v>0</v>
      </c>
      <c r="LS26">
        <v>0</v>
      </c>
      <c r="LT26">
        <v>0</v>
      </c>
      <c r="LU26">
        <v>0</v>
      </c>
      <c r="LV26">
        <v>0</v>
      </c>
      <c r="LW26">
        <v>0</v>
      </c>
      <c r="LX26">
        <v>0</v>
      </c>
      <c r="LY26">
        <v>0</v>
      </c>
      <c r="LZ26">
        <v>67</v>
      </c>
      <c r="MA26">
        <v>4020</v>
      </c>
      <c r="MB26">
        <v>0</v>
      </c>
      <c r="MC26">
        <v>2680</v>
      </c>
      <c r="MD26">
        <v>1340</v>
      </c>
      <c r="ME26">
        <v>0</v>
      </c>
      <c r="MF26">
        <v>0</v>
      </c>
      <c r="MG26">
        <v>756840</v>
      </c>
      <c r="MH26">
        <v>0</v>
      </c>
      <c r="MI26">
        <v>0</v>
      </c>
      <c r="MJ26">
        <v>0</v>
      </c>
      <c r="MK26">
        <v>0</v>
      </c>
      <c r="ML26">
        <v>0</v>
      </c>
    </row>
    <row r="27" spans="1:350" x14ac:dyDescent="0.25">
      <c r="A27">
        <v>45523</v>
      </c>
      <c r="B27">
        <v>236801</v>
      </c>
      <c r="C27">
        <v>9</v>
      </c>
      <c r="D27">
        <v>2025</v>
      </c>
      <c r="E27">
        <v>6160</v>
      </c>
      <c r="F27">
        <v>0</v>
      </c>
      <c r="G27">
        <v>42.46</v>
      </c>
      <c r="H27">
        <v>3.11</v>
      </c>
      <c r="I27">
        <v>3.11</v>
      </c>
      <c r="J27">
        <v>42.46</v>
      </c>
      <c r="K27">
        <v>0</v>
      </c>
      <c r="L27">
        <v>6160</v>
      </c>
      <c r="M27">
        <v>0</v>
      </c>
      <c r="N27">
        <v>0</v>
      </c>
      <c r="P27">
        <v>38.108000000000004</v>
      </c>
      <c r="Q27">
        <v>0</v>
      </c>
      <c r="R27">
        <v>23711</v>
      </c>
      <c r="S27">
        <v>622.19600000000003</v>
      </c>
      <c r="U27">
        <v>16489</v>
      </c>
      <c r="V27">
        <v>6.3E-2</v>
      </c>
      <c r="W27">
        <v>347</v>
      </c>
      <c r="X27">
        <v>347</v>
      </c>
      <c r="Z27">
        <v>0</v>
      </c>
      <c r="AC27">
        <v>0</v>
      </c>
      <c r="AD27" t="s">
        <v>305</v>
      </c>
      <c r="AE27">
        <v>0</v>
      </c>
      <c r="AH27">
        <v>0</v>
      </c>
      <c r="AI27">
        <v>0</v>
      </c>
      <c r="AJ27">
        <v>6160</v>
      </c>
      <c r="AK27" t="s">
        <v>529</v>
      </c>
      <c r="AL27" t="s">
        <v>75</v>
      </c>
      <c r="AM27">
        <v>0</v>
      </c>
      <c r="AN27">
        <v>0</v>
      </c>
      <c r="AO27">
        <v>0</v>
      </c>
      <c r="AP27">
        <v>0</v>
      </c>
      <c r="AQ27">
        <v>0</v>
      </c>
      <c r="AS27">
        <v>0</v>
      </c>
      <c r="AT27">
        <v>0</v>
      </c>
      <c r="AU27">
        <v>0</v>
      </c>
      <c r="AV27">
        <v>-74000</v>
      </c>
      <c r="AW27">
        <v>651380</v>
      </c>
      <c r="AX27">
        <v>645023</v>
      </c>
      <c r="AY27">
        <v>368020</v>
      </c>
      <c r="AZ27">
        <v>23711</v>
      </c>
      <c r="BA27">
        <v>91.167000000000002</v>
      </c>
      <c r="BB27">
        <v>0</v>
      </c>
      <c r="BC27">
        <v>0</v>
      </c>
      <c r="BD27">
        <v>0</v>
      </c>
      <c r="BE27">
        <v>0</v>
      </c>
      <c r="BF27">
        <v>569345</v>
      </c>
      <c r="BG27">
        <v>0</v>
      </c>
      <c r="BJ27">
        <v>12</v>
      </c>
      <c r="BK27">
        <v>0</v>
      </c>
      <c r="BL27">
        <v>0</v>
      </c>
      <c r="BM27">
        <v>0</v>
      </c>
      <c r="BN27">
        <v>0</v>
      </c>
      <c r="BO27">
        <v>0</v>
      </c>
      <c r="BP27">
        <v>0</v>
      </c>
      <c r="BQ27">
        <v>770</v>
      </c>
      <c r="BS27">
        <v>0</v>
      </c>
      <c r="BT27">
        <v>0</v>
      </c>
      <c r="BU27">
        <v>0</v>
      </c>
      <c r="BV27">
        <v>0</v>
      </c>
      <c r="BW27">
        <v>0</v>
      </c>
      <c r="BY27">
        <v>0</v>
      </c>
      <c r="CA27">
        <v>0</v>
      </c>
      <c r="CB27">
        <v>0</v>
      </c>
      <c r="CC27">
        <v>0</v>
      </c>
      <c r="CD27">
        <v>0</v>
      </c>
      <c r="CE27">
        <v>0</v>
      </c>
      <c r="CF27">
        <v>0</v>
      </c>
      <c r="CG27">
        <v>0</v>
      </c>
      <c r="CH27">
        <v>8722</v>
      </c>
      <c r="CI27">
        <v>0</v>
      </c>
      <c r="CJ27">
        <v>4</v>
      </c>
      <c r="CK27">
        <v>0</v>
      </c>
      <c r="CL27">
        <v>0</v>
      </c>
      <c r="CN27">
        <v>0</v>
      </c>
      <c r="CO27">
        <v>1</v>
      </c>
      <c r="CP27">
        <v>0</v>
      </c>
      <c r="CQ27">
        <v>4</v>
      </c>
      <c r="CR27">
        <v>30.477</v>
      </c>
      <c r="CS27">
        <v>0</v>
      </c>
      <c r="CT27">
        <v>0</v>
      </c>
      <c r="CU27">
        <v>0</v>
      </c>
      <c r="CV27">
        <v>0</v>
      </c>
      <c r="CW27">
        <v>0</v>
      </c>
      <c r="CX27">
        <v>0</v>
      </c>
      <c r="CY27">
        <v>0</v>
      </c>
      <c r="CZ27">
        <v>0</v>
      </c>
      <c r="DB27">
        <v>19158</v>
      </c>
      <c r="DC27">
        <v>0</v>
      </c>
      <c r="DD27">
        <v>0</v>
      </c>
      <c r="DE27">
        <v>63294</v>
      </c>
      <c r="DF27">
        <v>63294</v>
      </c>
      <c r="DG27">
        <v>10.275</v>
      </c>
      <c r="DH27">
        <v>0</v>
      </c>
      <c r="DI27">
        <v>0</v>
      </c>
      <c r="DK27">
        <v>3935</v>
      </c>
      <c r="DL27">
        <v>0</v>
      </c>
      <c r="DM27">
        <v>117099</v>
      </c>
      <c r="DN27">
        <v>385</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117484</v>
      </c>
      <c r="EJ27">
        <v>4.7679999999999998</v>
      </c>
      <c r="EK27">
        <v>0</v>
      </c>
      <c r="EL27">
        <v>0</v>
      </c>
      <c r="EM27">
        <v>0</v>
      </c>
      <c r="EN27">
        <v>0</v>
      </c>
      <c r="EO27">
        <v>0</v>
      </c>
      <c r="EP27">
        <v>0</v>
      </c>
      <c r="EQ27">
        <v>4.7679999999999998</v>
      </c>
      <c r="ER27">
        <v>0</v>
      </c>
      <c r="ES27">
        <v>0</v>
      </c>
      <c r="ET27">
        <v>0</v>
      </c>
      <c r="EV27">
        <v>0</v>
      </c>
      <c r="EW27">
        <v>0</v>
      </c>
      <c r="EX27">
        <v>0</v>
      </c>
      <c r="EZ27">
        <v>551474</v>
      </c>
      <c r="FA27">
        <v>0</v>
      </c>
      <c r="FB27">
        <v>574800</v>
      </c>
      <c r="FC27">
        <v>0</v>
      </c>
      <c r="FD27">
        <v>0</v>
      </c>
      <c r="FE27">
        <v>79810</v>
      </c>
      <c r="FF27">
        <v>13739</v>
      </c>
      <c r="FG27">
        <v>6.6668999999999992E-2</v>
      </c>
      <c r="FH27">
        <v>3.0164999999999997E-2</v>
      </c>
      <c r="FI27">
        <v>0</v>
      </c>
      <c r="FJ27">
        <v>0</v>
      </c>
      <c r="FK27">
        <v>92.426000000000002</v>
      </c>
      <c r="FL27">
        <v>677071</v>
      </c>
      <c r="FM27">
        <v>0</v>
      </c>
      <c r="FN27">
        <v>0</v>
      </c>
      <c r="FO27">
        <v>0</v>
      </c>
      <c r="FP27">
        <v>0</v>
      </c>
      <c r="FQ27">
        <v>0</v>
      </c>
      <c r="FR27">
        <v>0</v>
      </c>
      <c r="FS27">
        <v>0</v>
      </c>
      <c r="FT27">
        <v>0</v>
      </c>
      <c r="FU27">
        <v>0</v>
      </c>
      <c r="FV27">
        <v>0</v>
      </c>
      <c r="FW27">
        <v>0</v>
      </c>
      <c r="FX27">
        <v>0</v>
      </c>
      <c r="FY27">
        <v>0</v>
      </c>
      <c r="GB27">
        <v>350342</v>
      </c>
      <c r="GC27">
        <v>350342</v>
      </c>
      <c r="GD27">
        <v>34.582000000000001</v>
      </c>
      <c r="GF27">
        <v>0</v>
      </c>
      <c r="GG27">
        <v>0</v>
      </c>
      <c r="GH27">
        <v>0</v>
      </c>
      <c r="GI27">
        <v>0</v>
      </c>
      <c r="GK27">
        <v>0</v>
      </c>
      <c r="GL27">
        <v>0</v>
      </c>
      <c r="GM27">
        <v>0</v>
      </c>
      <c r="GN27">
        <v>0</v>
      </c>
      <c r="GO27">
        <v>0</v>
      </c>
      <c r="GQ27">
        <v>0</v>
      </c>
      <c r="GR27">
        <v>0</v>
      </c>
      <c r="GS27">
        <v>0</v>
      </c>
      <c r="GT27">
        <v>0</v>
      </c>
      <c r="HB27">
        <v>380911986</v>
      </c>
      <c r="HC27">
        <v>3.9695999999999995E-2</v>
      </c>
      <c r="HD27">
        <v>6742</v>
      </c>
      <c r="HE27">
        <v>0</v>
      </c>
      <c r="HF27">
        <v>3415</v>
      </c>
      <c r="HG27">
        <v>0</v>
      </c>
      <c r="HH27">
        <v>0</v>
      </c>
      <c r="HI27">
        <v>0</v>
      </c>
      <c r="HJ27">
        <v>15305</v>
      </c>
      <c r="HK27">
        <v>537</v>
      </c>
      <c r="HL27">
        <v>405</v>
      </c>
      <c r="HM27">
        <v>0</v>
      </c>
      <c r="HN27">
        <v>0</v>
      </c>
      <c r="HO27">
        <v>0</v>
      </c>
      <c r="HP27">
        <v>2750</v>
      </c>
      <c r="HQ27">
        <v>0</v>
      </c>
      <c r="HR27">
        <v>0</v>
      </c>
      <c r="HS27">
        <v>551089</v>
      </c>
      <c r="HT27">
        <v>13739</v>
      </c>
      <c r="HW27">
        <v>0</v>
      </c>
      <c r="HX27">
        <v>11</v>
      </c>
      <c r="HY27">
        <v>15</v>
      </c>
      <c r="HZ27">
        <v>4</v>
      </c>
      <c r="IA27">
        <v>5</v>
      </c>
      <c r="IB27">
        <v>7</v>
      </c>
      <c r="IC27">
        <v>42</v>
      </c>
      <c r="ID27">
        <v>0</v>
      </c>
      <c r="IE27">
        <v>0.33300000000000002</v>
      </c>
      <c r="IF27">
        <v>0</v>
      </c>
      <c r="IG27">
        <v>0</v>
      </c>
      <c r="IH27">
        <v>0</v>
      </c>
      <c r="II27">
        <v>10</v>
      </c>
      <c r="IJ27">
        <v>0.39600000000000002</v>
      </c>
      <c r="IK27">
        <v>7.8120000000000003</v>
      </c>
      <c r="IL27">
        <v>0</v>
      </c>
      <c r="IM27">
        <v>0</v>
      </c>
      <c r="IN27">
        <v>0</v>
      </c>
      <c r="IO27">
        <v>0</v>
      </c>
      <c r="IP27">
        <v>17.812000000000001</v>
      </c>
      <c r="IQ27">
        <v>6.3E-2</v>
      </c>
      <c r="IR27">
        <v>39</v>
      </c>
      <c r="IS27">
        <v>2148</v>
      </c>
      <c r="IT27">
        <v>0</v>
      </c>
      <c r="IU27">
        <v>0</v>
      </c>
      <c r="IV27">
        <v>0</v>
      </c>
      <c r="IW27">
        <v>6160</v>
      </c>
      <c r="IX27">
        <v>308</v>
      </c>
      <c r="IY27">
        <v>0</v>
      </c>
      <c r="IZ27">
        <v>4898</v>
      </c>
      <c r="JA27">
        <v>0</v>
      </c>
      <c r="JB27">
        <v>0</v>
      </c>
      <c r="JC27">
        <v>0</v>
      </c>
      <c r="JD27">
        <v>0</v>
      </c>
      <c r="JE27">
        <v>0</v>
      </c>
      <c r="JF27">
        <v>0</v>
      </c>
      <c r="JG27">
        <v>0</v>
      </c>
      <c r="JH27">
        <v>0</v>
      </c>
      <c r="JJ27">
        <v>0</v>
      </c>
      <c r="JK27">
        <v>0</v>
      </c>
      <c r="JL27">
        <v>0</v>
      </c>
      <c r="JM27">
        <v>0</v>
      </c>
      <c r="JO27">
        <v>0</v>
      </c>
      <c r="JP27">
        <v>13.504000000000001</v>
      </c>
      <c r="JQ27">
        <v>21.077999999999999</v>
      </c>
      <c r="JR27">
        <v>0</v>
      </c>
      <c r="JS27">
        <v>125455</v>
      </c>
      <c r="JT27">
        <v>224887</v>
      </c>
      <c r="JU27">
        <v>0</v>
      </c>
      <c r="JW27">
        <v>0</v>
      </c>
      <c r="JX27">
        <v>0</v>
      </c>
      <c r="JY27">
        <v>0</v>
      </c>
      <c r="JZ27">
        <v>0</v>
      </c>
      <c r="KD27">
        <v>0</v>
      </c>
      <c r="KE27">
        <v>7258</v>
      </c>
      <c r="KG27">
        <v>0</v>
      </c>
      <c r="KH27">
        <v>0</v>
      </c>
      <c r="KI27">
        <v>0</v>
      </c>
      <c r="KJ27">
        <v>0</v>
      </c>
      <c r="KK27">
        <v>0</v>
      </c>
      <c r="KL27">
        <v>0</v>
      </c>
      <c r="KM27">
        <v>0</v>
      </c>
      <c r="KN27">
        <v>0</v>
      </c>
      <c r="KO27">
        <v>0</v>
      </c>
      <c r="KP27">
        <v>0</v>
      </c>
      <c r="KQ27">
        <v>0</v>
      </c>
      <c r="KS27">
        <v>0</v>
      </c>
      <c r="KT27">
        <v>0</v>
      </c>
      <c r="KU27">
        <v>0</v>
      </c>
      <c r="KW27">
        <v>0</v>
      </c>
      <c r="KX27">
        <v>0</v>
      </c>
      <c r="KY27">
        <v>0</v>
      </c>
      <c r="KZ27">
        <v>0</v>
      </c>
      <c r="LA27">
        <v>0</v>
      </c>
      <c r="LB27">
        <v>0</v>
      </c>
      <c r="LD27">
        <v>0</v>
      </c>
      <c r="LE27">
        <v>0</v>
      </c>
      <c r="LF27">
        <v>0</v>
      </c>
      <c r="LG27">
        <v>0</v>
      </c>
      <c r="LH27">
        <v>0</v>
      </c>
      <c r="LI27">
        <v>0</v>
      </c>
      <c r="LJ27">
        <v>30.477</v>
      </c>
      <c r="LK27">
        <v>1</v>
      </c>
      <c r="LL27">
        <v>15000</v>
      </c>
      <c r="LM27">
        <v>305</v>
      </c>
      <c r="LN27">
        <v>0</v>
      </c>
      <c r="LO27">
        <v>0</v>
      </c>
      <c r="LP27">
        <v>0</v>
      </c>
      <c r="LQ27">
        <v>0</v>
      </c>
      <c r="LR27">
        <v>0</v>
      </c>
      <c r="LS27">
        <v>0</v>
      </c>
      <c r="LT27">
        <v>0</v>
      </c>
      <c r="LU27">
        <v>0</v>
      </c>
      <c r="LV27">
        <v>0</v>
      </c>
      <c r="LW27">
        <v>0</v>
      </c>
      <c r="LX27">
        <v>0</v>
      </c>
      <c r="LY27">
        <v>0</v>
      </c>
      <c r="LZ27">
        <v>33</v>
      </c>
      <c r="MA27">
        <v>1980</v>
      </c>
      <c r="MB27">
        <v>0</v>
      </c>
      <c r="MC27">
        <v>1320</v>
      </c>
      <c r="MD27">
        <v>660</v>
      </c>
      <c r="ME27">
        <v>0</v>
      </c>
      <c r="MF27">
        <v>0</v>
      </c>
      <c r="MG27">
        <v>653360</v>
      </c>
      <c r="MH27">
        <v>0</v>
      </c>
      <c r="MI27">
        <v>0</v>
      </c>
      <c r="MJ27">
        <v>0</v>
      </c>
      <c r="MK27">
        <v>0</v>
      </c>
      <c r="ML27">
        <v>0</v>
      </c>
    </row>
    <row r="28" spans="1:350" x14ac:dyDescent="0.25">
      <c r="A28">
        <v>45523</v>
      </c>
      <c r="B28">
        <v>240801</v>
      </c>
      <c r="C28">
        <v>9</v>
      </c>
      <c r="D28">
        <v>2025</v>
      </c>
      <c r="E28">
        <v>6160</v>
      </c>
      <c r="F28">
        <v>0</v>
      </c>
      <c r="G28">
        <v>288.47800000000001</v>
      </c>
      <c r="H28">
        <v>269.99400000000003</v>
      </c>
      <c r="I28">
        <v>269.99400000000003</v>
      </c>
      <c r="J28">
        <v>288.47800000000001</v>
      </c>
      <c r="K28">
        <v>0</v>
      </c>
      <c r="L28">
        <v>6160</v>
      </c>
      <c r="M28">
        <v>0</v>
      </c>
      <c r="N28">
        <v>0</v>
      </c>
      <c r="P28">
        <v>215.51</v>
      </c>
      <c r="Q28">
        <v>0</v>
      </c>
      <c r="R28">
        <v>134089</v>
      </c>
      <c r="S28">
        <v>622.19600000000003</v>
      </c>
      <c r="U28">
        <v>93237</v>
      </c>
      <c r="V28">
        <v>160.983</v>
      </c>
      <c r="W28">
        <v>99166</v>
      </c>
      <c r="X28">
        <v>99166</v>
      </c>
      <c r="Z28">
        <v>0</v>
      </c>
      <c r="AC28">
        <v>0</v>
      </c>
      <c r="AD28" t="s">
        <v>305</v>
      </c>
      <c r="AE28">
        <v>0</v>
      </c>
      <c r="AH28">
        <v>0</v>
      </c>
      <c r="AI28">
        <v>0</v>
      </c>
      <c r="AJ28">
        <v>6160</v>
      </c>
      <c r="AK28" t="s">
        <v>529</v>
      </c>
      <c r="AL28" t="s">
        <v>1897</v>
      </c>
      <c r="AM28">
        <v>0</v>
      </c>
      <c r="AN28">
        <v>0</v>
      </c>
      <c r="AO28">
        <v>0</v>
      </c>
      <c r="AP28">
        <v>0</v>
      </c>
      <c r="AQ28">
        <v>0</v>
      </c>
      <c r="AS28">
        <v>0</v>
      </c>
      <c r="AT28">
        <v>0</v>
      </c>
      <c r="AU28">
        <v>0</v>
      </c>
      <c r="AV28">
        <v>-11967</v>
      </c>
      <c r="AW28">
        <v>3508522</v>
      </c>
      <c r="AX28">
        <v>3463832</v>
      </c>
      <c r="AY28">
        <v>2186908</v>
      </c>
      <c r="AZ28">
        <v>134089</v>
      </c>
      <c r="BA28">
        <v>17.917000000000002</v>
      </c>
      <c r="BB28">
        <v>0</v>
      </c>
      <c r="BC28">
        <v>0</v>
      </c>
      <c r="BD28">
        <v>0</v>
      </c>
      <c r="BE28">
        <v>0</v>
      </c>
      <c r="BF28">
        <v>3027962</v>
      </c>
      <c r="BG28">
        <v>0</v>
      </c>
      <c r="BJ28">
        <v>12</v>
      </c>
      <c r="BK28">
        <v>0</v>
      </c>
      <c r="BL28">
        <v>0</v>
      </c>
      <c r="BM28">
        <v>0</v>
      </c>
      <c r="BN28">
        <v>0</v>
      </c>
      <c r="BO28">
        <v>0</v>
      </c>
      <c r="BP28">
        <v>0</v>
      </c>
      <c r="BQ28">
        <v>728</v>
      </c>
      <c r="BS28">
        <v>0</v>
      </c>
      <c r="BT28">
        <v>0</v>
      </c>
      <c r="BU28">
        <v>0</v>
      </c>
      <c r="BV28">
        <v>0</v>
      </c>
      <c r="BW28">
        <v>0</v>
      </c>
      <c r="BY28">
        <v>0</v>
      </c>
      <c r="CA28">
        <v>0</v>
      </c>
      <c r="CB28">
        <v>0</v>
      </c>
      <c r="CC28">
        <v>0</v>
      </c>
      <c r="CD28">
        <v>0</v>
      </c>
      <c r="CE28">
        <v>0</v>
      </c>
      <c r="CF28">
        <v>0</v>
      </c>
      <c r="CG28">
        <v>0</v>
      </c>
      <c r="CH28">
        <v>59785</v>
      </c>
      <c r="CI28">
        <v>0</v>
      </c>
      <c r="CJ28">
        <v>4</v>
      </c>
      <c r="CK28">
        <v>0</v>
      </c>
      <c r="CL28">
        <v>0</v>
      </c>
      <c r="CN28">
        <v>0</v>
      </c>
      <c r="CO28">
        <v>1</v>
      </c>
      <c r="CP28">
        <v>1.395</v>
      </c>
      <c r="CQ28">
        <v>11.833</v>
      </c>
      <c r="CR28">
        <v>215.55800000000002</v>
      </c>
      <c r="CS28">
        <v>0</v>
      </c>
      <c r="CT28">
        <v>0</v>
      </c>
      <c r="CU28">
        <v>0</v>
      </c>
      <c r="CV28">
        <v>0</v>
      </c>
      <c r="CW28">
        <v>0</v>
      </c>
      <c r="CX28">
        <v>0</v>
      </c>
      <c r="CY28">
        <v>0</v>
      </c>
      <c r="CZ28">
        <v>0</v>
      </c>
      <c r="DB28">
        <v>1663163</v>
      </c>
      <c r="DC28">
        <v>0</v>
      </c>
      <c r="DD28">
        <v>0</v>
      </c>
      <c r="DE28">
        <v>443982</v>
      </c>
      <c r="DF28">
        <v>464692</v>
      </c>
      <c r="DG28">
        <v>72.075000000000003</v>
      </c>
      <c r="DH28">
        <v>0</v>
      </c>
      <c r="DI28">
        <v>20710</v>
      </c>
      <c r="DK28">
        <v>3277</v>
      </c>
      <c r="DL28">
        <v>0</v>
      </c>
      <c r="DM28">
        <v>339320</v>
      </c>
      <c r="DN28">
        <v>1116</v>
      </c>
      <c r="DO28">
        <v>0</v>
      </c>
      <c r="DP28">
        <v>0</v>
      </c>
      <c r="DQ28">
        <v>0</v>
      </c>
      <c r="DR28">
        <v>0</v>
      </c>
      <c r="DS28">
        <v>0</v>
      </c>
      <c r="DT28">
        <v>0</v>
      </c>
      <c r="DU28">
        <v>0</v>
      </c>
      <c r="DV28">
        <v>0</v>
      </c>
      <c r="DW28">
        <v>0</v>
      </c>
      <c r="DX28">
        <v>0</v>
      </c>
      <c r="DY28">
        <v>0</v>
      </c>
      <c r="DZ28">
        <v>0</v>
      </c>
      <c r="EA28">
        <v>0.06</v>
      </c>
      <c r="EB28">
        <v>0</v>
      </c>
      <c r="EC28">
        <v>35.576999999999998</v>
      </c>
      <c r="ED28">
        <v>252027</v>
      </c>
      <c r="EE28">
        <v>0</v>
      </c>
      <c r="EF28">
        <v>0</v>
      </c>
      <c r="EG28">
        <v>0</v>
      </c>
      <c r="EH28">
        <v>81140</v>
      </c>
      <c r="EI28">
        <v>7269</v>
      </c>
      <c r="EJ28">
        <v>0.29500000000000004</v>
      </c>
      <c r="EK28">
        <v>3.911</v>
      </c>
      <c r="EL28">
        <v>0</v>
      </c>
      <c r="EM28">
        <v>5.3000000000000005E-2</v>
      </c>
      <c r="EN28">
        <v>0.19600000000000001</v>
      </c>
      <c r="EO28">
        <v>0</v>
      </c>
      <c r="EP28">
        <v>0</v>
      </c>
      <c r="EQ28">
        <v>4.5150000000000006</v>
      </c>
      <c r="ER28">
        <v>0</v>
      </c>
      <c r="ES28">
        <v>13.172000000000001</v>
      </c>
      <c r="ET28">
        <v>0</v>
      </c>
      <c r="EV28">
        <v>0</v>
      </c>
      <c r="EW28">
        <v>0</v>
      </c>
      <c r="EX28">
        <v>0</v>
      </c>
      <c r="EZ28">
        <v>2966307</v>
      </c>
      <c r="FA28">
        <v>0</v>
      </c>
      <c r="FB28">
        <v>3099281</v>
      </c>
      <c r="FC28">
        <v>0</v>
      </c>
      <c r="FD28">
        <v>0</v>
      </c>
      <c r="FE28">
        <v>424454</v>
      </c>
      <c r="FF28">
        <v>73071</v>
      </c>
      <c r="FG28">
        <v>6.6668999999999992E-2</v>
      </c>
      <c r="FH28">
        <v>3.0164999999999997E-2</v>
      </c>
      <c r="FI28">
        <v>0</v>
      </c>
      <c r="FJ28">
        <v>0</v>
      </c>
      <c r="FK28">
        <v>491.55200000000002</v>
      </c>
      <c r="FL28">
        <v>3656591</v>
      </c>
      <c r="FM28">
        <v>0</v>
      </c>
      <c r="FN28">
        <v>0</v>
      </c>
      <c r="FO28">
        <v>0</v>
      </c>
      <c r="FP28">
        <v>0</v>
      </c>
      <c r="FQ28">
        <v>0</v>
      </c>
      <c r="FR28">
        <v>0</v>
      </c>
      <c r="FS28">
        <v>0</v>
      </c>
      <c r="FT28">
        <v>0</v>
      </c>
      <c r="FU28">
        <v>0</v>
      </c>
      <c r="FV28">
        <v>0</v>
      </c>
      <c r="FW28">
        <v>0</v>
      </c>
      <c r="FX28">
        <v>0</v>
      </c>
      <c r="FY28">
        <v>0</v>
      </c>
      <c r="GB28">
        <v>131896</v>
      </c>
      <c r="GC28">
        <v>131896</v>
      </c>
      <c r="GD28">
        <v>13.969000000000001</v>
      </c>
      <c r="GF28">
        <v>0</v>
      </c>
      <c r="GG28">
        <v>0</v>
      </c>
      <c r="GH28">
        <v>0</v>
      </c>
      <c r="GI28">
        <v>0</v>
      </c>
      <c r="GK28">
        <v>0</v>
      </c>
      <c r="GL28">
        <v>0</v>
      </c>
      <c r="GM28">
        <v>0</v>
      </c>
      <c r="GN28">
        <v>0</v>
      </c>
      <c r="GO28">
        <v>0</v>
      </c>
      <c r="GQ28">
        <v>0</v>
      </c>
      <c r="GR28">
        <v>0</v>
      </c>
      <c r="GS28">
        <v>0</v>
      </c>
      <c r="GT28">
        <v>0</v>
      </c>
      <c r="HB28">
        <v>380911986</v>
      </c>
      <c r="HC28">
        <v>3.9695999999999995E-2</v>
      </c>
      <c r="HD28">
        <v>45805</v>
      </c>
      <c r="HE28">
        <v>0</v>
      </c>
      <c r="HF28">
        <v>296453</v>
      </c>
      <c r="HG28">
        <v>0</v>
      </c>
      <c r="HH28">
        <v>0</v>
      </c>
      <c r="HI28">
        <v>0</v>
      </c>
      <c r="HJ28">
        <v>32156</v>
      </c>
      <c r="HK28">
        <v>1212</v>
      </c>
      <c r="HL28">
        <v>2521</v>
      </c>
      <c r="HM28">
        <v>0</v>
      </c>
      <c r="HN28">
        <v>0</v>
      </c>
      <c r="HO28">
        <v>0</v>
      </c>
      <c r="HP28">
        <v>68701</v>
      </c>
      <c r="HQ28">
        <v>0</v>
      </c>
      <c r="HR28">
        <v>0</v>
      </c>
      <c r="HS28">
        <v>2965192</v>
      </c>
      <c r="HT28">
        <v>73071</v>
      </c>
      <c r="HW28">
        <v>0</v>
      </c>
      <c r="HX28">
        <v>16</v>
      </c>
      <c r="HY28">
        <v>19</v>
      </c>
      <c r="HZ28">
        <v>48</v>
      </c>
      <c r="IA28">
        <v>67</v>
      </c>
      <c r="IB28">
        <v>125</v>
      </c>
      <c r="IC28">
        <v>275</v>
      </c>
      <c r="ID28">
        <v>0</v>
      </c>
      <c r="IE28">
        <v>0</v>
      </c>
      <c r="IF28">
        <v>0</v>
      </c>
      <c r="IG28">
        <v>0</v>
      </c>
      <c r="IH28">
        <v>0</v>
      </c>
      <c r="II28">
        <v>249.82300000000001</v>
      </c>
      <c r="IJ28">
        <v>160.983</v>
      </c>
      <c r="IK28">
        <v>0</v>
      </c>
      <c r="IL28">
        <v>0</v>
      </c>
      <c r="IM28">
        <v>0</v>
      </c>
      <c r="IN28">
        <v>0</v>
      </c>
      <c r="IO28">
        <v>0</v>
      </c>
      <c r="IP28">
        <v>249.82300000000001</v>
      </c>
      <c r="IQ28">
        <v>160.983</v>
      </c>
      <c r="IR28">
        <v>99166</v>
      </c>
      <c r="IS28">
        <v>0</v>
      </c>
      <c r="IT28">
        <v>0</v>
      </c>
      <c r="IU28">
        <v>0</v>
      </c>
      <c r="IV28">
        <v>0</v>
      </c>
      <c r="IW28">
        <v>6160</v>
      </c>
      <c r="IX28">
        <v>0</v>
      </c>
      <c r="IY28">
        <v>0</v>
      </c>
      <c r="IZ28">
        <v>68701</v>
      </c>
      <c r="JA28">
        <v>0</v>
      </c>
      <c r="JB28">
        <v>0</v>
      </c>
      <c r="JC28">
        <v>0</v>
      </c>
      <c r="JD28">
        <v>0</v>
      </c>
      <c r="JE28">
        <v>0</v>
      </c>
      <c r="JF28">
        <v>0</v>
      </c>
      <c r="JG28">
        <v>0</v>
      </c>
      <c r="JH28">
        <v>0</v>
      </c>
      <c r="JJ28">
        <v>0</v>
      </c>
      <c r="JK28">
        <v>0</v>
      </c>
      <c r="JL28">
        <v>0</v>
      </c>
      <c r="JM28">
        <v>0</v>
      </c>
      <c r="JO28">
        <v>0</v>
      </c>
      <c r="JP28">
        <v>12.439</v>
      </c>
      <c r="JQ28">
        <v>1.5310000000000001</v>
      </c>
      <c r="JR28">
        <v>0</v>
      </c>
      <c r="JS28">
        <v>115561</v>
      </c>
      <c r="JT28">
        <v>16335</v>
      </c>
      <c r="JU28">
        <v>0</v>
      </c>
      <c r="JW28">
        <v>0</v>
      </c>
      <c r="JX28">
        <v>0</v>
      </c>
      <c r="JY28">
        <v>0</v>
      </c>
      <c r="JZ28">
        <v>0</v>
      </c>
      <c r="KD28">
        <v>0</v>
      </c>
      <c r="KE28">
        <v>7258</v>
      </c>
      <c r="KG28">
        <v>0</v>
      </c>
      <c r="KH28">
        <v>0</v>
      </c>
      <c r="KI28">
        <v>0</v>
      </c>
      <c r="KJ28">
        <v>0</v>
      </c>
      <c r="KK28">
        <v>0</v>
      </c>
      <c r="KL28">
        <v>0</v>
      </c>
      <c r="KM28">
        <v>0</v>
      </c>
      <c r="KN28">
        <v>0</v>
      </c>
      <c r="KO28">
        <v>0</v>
      </c>
      <c r="KP28">
        <v>0</v>
      </c>
      <c r="KQ28">
        <v>0</v>
      </c>
      <c r="KS28">
        <v>0</v>
      </c>
      <c r="KT28">
        <v>0</v>
      </c>
      <c r="KU28">
        <v>0</v>
      </c>
      <c r="KW28">
        <v>0</v>
      </c>
      <c r="KX28">
        <v>0</v>
      </c>
      <c r="KY28">
        <v>0</v>
      </c>
      <c r="KZ28">
        <v>0</v>
      </c>
      <c r="LA28">
        <v>0</v>
      </c>
      <c r="LB28">
        <v>0</v>
      </c>
      <c r="LD28">
        <v>0</v>
      </c>
      <c r="LE28">
        <v>0</v>
      </c>
      <c r="LF28">
        <v>0</v>
      </c>
      <c r="LG28">
        <v>0</v>
      </c>
      <c r="LH28">
        <v>0</v>
      </c>
      <c r="LI28">
        <v>0</v>
      </c>
      <c r="LJ28">
        <v>215.55200000000002</v>
      </c>
      <c r="LK28">
        <v>2</v>
      </c>
      <c r="LL28">
        <v>30000</v>
      </c>
      <c r="LM28">
        <v>2156</v>
      </c>
      <c r="LN28">
        <v>0</v>
      </c>
      <c r="LO28">
        <v>0</v>
      </c>
      <c r="LP28">
        <v>0</v>
      </c>
      <c r="LQ28">
        <v>0</v>
      </c>
      <c r="LR28">
        <v>0</v>
      </c>
      <c r="LS28">
        <v>0</v>
      </c>
      <c r="LT28">
        <v>0</v>
      </c>
      <c r="LU28">
        <v>0</v>
      </c>
      <c r="LV28">
        <v>0</v>
      </c>
      <c r="LW28">
        <v>0</v>
      </c>
      <c r="LX28">
        <v>0</v>
      </c>
      <c r="LY28">
        <v>0</v>
      </c>
      <c r="LZ28">
        <v>233</v>
      </c>
      <c r="MA28">
        <v>13980</v>
      </c>
      <c r="MB28">
        <v>0</v>
      </c>
      <c r="MC28">
        <v>9320</v>
      </c>
      <c r="MD28">
        <v>4660</v>
      </c>
      <c r="ME28">
        <v>0</v>
      </c>
      <c r="MF28">
        <v>0</v>
      </c>
      <c r="MG28">
        <v>3522502</v>
      </c>
      <c r="MH28">
        <v>0</v>
      </c>
      <c r="MI28">
        <v>0</v>
      </c>
      <c r="MJ28">
        <v>0</v>
      </c>
      <c r="MK28">
        <v>0</v>
      </c>
      <c r="ML28">
        <v>0</v>
      </c>
    </row>
    <row r="29" spans="1:350" x14ac:dyDescent="0.25">
      <c r="A29">
        <v>45523</v>
      </c>
      <c r="B29">
        <v>246801</v>
      </c>
      <c r="C29">
        <v>9</v>
      </c>
      <c r="D29">
        <v>2025</v>
      </c>
      <c r="E29">
        <v>6160</v>
      </c>
      <c r="F29">
        <v>0</v>
      </c>
      <c r="G29">
        <v>1679.8310000000001</v>
      </c>
      <c r="H29">
        <v>1641.4480000000001</v>
      </c>
      <c r="I29">
        <v>1641.4480000000001</v>
      </c>
      <c r="J29">
        <v>1679.8310000000001</v>
      </c>
      <c r="K29">
        <v>0</v>
      </c>
      <c r="L29">
        <v>6160</v>
      </c>
      <c r="M29">
        <v>0</v>
      </c>
      <c r="N29">
        <v>0</v>
      </c>
      <c r="P29">
        <v>1655.1080000000002</v>
      </c>
      <c r="Q29">
        <v>0</v>
      </c>
      <c r="R29">
        <v>1029802</v>
      </c>
      <c r="S29">
        <v>622.19600000000003</v>
      </c>
      <c r="U29">
        <v>716061</v>
      </c>
      <c r="V29">
        <v>252.24900000000002</v>
      </c>
      <c r="W29">
        <v>155385</v>
      </c>
      <c r="X29">
        <v>155385</v>
      </c>
      <c r="Z29">
        <v>0</v>
      </c>
      <c r="AC29">
        <v>0</v>
      </c>
      <c r="AD29" t="s">
        <v>305</v>
      </c>
      <c r="AE29">
        <v>0</v>
      </c>
      <c r="AH29">
        <v>0</v>
      </c>
      <c r="AI29">
        <v>0</v>
      </c>
      <c r="AJ29">
        <v>6160</v>
      </c>
      <c r="AK29" t="s">
        <v>529</v>
      </c>
      <c r="AL29" t="s">
        <v>88</v>
      </c>
      <c r="AM29">
        <v>0</v>
      </c>
      <c r="AN29">
        <v>0</v>
      </c>
      <c r="AO29">
        <v>0</v>
      </c>
      <c r="AP29">
        <v>0</v>
      </c>
      <c r="AQ29">
        <v>0</v>
      </c>
      <c r="AS29">
        <v>0</v>
      </c>
      <c r="AT29">
        <v>0</v>
      </c>
      <c r="AU29">
        <v>0</v>
      </c>
      <c r="AV29">
        <v>0</v>
      </c>
      <c r="AW29">
        <v>15589936</v>
      </c>
      <c r="AX29">
        <v>15326731</v>
      </c>
      <c r="AY29">
        <v>10311401</v>
      </c>
      <c r="AZ29">
        <v>1029802</v>
      </c>
      <c r="BA29">
        <v>0</v>
      </c>
      <c r="BB29">
        <v>0</v>
      </c>
      <c r="BC29">
        <v>0</v>
      </c>
      <c r="BD29">
        <v>0</v>
      </c>
      <c r="BE29">
        <v>0</v>
      </c>
      <c r="BF29">
        <v>14042656</v>
      </c>
      <c r="BG29">
        <v>0</v>
      </c>
      <c r="BJ29">
        <v>12</v>
      </c>
      <c r="BK29">
        <v>0</v>
      </c>
      <c r="BL29">
        <v>0</v>
      </c>
      <c r="BM29">
        <v>0</v>
      </c>
      <c r="BN29">
        <v>0</v>
      </c>
      <c r="BO29">
        <v>0</v>
      </c>
      <c r="BP29">
        <v>0</v>
      </c>
      <c r="BQ29">
        <v>517</v>
      </c>
      <c r="BS29">
        <v>0</v>
      </c>
      <c r="BT29">
        <v>0</v>
      </c>
      <c r="BU29">
        <v>0</v>
      </c>
      <c r="BV29">
        <v>0</v>
      </c>
      <c r="BW29">
        <v>0</v>
      </c>
      <c r="BY29">
        <v>0</v>
      </c>
      <c r="CA29">
        <v>0</v>
      </c>
      <c r="CB29">
        <v>0</v>
      </c>
      <c r="CC29">
        <v>0</v>
      </c>
      <c r="CD29">
        <v>0</v>
      </c>
      <c r="CE29">
        <v>0</v>
      </c>
      <c r="CF29">
        <v>0</v>
      </c>
      <c r="CG29">
        <v>0</v>
      </c>
      <c r="CH29">
        <v>360149</v>
      </c>
      <c r="CI29">
        <v>0</v>
      </c>
      <c r="CJ29">
        <v>4</v>
      </c>
      <c r="CK29">
        <v>0</v>
      </c>
      <c r="CL29">
        <v>0</v>
      </c>
      <c r="CN29">
        <v>0</v>
      </c>
      <c r="CO29">
        <v>1</v>
      </c>
      <c r="CP29">
        <v>0</v>
      </c>
      <c r="CQ29">
        <v>0</v>
      </c>
      <c r="CR29">
        <v>1657.453</v>
      </c>
      <c r="CS29">
        <v>0</v>
      </c>
      <c r="CT29">
        <v>0</v>
      </c>
      <c r="CU29">
        <v>0</v>
      </c>
      <c r="CV29">
        <v>0</v>
      </c>
      <c r="CW29">
        <v>0</v>
      </c>
      <c r="CX29">
        <v>0</v>
      </c>
      <c r="CY29">
        <v>0</v>
      </c>
      <c r="CZ29">
        <v>0</v>
      </c>
      <c r="DB29">
        <v>10111320</v>
      </c>
      <c r="DC29">
        <v>0</v>
      </c>
      <c r="DD29">
        <v>0</v>
      </c>
      <c r="DE29">
        <v>196658</v>
      </c>
      <c r="DF29">
        <v>196658</v>
      </c>
      <c r="DG29">
        <v>31.925000000000001</v>
      </c>
      <c r="DH29">
        <v>0</v>
      </c>
      <c r="DI29">
        <v>0</v>
      </c>
      <c r="DK29">
        <v>0</v>
      </c>
      <c r="DL29">
        <v>0</v>
      </c>
      <c r="DM29">
        <v>1071830</v>
      </c>
      <c r="DN29">
        <v>3524</v>
      </c>
      <c r="DO29">
        <v>0</v>
      </c>
      <c r="DP29">
        <v>0</v>
      </c>
      <c r="DQ29">
        <v>0</v>
      </c>
      <c r="DR29">
        <v>0</v>
      </c>
      <c r="DS29">
        <v>0</v>
      </c>
      <c r="DT29">
        <v>0</v>
      </c>
      <c r="DU29">
        <v>0</v>
      </c>
      <c r="DV29">
        <v>0</v>
      </c>
      <c r="DW29">
        <v>0</v>
      </c>
      <c r="DX29">
        <v>0</v>
      </c>
      <c r="DY29">
        <v>0</v>
      </c>
      <c r="DZ29">
        <v>0</v>
      </c>
      <c r="EA29">
        <v>0</v>
      </c>
      <c r="EB29">
        <v>0</v>
      </c>
      <c r="EC29">
        <v>47.116</v>
      </c>
      <c r="ED29">
        <v>333770</v>
      </c>
      <c r="EE29">
        <v>0</v>
      </c>
      <c r="EF29">
        <v>0</v>
      </c>
      <c r="EG29">
        <v>0</v>
      </c>
      <c r="EH29">
        <v>741584</v>
      </c>
      <c r="EI29">
        <v>0</v>
      </c>
      <c r="EJ29">
        <v>0</v>
      </c>
      <c r="EK29">
        <v>30.729000000000003</v>
      </c>
      <c r="EL29">
        <v>0</v>
      </c>
      <c r="EM29">
        <v>5.0350000000000001</v>
      </c>
      <c r="EN29">
        <v>2.6190000000000002</v>
      </c>
      <c r="EO29">
        <v>0</v>
      </c>
      <c r="EP29">
        <v>0</v>
      </c>
      <c r="EQ29">
        <v>38.383000000000003</v>
      </c>
      <c r="ER29">
        <v>0</v>
      </c>
      <c r="ES29">
        <v>120.387</v>
      </c>
      <c r="ET29">
        <v>0</v>
      </c>
      <c r="EV29">
        <v>0</v>
      </c>
      <c r="EW29">
        <v>0</v>
      </c>
      <c r="EX29">
        <v>0</v>
      </c>
      <c r="EZ29">
        <v>13019382</v>
      </c>
      <c r="FA29">
        <v>0</v>
      </c>
      <c r="FB29">
        <v>14045660</v>
      </c>
      <c r="FC29">
        <v>0</v>
      </c>
      <c r="FD29">
        <v>0</v>
      </c>
      <c r="FE29">
        <v>1968472</v>
      </c>
      <c r="FF29">
        <v>338877</v>
      </c>
      <c r="FG29">
        <v>6.6668999999999992E-2</v>
      </c>
      <c r="FH29">
        <v>3.0164999999999997E-2</v>
      </c>
      <c r="FI29">
        <v>0</v>
      </c>
      <c r="FJ29">
        <v>0</v>
      </c>
      <c r="FK29">
        <v>2279.652</v>
      </c>
      <c r="FL29">
        <v>16713158</v>
      </c>
      <c r="FM29">
        <v>0</v>
      </c>
      <c r="FN29">
        <v>0</v>
      </c>
      <c r="FO29">
        <v>0</v>
      </c>
      <c r="FP29">
        <v>0</v>
      </c>
      <c r="FQ29">
        <v>0</v>
      </c>
      <c r="FR29">
        <v>0</v>
      </c>
      <c r="FS29">
        <v>0</v>
      </c>
      <c r="FT29">
        <v>0</v>
      </c>
      <c r="FU29">
        <v>0.97900000000000009</v>
      </c>
      <c r="FV29">
        <v>0</v>
      </c>
      <c r="FW29">
        <v>0</v>
      </c>
      <c r="FX29">
        <v>0</v>
      </c>
      <c r="FY29">
        <v>0</v>
      </c>
      <c r="GB29">
        <v>0</v>
      </c>
      <c r="GC29">
        <v>0</v>
      </c>
      <c r="GD29">
        <v>0</v>
      </c>
      <c r="GF29">
        <v>0</v>
      </c>
      <c r="GG29">
        <v>0</v>
      </c>
      <c r="GH29">
        <v>0</v>
      </c>
      <c r="GI29">
        <v>0</v>
      </c>
      <c r="GK29">
        <v>0</v>
      </c>
      <c r="GL29">
        <v>0</v>
      </c>
      <c r="GM29">
        <v>0</v>
      </c>
      <c r="GN29">
        <v>0</v>
      </c>
      <c r="GO29">
        <v>0</v>
      </c>
      <c r="GQ29">
        <v>0</v>
      </c>
      <c r="GR29">
        <v>0</v>
      </c>
      <c r="GS29">
        <v>0</v>
      </c>
      <c r="GT29">
        <v>0</v>
      </c>
      <c r="HB29">
        <v>380911986</v>
      </c>
      <c r="HC29">
        <v>3.9695999999999995E-2</v>
      </c>
      <c r="HD29">
        <v>266729</v>
      </c>
      <c r="HE29">
        <v>0</v>
      </c>
      <c r="HF29">
        <v>1802310</v>
      </c>
      <c r="HG29">
        <v>56672</v>
      </c>
      <c r="HH29">
        <v>127814</v>
      </c>
      <c r="HI29">
        <v>0</v>
      </c>
      <c r="HJ29">
        <v>31575</v>
      </c>
      <c r="HK29">
        <v>4375</v>
      </c>
      <c r="HL29">
        <v>2153</v>
      </c>
      <c r="HM29">
        <v>117000</v>
      </c>
      <c r="HN29">
        <v>368568</v>
      </c>
      <c r="HO29">
        <v>0</v>
      </c>
      <c r="HP29">
        <v>0</v>
      </c>
      <c r="HQ29">
        <v>0</v>
      </c>
      <c r="HR29">
        <v>0</v>
      </c>
      <c r="HS29">
        <v>13015858</v>
      </c>
      <c r="HT29">
        <v>338877</v>
      </c>
      <c r="HW29">
        <v>0</v>
      </c>
      <c r="HX29">
        <v>96</v>
      </c>
      <c r="HY29">
        <v>26</v>
      </c>
      <c r="HZ29">
        <v>7</v>
      </c>
      <c r="IA29">
        <v>6</v>
      </c>
      <c r="IB29">
        <v>3</v>
      </c>
      <c r="IC29">
        <v>138</v>
      </c>
      <c r="ID29">
        <v>0</v>
      </c>
      <c r="IE29">
        <v>0</v>
      </c>
      <c r="IF29">
        <v>0</v>
      </c>
      <c r="IG29">
        <v>92</v>
      </c>
      <c r="IH29">
        <v>207.49</v>
      </c>
      <c r="II29">
        <v>0</v>
      </c>
      <c r="IJ29">
        <v>252.24900000000002</v>
      </c>
      <c r="IK29">
        <v>0</v>
      </c>
      <c r="IL29">
        <v>3</v>
      </c>
      <c r="IM29">
        <v>34</v>
      </c>
      <c r="IN29">
        <v>0</v>
      </c>
      <c r="IO29">
        <v>37</v>
      </c>
      <c r="IP29">
        <v>0</v>
      </c>
      <c r="IQ29">
        <v>252.24900000000002</v>
      </c>
      <c r="IR29">
        <v>155385</v>
      </c>
      <c r="IS29">
        <v>0</v>
      </c>
      <c r="IT29">
        <v>15000</v>
      </c>
      <c r="IU29">
        <v>102000</v>
      </c>
      <c r="IV29">
        <v>0</v>
      </c>
      <c r="IW29">
        <v>6160</v>
      </c>
      <c r="IX29">
        <v>0</v>
      </c>
      <c r="IY29">
        <v>0</v>
      </c>
      <c r="IZ29">
        <v>0</v>
      </c>
      <c r="JA29">
        <v>0</v>
      </c>
      <c r="JB29">
        <v>7</v>
      </c>
      <c r="JC29">
        <v>86814</v>
      </c>
      <c r="JD29">
        <v>31</v>
      </c>
      <c r="JE29">
        <v>193471</v>
      </c>
      <c r="JF29">
        <v>23</v>
      </c>
      <c r="JG29">
        <v>71783</v>
      </c>
      <c r="JH29">
        <v>16500</v>
      </c>
      <c r="JJ29">
        <v>0</v>
      </c>
      <c r="JK29">
        <v>0</v>
      </c>
      <c r="JL29">
        <v>0</v>
      </c>
      <c r="JM29">
        <v>0</v>
      </c>
      <c r="JO29">
        <v>0</v>
      </c>
      <c r="JP29">
        <v>0</v>
      </c>
      <c r="JQ29">
        <v>0</v>
      </c>
      <c r="JR29">
        <v>0</v>
      </c>
      <c r="JS29">
        <v>0</v>
      </c>
      <c r="JT29">
        <v>0</v>
      </c>
      <c r="JU29">
        <v>0</v>
      </c>
      <c r="JW29">
        <v>0</v>
      </c>
      <c r="JX29">
        <v>0</v>
      </c>
      <c r="JY29">
        <v>0</v>
      </c>
      <c r="JZ29">
        <v>0</v>
      </c>
      <c r="KD29">
        <v>0</v>
      </c>
      <c r="KE29">
        <v>7258</v>
      </c>
      <c r="KG29">
        <v>0</v>
      </c>
      <c r="KH29">
        <v>0</v>
      </c>
      <c r="KI29">
        <v>0</v>
      </c>
      <c r="KJ29">
        <v>38</v>
      </c>
      <c r="KK29">
        <v>54</v>
      </c>
      <c r="KL29">
        <v>23408</v>
      </c>
      <c r="KM29">
        <v>33264</v>
      </c>
      <c r="KN29">
        <v>0</v>
      </c>
      <c r="KO29">
        <v>0</v>
      </c>
      <c r="KP29">
        <v>0</v>
      </c>
      <c r="KQ29">
        <v>0</v>
      </c>
      <c r="KS29">
        <v>0</v>
      </c>
      <c r="KT29">
        <v>0</v>
      </c>
      <c r="KU29">
        <v>0</v>
      </c>
      <c r="KW29">
        <v>0</v>
      </c>
      <c r="KX29">
        <v>0</v>
      </c>
      <c r="KY29">
        <v>0</v>
      </c>
      <c r="KZ29">
        <v>0</v>
      </c>
      <c r="LA29">
        <v>0</v>
      </c>
      <c r="LB29">
        <v>0</v>
      </c>
      <c r="LD29">
        <v>0</v>
      </c>
      <c r="LE29">
        <v>0</v>
      </c>
      <c r="LF29">
        <v>0</v>
      </c>
      <c r="LG29">
        <v>0</v>
      </c>
      <c r="LH29">
        <v>0</v>
      </c>
      <c r="LI29">
        <v>0</v>
      </c>
      <c r="LJ29">
        <v>1657.453</v>
      </c>
      <c r="LK29">
        <v>1</v>
      </c>
      <c r="LL29">
        <v>15000</v>
      </c>
      <c r="LM29">
        <v>16575</v>
      </c>
      <c r="LN29">
        <v>0</v>
      </c>
      <c r="LO29">
        <v>0</v>
      </c>
      <c r="LP29">
        <v>0</v>
      </c>
      <c r="LQ29">
        <v>0</v>
      </c>
      <c r="LR29">
        <v>0</v>
      </c>
      <c r="LS29">
        <v>0</v>
      </c>
      <c r="LT29">
        <v>0</v>
      </c>
      <c r="LU29">
        <v>0</v>
      </c>
      <c r="LV29">
        <v>0</v>
      </c>
      <c r="LW29">
        <v>0</v>
      </c>
      <c r="LX29">
        <v>0</v>
      </c>
      <c r="LY29">
        <v>0</v>
      </c>
      <c r="LZ29">
        <v>1557</v>
      </c>
      <c r="MA29">
        <v>93420</v>
      </c>
      <c r="MB29">
        <v>0</v>
      </c>
      <c r="MC29">
        <v>62280</v>
      </c>
      <c r="MD29">
        <v>31140</v>
      </c>
      <c r="ME29">
        <v>0</v>
      </c>
      <c r="MF29">
        <v>0</v>
      </c>
      <c r="MG29">
        <v>15683356</v>
      </c>
      <c r="MH29">
        <v>0</v>
      </c>
      <c r="MI29">
        <v>0</v>
      </c>
      <c r="MJ29">
        <v>0</v>
      </c>
      <c r="MK29">
        <v>0</v>
      </c>
      <c r="ML29">
        <v>0</v>
      </c>
    </row>
    <row r="30" spans="1:350" x14ac:dyDescent="0.25">
      <c r="A30">
        <v>45523</v>
      </c>
      <c r="B30">
        <v>15802</v>
      </c>
      <c r="C30">
        <v>9</v>
      </c>
      <c r="D30">
        <v>2025</v>
      </c>
      <c r="E30">
        <v>6160</v>
      </c>
      <c r="F30">
        <v>0</v>
      </c>
      <c r="G30">
        <v>666.00700000000006</v>
      </c>
      <c r="H30">
        <v>628.54600000000005</v>
      </c>
      <c r="I30">
        <v>628.54600000000005</v>
      </c>
      <c r="J30">
        <v>666.00700000000006</v>
      </c>
      <c r="K30">
        <v>0</v>
      </c>
      <c r="L30">
        <v>6160</v>
      </c>
      <c r="M30">
        <v>0</v>
      </c>
      <c r="N30">
        <v>0</v>
      </c>
      <c r="P30">
        <v>604.10199999999998</v>
      </c>
      <c r="Q30">
        <v>0</v>
      </c>
      <c r="R30">
        <v>375870</v>
      </c>
      <c r="S30">
        <v>622.19600000000003</v>
      </c>
      <c r="U30">
        <v>261357</v>
      </c>
      <c r="V30">
        <v>74.658000000000001</v>
      </c>
      <c r="W30">
        <v>106586</v>
      </c>
      <c r="X30">
        <v>106586</v>
      </c>
      <c r="Z30">
        <v>0</v>
      </c>
      <c r="AC30">
        <v>0</v>
      </c>
      <c r="AD30" t="s">
        <v>305</v>
      </c>
      <c r="AE30">
        <v>0</v>
      </c>
      <c r="AH30">
        <v>0</v>
      </c>
      <c r="AI30">
        <v>0</v>
      </c>
      <c r="AJ30">
        <v>6160</v>
      </c>
      <c r="AK30" t="s">
        <v>529</v>
      </c>
      <c r="AL30" t="s">
        <v>50</v>
      </c>
      <c r="AM30">
        <v>0</v>
      </c>
      <c r="AN30">
        <v>0</v>
      </c>
      <c r="AO30">
        <v>0</v>
      </c>
      <c r="AP30">
        <v>0</v>
      </c>
      <c r="AQ30">
        <v>0</v>
      </c>
      <c r="AS30">
        <v>0</v>
      </c>
      <c r="AT30">
        <v>0</v>
      </c>
      <c r="AU30">
        <v>0</v>
      </c>
      <c r="AV30">
        <v>-157793</v>
      </c>
      <c r="AW30">
        <v>8072978</v>
      </c>
      <c r="AX30">
        <v>7969375</v>
      </c>
      <c r="AY30">
        <v>5149980</v>
      </c>
      <c r="AZ30">
        <v>375870</v>
      </c>
      <c r="BA30">
        <v>46.833000000000006</v>
      </c>
      <c r="BB30">
        <v>2124</v>
      </c>
      <c r="BC30">
        <v>2111</v>
      </c>
      <c r="BD30">
        <v>5</v>
      </c>
      <c r="BE30">
        <v>14</v>
      </c>
      <c r="BF30">
        <v>7106764</v>
      </c>
      <c r="BG30">
        <v>0</v>
      </c>
      <c r="BJ30">
        <v>12</v>
      </c>
      <c r="BK30">
        <v>0</v>
      </c>
      <c r="BL30">
        <v>0</v>
      </c>
      <c r="BM30">
        <v>0</v>
      </c>
      <c r="BN30">
        <v>0</v>
      </c>
      <c r="BO30">
        <v>0</v>
      </c>
      <c r="BP30">
        <v>0</v>
      </c>
      <c r="BQ30">
        <v>673</v>
      </c>
      <c r="BS30">
        <v>0</v>
      </c>
      <c r="BT30">
        <v>0</v>
      </c>
      <c r="BU30">
        <v>0</v>
      </c>
      <c r="BV30">
        <v>0</v>
      </c>
      <c r="BW30">
        <v>0</v>
      </c>
      <c r="BY30">
        <v>0</v>
      </c>
      <c r="CA30">
        <v>0</v>
      </c>
      <c r="CB30">
        <v>0</v>
      </c>
      <c r="CC30">
        <v>0</v>
      </c>
      <c r="CD30">
        <v>0</v>
      </c>
      <c r="CE30">
        <v>0</v>
      </c>
      <c r="CF30">
        <v>0</v>
      </c>
      <c r="CG30">
        <v>0</v>
      </c>
      <c r="CH30">
        <v>153271</v>
      </c>
      <c r="CI30">
        <v>0</v>
      </c>
      <c r="CJ30">
        <v>4</v>
      </c>
      <c r="CK30">
        <v>0</v>
      </c>
      <c r="CL30">
        <v>0</v>
      </c>
      <c r="CN30">
        <v>0</v>
      </c>
      <c r="CO30">
        <v>1</v>
      </c>
      <c r="CP30">
        <v>0.20700000000000002</v>
      </c>
      <c r="CQ30">
        <v>0</v>
      </c>
      <c r="CR30">
        <v>608.36900000000003</v>
      </c>
      <c r="CS30">
        <v>0</v>
      </c>
      <c r="CT30">
        <v>0</v>
      </c>
      <c r="CU30">
        <v>0</v>
      </c>
      <c r="CV30">
        <v>0</v>
      </c>
      <c r="CW30">
        <v>0</v>
      </c>
      <c r="CX30">
        <v>0</v>
      </c>
      <c r="CY30">
        <v>0</v>
      </c>
      <c r="CZ30">
        <v>0</v>
      </c>
      <c r="DB30">
        <v>3871843</v>
      </c>
      <c r="DC30">
        <v>0</v>
      </c>
      <c r="DD30">
        <v>0</v>
      </c>
      <c r="DE30">
        <v>1384845</v>
      </c>
      <c r="DF30">
        <v>1387918</v>
      </c>
      <c r="DG30">
        <v>224.81300000000002</v>
      </c>
      <c r="DH30">
        <v>0</v>
      </c>
      <c r="DI30">
        <v>3073</v>
      </c>
      <c r="DK30">
        <v>2394</v>
      </c>
      <c r="DL30">
        <v>0</v>
      </c>
      <c r="DM30">
        <v>649302</v>
      </c>
      <c r="DN30">
        <v>2135</v>
      </c>
      <c r="DO30">
        <v>0</v>
      </c>
      <c r="DP30">
        <v>0</v>
      </c>
      <c r="DQ30">
        <v>0</v>
      </c>
      <c r="DR30">
        <v>0</v>
      </c>
      <c r="DS30">
        <v>0</v>
      </c>
      <c r="DT30">
        <v>0</v>
      </c>
      <c r="DU30">
        <v>0</v>
      </c>
      <c r="DV30">
        <v>0</v>
      </c>
      <c r="DW30">
        <v>0</v>
      </c>
      <c r="DX30">
        <v>0</v>
      </c>
      <c r="DY30">
        <v>0</v>
      </c>
      <c r="DZ30">
        <v>0</v>
      </c>
      <c r="EA30">
        <v>0</v>
      </c>
      <c r="EB30">
        <v>0</v>
      </c>
      <c r="EC30">
        <v>24.878</v>
      </c>
      <c r="ED30">
        <v>176236</v>
      </c>
      <c r="EE30">
        <v>0</v>
      </c>
      <c r="EF30">
        <v>0</v>
      </c>
      <c r="EG30">
        <v>0</v>
      </c>
      <c r="EH30">
        <v>383368</v>
      </c>
      <c r="EI30">
        <v>91833</v>
      </c>
      <c r="EJ30">
        <v>3.7270000000000003</v>
      </c>
      <c r="EK30">
        <v>19.059999999999999</v>
      </c>
      <c r="EL30">
        <v>0.23800000000000002</v>
      </c>
      <c r="EM30">
        <v>0.63</v>
      </c>
      <c r="EN30">
        <v>0.63300000000000001</v>
      </c>
      <c r="EO30">
        <v>0</v>
      </c>
      <c r="EP30">
        <v>0</v>
      </c>
      <c r="EQ30">
        <v>24.05</v>
      </c>
      <c r="ER30">
        <v>0</v>
      </c>
      <c r="ES30">
        <v>62.234999999999999</v>
      </c>
      <c r="ET30">
        <v>0</v>
      </c>
      <c r="EV30">
        <v>0</v>
      </c>
      <c r="EW30">
        <v>0</v>
      </c>
      <c r="EX30">
        <v>0</v>
      </c>
      <c r="EZ30">
        <v>6801661</v>
      </c>
      <c r="FA30">
        <v>0</v>
      </c>
      <c r="FB30">
        <v>7175383</v>
      </c>
      <c r="FC30">
        <v>0</v>
      </c>
      <c r="FD30">
        <v>0</v>
      </c>
      <c r="FE30">
        <v>996213</v>
      </c>
      <c r="FF30">
        <v>171501</v>
      </c>
      <c r="FG30">
        <v>6.6668999999999992E-2</v>
      </c>
      <c r="FH30">
        <v>3.0164999999999997E-2</v>
      </c>
      <c r="FI30">
        <v>0</v>
      </c>
      <c r="FJ30">
        <v>0</v>
      </c>
      <c r="FK30">
        <v>1153.6960000000001</v>
      </c>
      <c r="FL30">
        <v>8496368</v>
      </c>
      <c r="FM30">
        <v>0</v>
      </c>
      <c r="FN30">
        <v>0</v>
      </c>
      <c r="FO30">
        <v>69263</v>
      </c>
      <c r="FP30">
        <v>0</v>
      </c>
      <c r="FQ30">
        <v>69263</v>
      </c>
      <c r="FR30">
        <v>69263</v>
      </c>
      <c r="FS30">
        <v>0</v>
      </c>
      <c r="FT30">
        <v>0</v>
      </c>
      <c r="FU30">
        <v>0</v>
      </c>
      <c r="FV30">
        <v>0</v>
      </c>
      <c r="FW30">
        <v>0</v>
      </c>
      <c r="FX30">
        <v>0</v>
      </c>
      <c r="FY30">
        <v>0</v>
      </c>
      <c r="GB30">
        <v>121687</v>
      </c>
      <c r="GC30">
        <v>121687</v>
      </c>
      <c r="GD30">
        <v>13.411000000000001</v>
      </c>
      <c r="GF30">
        <v>0</v>
      </c>
      <c r="GG30">
        <v>0</v>
      </c>
      <c r="GH30">
        <v>0</v>
      </c>
      <c r="GI30">
        <v>0</v>
      </c>
      <c r="GK30">
        <v>0</v>
      </c>
      <c r="GL30">
        <v>0</v>
      </c>
      <c r="GM30">
        <v>0</v>
      </c>
      <c r="GN30">
        <v>0</v>
      </c>
      <c r="GO30">
        <v>0</v>
      </c>
      <c r="GQ30">
        <v>0</v>
      </c>
      <c r="GR30">
        <v>0</v>
      </c>
      <c r="GS30">
        <v>0</v>
      </c>
      <c r="GT30">
        <v>0</v>
      </c>
      <c r="HB30">
        <v>380911986</v>
      </c>
      <c r="HC30">
        <v>3.9695999999999995E-2</v>
      </c>
      <c r="HD30">
        <v>105751</v>
      </c>
      <c r="HE30">
        <v>0</v>
      </c>
      <c r="HF30">
        <v>690144</v>
      </c>
      <c r="HG30">
        <v>9240</v>
      </c>
      <c r="HH30">
        <v>174213</v>
      </c>
      <c r="HI30">
        <v>0</v>
      </c>
      <c r="HJ30">
        <v>36084</v>
      </c>
      <c r="HK30">
        <v>805</v>
      </c>
      <c r="HL30">
        <v>699</v>
      </c>
      <c r="HM30">
        <v>30000</v>
      </c>
      <c r="HN30">
        <v>25488</v>
      </c>
      <c r="HO30">
        <v>0</v>
      </c>
      <c r="HP30">
        <v>0</v>
      </c>
      <c r="HQ30">
        <v>0</v>
      </c>
      <c r="HR30">
        <v>0</v>
      </c>
      <c r="HS30">
        <v>6799513</v>
      </c>
      <c r="HT30">
        <v>171501</v>
      </c>
      <c r="HW30">
        <v>0</v>
      </c>
      <c r="HX30">
        <v>51</v>
      </c>
      <c r="HY30">
        <v>119</v>
      </c>
      <c r="HZ30">
        <v>149</v>
      </c>
      <c r="IA30">
        <v>186</v>
      </c>
      <c r="IB30">
        <v>360</v>
      </c>
      <c r="IC30">
        <v>865</v>
      </c>
      <c r="ID30">
        <v>0</v>
      </c>
      <c r="IE30">
        <v>61.528000000000006</v>
      </c>
      <c r="IF30">
        <v>12.16</v>
      </c>
      <c r="IG30">
        <v>15</v>
      </c>
      <c r="IH30">
        <v>282.81299999999999</v>
      </c>
      <c r="II30">
        <v>0</v>
      </c>
      <c r="IJ30">
        <v>148.346</v>
      </c>
      <c r="IK30">
        <v>0</v>
      </c>
      <c r="IL30">
        <v>6</v>
      </c>
      <c r="IM30">
        <v>0</v>
      </c>
      <c r="IN30">
        <v>0</v>
      </c>
      <c r="IO30">
        <v>6</v>
      </c>
      <c r="IP30">
        <v>0</v>
      </c>
      <c r="IQ30">
        <v>74.658000000000001</v>
      </c>
      <c r="IR30">
        <v>45989</v>
      </c>
      <c r="IS30">
        <v>0</v>
      </c>
      <c r="IT30">
        <v>30000</v>
      </c>
      <c r="IU30">
        <v>0</v>
      </c>
      <c r="IV30">
        <v>0</v>
      </c>
      <c r="IW30">
        <v>6160</v>
      </c>
      <c r="IX30">
        <v>56852</v>
      </c>
      <c r="IY30">
        <v>3745</v>
      </c>
      <c r="IZ30">
        <v>0</v>
      </c>
      <c r="JA30">
        <v>0</v>
      </c>
      <c r="JB30">
        <v>1</v>
      </c>
      <c r="JC30">
        <v>25488</v>
      </c>
      <c r="JD30">
        <v>0</v>
      </c>
      <c r="JE30">
        <v>0</v>
      </c>
      <c r="JF30">
        <v>0</v>
      </c>
      <c r="JG30">
        <v>0</v>
      </c>
      <c r="JH30">
        <v>0</v>
      </c>
      <c r="JJ30">
        <v>0</v>
      </c>
      <c r="JK30">
        <v>0</v>
      </c>
      <c r="JL30">
        <v>0</v>
      </c>
      <c r="JM30">
        <v>0</v>
      </c>
      <c r="JO30">
        <v>2.2230000000000003</v>
      </c>
      <c r="JP30">
        <v>11.188000000000001</v>
      </c>
      <c r="JQ30">
        <v>0</v>
      </c>
      <c r="JR30">
        <v>17748</v>
      </c>
      <c r="JS30">
        <v>103939</v>
      </c>
      <c r="JT30">
        <v>0</v>
      </c>
      <c r="JU30">
        <v>2156</v>
      </c>
      <c r="JW30">
        <v>0</v>
      </c>
      <c r="JX30">
        <v>0</v>
      </c>
      <c r="JY30">
        <v>0</v>
      </c>
      <c r="JZ30">
        <v>0</v>
      </c>
      <c r="KD30">
        <v>2156</v>
      </c>
      <c r="KE30">
        <v>7258</v>
      </c>
      <c r="KG30">
        <v>0</v>
      </c>
      <c r="KH30">
        <v>0</v>
      </c>
      <c r="KI30">
        <v>0</v>
      </c>
      <c r="KJ30">
        <v>12</v>
      </c>
      <c r="KK30">
        <v>3</v>
      </c>
      <c r="KL30">
        <v>7392</v>
      </c>
      <c r="KM30">
        <v>1848</v>
      </c>
      <c r="KN30">
        <v>0</v>
      </c>
      <c r="KO30">
        <v>0</v>
      </c>
      <c r="KP30">
        <v>0</v>
      </c>
      <c r="KQ30">
        <v>0</v>
      </c>
      <c r="KS30">
        <v>0</v>
      </c>
      <c r="KT30">
        <v>0</v>
      </c>
      <c r="KU30">
        <v>0</v>
      </c>
      <c r="KW30">
        <v>0</v>
      </c>
      <c r="KX30">
        <v>0</v>
      </c>
      <c r="KY30">
        <v>0</v>
      </c>
      <c r="KZ30">
        <v>0</v>
      </c>
      <c r="LA30">
        <v>0</v>
      </c>
      <c r="LB30">
        <v>0</v>
      </c>
      <c r="LD30">
        <v>0</v>
      </c>
      <c r="LE30">
        <v>0</v>
      </c>
      <c r="LF30">
        <v>0</v>
      </c>
      <c r="LG30">
        <v>0</v>
      </c>
      <c r="LH30">
        <v>0</v>
      </c>
      <c r="LI30">
        <v>0</v>
      </c>
      <c r="LJ30">
        <v>608.36900000000003</v>
      </c>
      <c r="LK30">
        <v>2</v>
      </c>
      <c r="LL30">
        <v>30000</v>
      </c>
      <c r="LM30">
        <v>6084</v>
      </c>
      <c r="LN30">
        <v>0</v>
      </c>
      <c r="LO30">
        <v>0</v>
      </c>
      <c r="LP30">
        <v>0</v>
      </c>
      <c r="LQ30">
        <v>0</v>
      </c>
      <c r="LR30">
        <v>0</v>
      </c>
      <c r="LS30">
        <v>0</v>
      </c>
      <c r="LT30">
        <v>0</v>
      </c>
      <c r="LU30">
        <v>0</v>
      </c>
      <c r="LV30">
        <v>0</v>
      </c>
      <c r="LW30">
        <v>0</v>
      </c>
      <c r="LX30">
        <v>0</v>
      </c>
      <c r="LY30">
        <v>0</v>
      </c>
      <c r="LZ30">
        <v>792</v>
      </c>
      <c r="MA30">
        <v>47520</v>
      </c>
      <c r="MB30">
        <v>0</v>
      </c>
      <c r="MC30">
        <v>31680</v>
      </c>
      <c r="MD30">
        <v>15840</v>
      </c>
      <c r="ME30">
        <v>0</v>
      </c>
      <c r="MF30">
        <v>0</v>
      </c>
      <c r="MG30">
        <v>8120498</v>
      </c>
      <c r="MH30">
        <v>0</v>
      </c>
      <c r="MI30">
        <v>0</v>
      </c>
      <c r="MJ30">
        <v>0</v>
      </c>
      <c r="MK30">
        <v>0</v>
      </c>
      <c r="ML30">
        <v>0</v>
      </c>
    </row>
    <row r="31" spans="1:350" x14ac:dyDescent="0.25">
      <c r="A31">
        <v>45523</v>
      </c>
      <c r="B31">
        <v>43802</v>
      </c>
      <c r="C31">
        <v>9</v>
      </c>
      <c r="D31">
        <v>2025</v>
      </c>
      <c r="E31">
        <v>6160</v>
      </c>
      <c r="F31">
        <v>0</v>
      </c>
      <c r="G31">
        <v>253.23700000000002</v>
      </c>
      <c r="H31">
        <v>248.78400000000002</v>
      </c>
      <c r="I31">
        <v>248.78400000000002</v>
      </c>
      <c r="J31">
        <v>253.23700000000002</v>
      </c>
      <c r="K31">
        <v>0</v>
      </c>
      <c r="L31">
        <v>6160</v>
      </c>
      <c r="M31">
        <v>0</v>
      </c>
      <c r="N31">
        <v>0</v>
      </c>
      <c r="P31">
        <v>211.80500000000001</v>
      </c>
      <c r="Q31">
        <v>0</v>
      </c>
      <c r="R31">
        <v>131784</v>
      </c>
      <c r="S31">
        <v>622.19600000000003</v>
      </c>
      <c r="U31">
        <v>91633</v>
      </c>
      <c r="V31">
        <v>103.712</v>
      </c>
      <c r="W31">
        <v>63887</v>
      </c>
      <c r="X31">
        <v>63887</v>
      </c>
      <c r="Z31">
        <v>0</v>
      </c>
      <c r="AC31">
        <v>0</v>
      </c>
      <c r="AD31" t="s">
        <v>305</v>
      </c>
      <c r="AE31">
        <v>0</v>
      </c>
      <c r="AH31">
        <v>0</v>
      </c>
      <c r="AI31">
        <v>0</v>
      </c>
      <c r="AJ31">
        <v>6160</v>
      </c>
      <c r="AK31" t="s">
        <v>529</v>
      </c>
      <c r="AL31" t="s">
        <v>1871</v>
      </c>
      <c r="AM31">
        <v>0</v>
      </c>
      <c r="AN31">
        <v>0</v>
      </c>
      <c r="AO31">
        <v>0</v>
      </c>
      <c r="AP31">
        <v>0</v>
      </c>
      <c r="AQ31">
        <v>0</v>
      </c>
      <c r="AS31">
        <v>0</v>
      </c>
      <c r="AT31">
        <v>0</v>
      </c>
      <c r="AU31">
        <v>0</v>
      </c>
      <c r="AV31">
        <v>-24361</v>
      </c>
      <c r="AW31">
        <v>2317417</v>
      </c>
      <c r="AX31">
        <v>2277537</v>
      </c>
      <c r="AY31">
        <v>1713464</v>
      </c>
      <c r="AZ31">
        <v>131784</v>
      </c>
      <c r="BA31">
        <v>0</v>
      </c>
      <c r="BB31">
        <v>0</v>
      </c>
      <c r="BC31">
        <v>0</v>
      </c>
      <c r="BD31">
        <v>0</v>
      </c>
      <c r="BE31">
        <v>0</v>
      </c>
      <c r="BF31">
        <v>2069312</v>
      </c>
      <c r="BG31">
        <v>0</v>
      </c>
      <c r="BJ31">
        <v>12</v>
      </c>
      <c r="BK31">
        <v>0</v>
      </c>
      <c r="BL31">
        <v>0</v>
      </c>
      <c r="BM31">
        <v>0</v>
      </c>
      <c r="BN31">
        <v>0</v>
      </c>
      <c r="BO31">
        <v>0</v>
      </c>
      <c r="BP31">
        <v>0</v>
      </c>
      <c r="BQ31">
        <v>732</v>
      </c>
      <c r="BS31">
        <v>0</v>
      </c>
      <c r="BT31">
        <v>0</v>
      </c>
      <c r="BU31">
        <v>0</v>
      </c>
      <c r="BV31">
        <v>0</v>
      </c>
      <c r="BW31">
        <v>0</v>
      </c>
      <c r="BY31">
        <v>0</v>
      </c>
      <c r="CA31">
        <v>0</v>
      </c>
      <c r="CB31">
        <v>0</v>
      </c>
      <c r="CC31">
        <v>0</v>
      </c>
      <c r="CD31">
        <v>0</v>
      </c>
      <c r="CE31">
        <v>0</v>
      </c>
      <c r="CF31">
        <v>0</v>
      </c>
      <c r="CG31">
        <v>0</v>
      </c>
      <c r="CH31">
        <v>52870</v>
      </c>
      <c r="CI31">
        <v>0</v>
      </c>
      <c r="CJ31">
        <v>5</v>
      </c>
      <c r="CK31">
        <v>0</v>
      </c>
      <c r="CL31">
        <v>0</v>
      </c>
      <c r="CN31">
        <v>0</v>
      </c>
      <c r="CO31">
        <v>1</v>
      </c>
      <c r="CP31">
        <v>0</v>
      </c>
      <c r="CQ31">
        <v>0</v>
      </c>
      <c r="CR31">
        <v>208.38300000000001</v>
      </c>
      <c r="CS31">
        <v>0</v>
      </c>
      <c r="CT31">
        <v>0</v>
      </c>
      <c r="CU31">
        <v>0</v>
      </c>
      <c r="CV31">
        <v>0</v>
      </c>
      <c r="CW31">
        <v>0</v>
      </c>
      <c r="CX31">
        <v>0</v>
      </c>
      <c r="CY31">
        <v>0</v>
      </c>
      <c r="CZ31">
        <v>0</v>
      </c>
      <c r="DB31">
        <v>1532509</v>
      </c>
      <c r="DC31">
        <v>0</v>
      </c>
      <c r="DD31">
        <v>0</v>
      </c>
      <c r="DE31">
        <v>8393</v>
      </c>
      <c r="DF31">
        <v>8393</v>
      </c>
      <c r="DG31">
        <v>1.363</v>
      </c>
      <c r="DH31">
        <v>0</v>
      </c>
      <c r="DI31">
        <v>0</v>
      </c>
      <c r="DK31">
        <v>3329</v>
      </c>
      <c r="DL31">
        <v>0</v>
      </c>
      <c r="DM31">
        <v>100218</v>
      </c>
      <c r="DN31">
        <v>330</v>
      </c>
      <c r="DO31">
        <v>0</v>
      </c>
      <c r="DP31">
        <v>0</v>
      </c>
      <c r="DQ31">
        <v>0</v>
      </c>
      <c r="DR31">
        <v>0</v>
      </c>
      <c r="DS31">
        <v>0</v>
      </c>
      <c r="DT31">
        <v>0</v>
      </c>
      <c r="DU31">
        <v>0</v>
      </c>
      <c r="DV31">
        <v>0</v>
      </c>
      <c r="DW31">
        <v>0</v>
      </c>
      <c r="DX31">
        <v>0</v>
      </c>
      <c r="DY31">
        <v>0</v>
      </c>
      <c r="DZ31">
        <v>0</v>
      </c>
      <c r="EA31">
        <v>0</v>
      </c>
      <c r="EB31">
        <v>0</v>
      </c>
      <c r="EC31">
        <v>1.9870000000000001</v>
      </c>
      <c r="ED31">
        <v>14076</v>
      </c>
      <c r="EE31">
        <v>0</v>
      </c>
      <c r="EF31">
        <v>0</v>
      </c>
      <c r="EG31">
        <v>0.251</v>
      </c>
      <c r="EH31">
        <v>86472</v>
      </c>
      <c r="EI31">
        <v>0</v>
      </c>
      <c r="EJ31">
        <v>0</v>
      </c>
      <c r="EK31">
        <v>3.8250000000000002</v>
      </c>
      <c r="EL31">
        <v>0</v>
      </c>
      <c r="EM31">
        <v>0</v>
      </c>
      <c r="EN31">
        <v>0.377</v>
      </c>
      <c r="EO31">
        <v>0</v>
      </c>
      <c r="EP31">
        <v>0</v>
      </c>
      <c r="EQ31">
        <v>4.4530000000000003</v>
      </c>
      <c r="ER31">
        <v>0</v>
      </c>
      <c r="ES31">
        <v>14.038</v>
      </c>
      <c r="ET31">
        <v>0</v>
      </c>
      <c r="EV31">
        <v>0</v>
      </c>
      <c r="EW31">
        <v>0</v>
      </c>
      <c r="EX31">
        <v>0</v>
      </c>
      <c r="EZ31">
        <v>1937528</v>
      </c>
      <c r="FA31">
        <v>0</v>
      </c>
      <c r="FB31">
        <v>2068982</v>
      </c>
      <c r="FC31">
        <v>0</v>
      </c>
      <c r="FD31">
        <v>0</v>
      </c>
      <c r="FE31">
        <v>290072</v>
      </c>
      <c r="FF31">
        <v>49937</v>
      </c>
      <c r="FG31">
        <v>6.6668999999999992E-2</v>
      </c>
      <c r="FH31">
        <v>3.0164999999999997E-2</v>
      </c>
      <c r="FI31">
        <v>0</v>
      </c>
      <c r="FJ31">
        <v>0</v>
      </c>
      <c r="FK31">
        <v>335.92700000000002</v>
      </c>
      <c r="FL31">
        <v>2461861</v>
      </c>
      <c r="FM31">
        <v>0</v>
      </c>
      <c r="FN31">
        <v>0</v>
      </c>
      <c r="FO31">
        <v>0</v>
      </c>
      <c r="FP31">
        <v>0</v>
      </c>
      <c r="FQ31">
        <v>0</v>
      </c>
      <c r="FR31">
        <v>0</v>
      </c>
      <c r="FS31">
        <v>0</v>
      </c>
      <c r="FT31">
        <v>0</v>
      </c>
      <c r="FU31">
        <v>0</v>
      </c>
      <c r="FV31">
        <v>0</v>
      </c>
      <c r="FW31">
        <v>0</v>
      </c>
      <c r="FX31">
        <v>0</v>
      </c>
      <c r="FY31">
        <v>0</v>
      </c>
      <c r="GB31">
        <v>0</v>
      </c>
      <c r="GC31">
        <v>0</v>
      </c>
      <c r="GD31">
        <v>0</v>
      </c>
      <c r="GF31">
        <v>0</v>
      </c>
      <c r="GG31">
        <v>0</v>
      </c>
      <c r="GH31">
        <v>0</v>
      </c>
      <c r="GI31">
        <v>0</v>
      </c>
      <c r="GK31">
        <v>0</v>
      </c>
      <c r="GL31">
        <v>0</v>
      </c>
      <c r="GM31">
        <v>0</v>
      </c>
      <c r="GN31">
        <v>0</v>
      </c>
      <c r="GO31">
        <v>0</v>
      </c>
      <c r="GQ31">
        <v>0</v>
      </c>
      <c r="GR31">
        <v>0</v>
      </c>
      <c r="GS31">
        <v>0</v>
      </c>
      <c r="GT31">
        <v>0</v>
      </c>
      <c r="HB31">
        <v>380911986</v>
      </c>
      <c r="HC31">
        <v>3.9695999999999995E-2</v>
      </c>
      <c r="HD31">
        <v>40210</v>
      </c>
      <c r="HE31">
        <v>0</v>
      </c>
      <c r="HF31">
        <v>273165</v>
      </c>
      <c r="HG31">
        <v>11088</v>
      </c>
      <c r="HH31">
        <v>62638</v>
      </c>
      <c r="HI31">
        <v>0</v>
      </c>
      <c r="HJ31">
        <v>17084</v>
      </c>
      <c r="HK31">
        <v>0</v>
      </c>
      <c r="HL31">
        <v>0</v>
      </c>
      <c r="HM31">
        <v>0</v>
      </c>
      <c r="HN31">
        <v>0</v>
      </c>
      <c r="HO31">
        <v>0</v>
      </c>
      <c r="HP31">
        <v>0</v>
      </c>
      <c r="HQ31">
        <v>0</v>
      </c>
      <c r="HR31">
        <v>0</v>
      </c>
      <c r="HS31">
        <v>1937198</v>
      </c>
      <c r="HT31">
        <v>49937</v>
      </c>
      <c r="HW31">
        <v>0</v>
      </c>
      <c r="HX31">
        <v>5</v>
      </c>
      <c r="HY31">
        <v>1</v>
      </c>
      <c r="HZ31">
        <v>0</v>
      </c>
      <c r="IA31">
        <v>0</v>
      </c>
      <c r="IB31">
        <v>0</v>
      </c>
      <c r="IC31">
        <v>6</v>
      </c>
      <c r="ID31">
        <v>0</v>
      </c>
      <c r="IE31">
        <v>0</v>
      </c>
      <c r="IF31">
        <v>0</v>
      </c>
      <c r="IG31">
        <v>18</v>
      </c>
      <c r="IH31">
        <v>101.685</v>
      </c>
      <c r="II31">
        <v>0</v>
      </c>
      <c r="IJ31">
        <v>103.712</v>
      </c>
      <c r="IK31">
        <v>0</v>
      </c>
      <c r="IL31">
        <v>0</v>
      </c>
      <c r="IM31">
        <v>0</v>
      </c>
      <c r="IN31">
        <v>0</v>
      </c>
      <c r="IO31">
        <v>0</v>
      </c>
      <c r="IP31">
        <v>0</v>
      </c>
      <c r="IQ31">
        <v>103.712</v>
      </c>
      <c r="IR31">
        <v>63887</v>
      </c>
      <c r="IS31">
        <v>0</v>
      </c>
      <c r="IT31">
        <v>0</v>
      </c>
      <c r="IU31">
        <v>0</v>
      </c>
      <c r="IV31">
        <v>0</v>
      </c>
      <c r="IW31">
        <v>6160</v>
      </c>
      <c r="IX31">
        <v>0</v>
      </c>
      <c r="IY31">
        <v>0</v>
      </c>
      <c r="IZ31">
        <v>0</v>
      </c>
      <c r="JA31">
        <v>0</v>
      </c>
      <c r="JB31">
        <v>0</v>
      </c>
      <c r="JC31">
        <v>0</v>
      </c>
      <c r="JD31">
        <v>0</v>
      </c>
      <c r="JE31">
        <v>0</v>
      </c>
      <c r="JF31">
        <v>0</v>
      </c>
      <c r="JG31">
        <v>0</v>
      </c>
      <c r="JH31">
        <v>0</v>
      </c>
      <c r="JJ31">
        <v>0</v>
      </c>
      <c r="JK31">
        <v>0</v>
      </c>
      <c r="JL31">
        <v>0</v>
      </c>
      <c r="JM31">
        <v>0</v>
      </c>
      <c r="JO31">
        <v>0</v>
      </c>
      <c r="JP31">
        <v>0</v>
      </c>
      <c r="JQ31">
        <v>0</v>
      </c>
      <c r="JR31">
        <v>0</v>
      </c>
      <c r="JS31">
        <v>0</v>
      </c>
      <c r="JT31">
        <v>0</v>
      </c>
      <c r="JU31">
        <v>0</v>
      </c>
      <c r="JW31">
        <v>0</v>
      </c>
      <c r="JX31">
        <v>0</v>
      </c>
      <c r="JY31">
        <v>0</v>
      </c>
      <c r="JZ31">
        <v>0</v>
      </c>
      <c r="KD31">
        <v>0</v>
      </c>
      <c r="KE31">
        <v>7258</v>
      </c>
      <c r="KG31">
        <v>0</v>
      </c>
      <c r="KH31">
        <v>0</v>
      </c>
      <c r="KI31">
        <v>0</v>
      </c>
      <c r="KJ31">
        <v>0</v>
      </c>
      <c r="KK31">
        <v>18</v>
      </c>
      <c r="KL31">
        <v>0</v>
      </c>
      <c r="KM31">
        <v>11088</v>
      </c>
      <c r="KN31">
        <v>0</v>
      </c>
      <c r="KO31">
        <v>0</v>
      </c>
      <c r="KP31">
        <v>0</v>
      </c>
      <c r="KQ31">
        <v>0</v>
      </c>
      <c r="KS31">
        <v>0</v>
      </c>
      <c r="KT31">
        <v>0</v>
      </c>
      <c r="KU31">
        <v>0</v>
      </c>
      <c r="KW31">
        <v>0</v>
      </c>
      <c r="KX31">
        <v>0</v>
      </c>
      <c r="KY31">
        <v>0</v>
      </c>
      <c r="KZ31">
        <v>0</v>
      </c>
      <c r="LA31">
        <v>0</v>
      </c>
      <c r="LB31">
        <v>0</v>
      </c>
      <c r="LD31">
        <v>0</v>
      </c>
      <c r="LE31">
        <v>0</v>
      </c>
      <c r="LF31">
        <v>0</v>
      </c>
      <c r="LG31">
        <v>0</v>
      </c>
      <c r="LH31">
        <v>0</v>
      </c>
      <c r="LI31">
        <v>0</v>
      </c>
      <c r="LJ31">
        <v>208.38300000000001</v>
      </c>
      <c r="LK31">
        <v>1</v>
      </c>
      <c r="LL31">
        <v>15000</v>
      </c>
      <c r="LM31">
        <v>2084</v>
      </c>
      <c r="LN31">
        <v>0</v>
      </c>
      <c r="LO31">
        <v>0</v>
      </c>
      <c r="LP31">
        <v>0</v>
      </c>
      <c r="LQ31">
        <v>0</v>
      </c>
      <c r="LR31">
        <v>0</v>
      </c>
      <c r="LS31">
        <v>0</v>
      </c>
      <c r="LT31">
        <v>0</v>
      </c>
      <c r="LU31">
        <v>0</v>
      </c>
      <c r="LV31">
        <v>0</v>
      </c>
      <c r="LW31">
        <v>0</v>
      </c>
      <c r="LX31">
        <v>0</v>
      </c>
      <c r="LY31">
        <v>0</v>
      </c>
      <c r="LZ31">
        <v>211</v>
      </c>
      <c r="MA31">
        <v>12660</v>
      </c>
      <c r="MB31">
        <v>0</v>
      </c>
      <c r="MC31">
        <v>8440</v>
      </c>
      <c r="MD31">
        <v>4220</v>
      </c>
      <c r="ME31">
        <v>0</v>
      </c>
      <c r="MF31">
        <v>0</v>
      </c>
      <c r="MG31">
        <v>2330077</v>
      </c>
      <c r="MH31">
        <v>0</v>
      </c>
      <c r="MI31">
        <v>0</v>
      </c>
      <c r="MJ31">
        <v>0</v>
      </c>
      <c r="MK31">
        <v>0</v>
      </c>
      <c r="ML31">
        <v>0</v>
      </c>
    </row>
    <row r="32" spans="1:350" x14ac:dyDescent="0.25">
      <c r="A32">
        <v>45523</v>
      </c>
      <c r="B32">
        <v>46802</v>
      </c>
      <c r="C32">
        <v>9</v>
      </c>
      <c r="D32">
        <v>2025</v>
      </c>
      <c r="E32">
        <v>6160</v>
      </c>
      <c r="F32">
        <v>0</v>
      </c>
      <c r="G32">
        <v>279.803</v>
      </c>
      <c r="H32">
        <v>176.62</v>
      </c>
      <c r="I32">
        <v>176.62</v>
      </c>
      <c r="J32">
        <v>279.803</v>
      </c>
      <c r="K32">
        <v>0</v>
      </c>
      <c r="L32">
        <v>6160</v>
      </c>
      <c r="M32">
        <v>0</v>
      </c>
      <c r="N32">
        <v>0</v>
      </c>
      <c r="P32">
        <v>325.53200000000004</v>
      </c>
      <c r="Q32">
        <v>0</v>
      </c>
      <c r="R32">
        <v>202545</v>
      </c>
      <c r="S32">
        <v>622.19600000000003</v>
      </c>
      <c r="U32">
        <v>140838</v>
      </c>
      <c r="V32">
        <v>10.862</v>
      </c>
      <c r="W32">
        <v>6691</v>
      </c>
      <c r="X32">
        <v>6691</v>
      </c>
      <c r="Z32">
        <v>0</v>
      </c>
      <c r="AC32">
        <v>0</v>
      </c>
      <c r="AD32" t="s">
        <v>305</v>
      </c>
      <c r="AE32">
        <v>0</v>
      </c>
      <c r="AH32">
        <v>0</v>
      </c>
      <c r="AI32">
        <v>0</v>
      </c>
      <c r="AJ32">
        <v>6160</v>
      </c>
      <c r="AK32" t="s">
        <v>529</v>
      </c>
      <c r="AL32" t="s">
        <v>37</v>
      </c>
      <c r="AM32">
        <v>0</v>
      </c>
      <c r="AN32">
        <v>0</v>
      </c>
      <c r="AO32">
        <v>0</v>
      </c>
      <c r="AP32">
        <v>0</v>
      </c>
      <c r="AQ32">
        <v>0</v>
      </c>
      <c r="AS32">
        <v>0</v>
      </c>
      <c r="AT32">
        <v>0</v>
      </c>
      <c r="AU32">
        <v>0</v>
      </c>
      <c r="AV32">
        <v>-108718</v>
      </c>
      <c r="AW32">
        <v>5091095</v>
      </c>
      <c r="AX32">
        <v>5054620</v>
      </c>
      <c r="AY32">
        <v>3365998</v>
      </c>
      <c r="AZ32">
        <v>202545</v>
      </c>
      <c r="BA32">
        <v>42.083000000000006</v>
      </c>
      <c r="BB32">
        <v>0</v>
      </c>
      <c r="BC32">
        <v>0</v>
      </c>
      <c r="BD32">
        <v>0</v>
      </c>
      <c r="BE32">
        <v>0</v>
      </c>
      <c r="BF32">
        <v>4358297</v>
      </c>
      <c r="BG32">
        <v>0</v>
      </c>
      <c r="BJ32">
        <v>12</v>
      </c>
      <c r="BK32">
        <v>0</v>
      </c>
      <c r="BL32">
        <v>0</v>
      </c>
      <c r="BM32">
        <v>0</v>
      </c>
      <c r="BN32">
        <v>0</v>
      </c>
      <c r="BO32">
        <v>0</v>
      </c>
      <c r="BP32">
        <v>0</v>
      </c>
      <c r="BQ32">
        <v>743</v>
      </c>
      <c r="BS32">
        <v>0</v>
      </c>
      <c r="BT32">
        <v>0</v>
      </c>
      <c r="BU32">
        <v>0</v>
      </c>
      <c r="BV32">
        <v>0</v>
      </c>
      <c r="BW32">
        <v>0</v>
      </c>
      <c r="BY32">
        <v>0</v>
      </c>
      <c r="CA32">
        <v>0</v>
      </c>
      <c r="CB32">
        <v>0</v>
      </c>
      <c r="CC32">
        <v>0</v>
      </c>
      <c r="CD32">
        <v>0</v>
      </c>
      <c r="CE32">
        <v>0</v>
      </c>
      <c r="CF32">
        <v>0</v>
      </c>
      <c r="CG32">
        <v>0</v>
      </c>
      <c r="CH32">
        <v>62068</v>
      </c>
      <c r="CI32">
        <v>0</v>
      </c>
      <c r="CJ32">
        <v>4</v>
      </c>
      <c r="CK32">
        <v>0</v>
      </c>
      <c r="CL32">
        <v>0</v>
      </c>
      <c r="CN32">
        <v>0</v>
      </c>
      <c r="CO32">
        <v>1</v>
      </c>
      <c r="CP32">
        <v>0</v>
      </c>
      <c r="CQ32">
        <v>0</v>
      </c>
      <c r="CR32">
        <v>328.649</v>
      </c>
      <c r="CS32">
        <v>0</v>
      </c>
      <c r="CT32">
        <v>0</v>
      </c>
      <c r="CU32">
        <v>0</v>
      </c>
      <c r="CV32">
        <v>0</v>
      </c>
      <c r="CW32">
        <v>0</v>
      </c>
      <c r="CX32">
        <v>0</v>
      </c>
      <c r="CY32">
        <v>0</v>
      </c>
      <c r="CZ32">
        <v>0</v>
      </c>
      <c r="DB32">
        <v>1087979</v>
      </c>
      <c r="DC32">
        <v>0</v>
      </c>
      <c r="DD32">
        <v>0</v>
      </c>
      <c r="DE32">
        <v>467467</v>
      </c>
      <c r="DF32">
        <v>467467</v>
      </c>
      <c r="DG32">
        <v>75.888000000000005</v>
      </c>
      <c r="DH32">
        <v>0</v>
      </c>
      <c r="DI32">
        <v>0</v>
      </c>
      <c r="DK32">
        <v>3507</v>
      </c>
      <c r="DL32">
        <v>0</v>
      </c>
      <c r="DM32">
        <v>2418631</v>
      </c>
      <c r="DN32">
        <v>7953</v>
      </c>
      <c r="DO32">
        <v>0</v>
      </c>
      <c r="DP32">
        <v>0</v>
      </c>
      <c r="DQ32">
        <v>0</v>
      </c>
      <c r="DR32">
        <v>0</v>
      </c>
      <c r="DS32">
        <v>0</v>
      </c>
      <c r="DT32">
        <v>0</v>
      </c>
      <c r="DU32">
        <v>0</v>
      </c>
      <c r="DV32">
        <v>0</v>
      </c>
      <c r="DW32">
        <v>0</v>
      </c>
      <c r="DX32">
        <v>0</v>
      </c>
      <c r="DY32">
        <v>0</v>
      </c>
      <c r="DZ32">
        <v>0</v>
      </c>
      <c r="EA32">
        <v>0</v>
      </c>
      <c r="EB32">
        <v>0</v>
      </c>
      <c r="EC32">
        <v>7.4530000000000003</v>
      </c>
      <c r="ED32">
        <v>52797</v>
      </c>
      <c r="EE32">
        <v>0</v>
      </c>
      <c r="EF32">
        <v>0</v>
      </c>
      <c r="EG32">
        <v>0</v>
      </c>
      <c r="EH32">
        <v>25915</v>
      </c>
      <c r="EI32">
        <v>2347872</v>
      </c>
      <c r="EJ32">
        <v>95.287000000000006</v>
      </c>
      <c r="EK32">
        <v>0.184</v>
      </c>
      <c r="EL32">
        <v>0</v>
      </c>
      <c r="EM32">
        <v>0</v>
      </c>
      <c r="EN32">
        <v>0.73099999999999998</v>
      </c>
      <c r="EO32">
        <v>0</v>
      </c>
      <c r="EP32">
        <v>0</v>
      </c>
      <c r="EQ32">
        <v>96.201999999999998</v>
      </c>
      <c r="ER32">
        <v>0</v>
      </c>
      <c r="ES32">
        <v>4.2069999999999999</v>
      </c>
      <c r="ET32">
        <v>0</v>
      </c>
      <c r="EV32">
        <v>0</v>
      </c>
      <c r="EW32">
        <v>0</v>
      </c>
      <c r="EX32">
        <v>0</v>
      </c>
      <c r="EZ32">
        <v>4338508</v>
      </c>
      <c r="FA32">
        <v>0</v>
      </c>
      <c r="FB32">
        <v>4533100</v>
      </c>
      <c r="FC32">
        <v>0</v>
      </c>
      <c r="FD32">
        <v>0</v>
      </c>
      <c r="FE32">
        <v>610938</v>
      </c>
      <c r="FF32">
        <v>105174</v>
      </c>
      <c r="FG32">
        <v>6.6668999999999992E-2</v>
      </c>
      <c r="FH32">
        <v>3.0164999999999997E-2</v>
      </c>
      <c r="FI32">
        <v>0</v>
      </c>
      <c r="FJ32">
        <v>0</v>
      </c>
      <c r="FK32">
        <v>707.51600000000008</v>
      </c>
      <c r="FL32">
        <v>5311280</v>
      </c>
      <c r="FM32">
        <v>0</v>
      </c>
      <c r="FN32">
        <v>0</v>
      </c>
      <c r="FO32">
        <v>0</v>
      </c>
      <c r="FP32">
        <v>0</v>
      </c>
      <c r="FQ32">
        <v>0</v>
      </c>
      <c r="FR32">
        <v>0</v>
      </c>
      <c r="FS32">
        <v>0</v>
      </c>
      <c r="FT32">
        <v>0</v>
      </c>
      <c r="FU32">
        <v>0</v>
      </c>
      <c r="FV32">
        <v>0</v>
      </c>
      <c r="FW32">
        <v>0</v>
      </c>
      <c r="FX32">
        <v>0</v>
      </c>
      <c r="FY32">
        <v>0</v>
      </c>
      <c r="GB32">
        <v>60355</v>
      </c>
      <c r="GC32">
        <v>60355</v>
      </c>
      <c r="GD32">
        <v>6.9810000000000008</v>
      </c>
      <c r="GF32">
        <v>0</v>
      </c>
      <c r="GG32">
        <v>0</v>
      </c>
      <c r="GH32">
        <v>0</v>
      </c>
      <c r="GI32">
        <v>0</v>
      </c>
      <c r="GK32">
        <v>0</v>
      </c>
      <c r="GL32">
        <v>0</v>
      </c>
      <c r="GM32">
        <v>0</v>
      </c>
      <c r="GN32">
        <v>0</v>
      </c>
      <c r="GO32">
        <v>0</v>
      </c>
      <c r="GQ32">
        <v>0</v>
      </c>
      <c r="GR32">
        <v>0</v>
      </c>
      <c r="GS32">
        <v>0</v>
      </c>
      <c r="GT32">
        <v>0</v>
      </c>
      <c r="HB32">
        <v>380911986</v>
      </c>
      <c r="HC32">
        <v>3.9695999999999995E-2</v>
      </c>
      <c r="HD32">
        <v>44428</v>
      </c>
      <c r="HE32">
        <v>0</v>
      </c>
      <c r="HF32">
        <v>193929</v>
      </c>
      <c r="HG32">
        <v>8008</v>
      </c>
      <c r="HH32">
        <v>0</v>
      </c>
      <c r="HI32">
        <v>0</v>
      </c>
      <c r="HJ32">
        <v>107284</v>
      </c>
      <c r="HK32">
        <v>3053</v>
      </c>
      <c r="HL32">
        <v>1509</v>
      </c>
      <c r="HM32">
        <v>0</v>
      </c>
      <c r="HN32">
        <v>0</v>
      </c>
      <c r="HO32">
        <v>0</v>
      </c>
      <c r="HP32">
        <v>113337</v>
      </c>
      <c r="HQ32">
        <v>0</v>
      </c>
      <c r="HR32">
        <v>0</v>
      </c>
      <c r="HS32">
        <v>4330555</v>
      </c>
      <c r="HT32">
        <v>105174</v>
      </c>
      <c r="HW32">
        <v>0</v>
      </c>
      <c r="HX32">
        <v>7</v>
      </c>
      <c r="HY32">
        <v>6</v>
      </c>
      <c r="HZ32">
        <v>8</v>
      </c>
      <c r="IA32">
        <v>5</v>
      </c>
      <c r="IB32">
        <v>253</v>
      </c>
      <c r="IC32">
        <v>279</v>
      </c>
      <c r="ID32">
        <v>0</v>
      </c>
      <c r="IE32">
        <v>0</v>
      </c>
      <c r="IF32">
        <v>0</v>
      </c>
      <c r="IG32">
        <v>13</v>
      </c>
      <c r="IH32">
        <v>0</v>
      </c>
      <c r="II32">
        <v>412.13500000000005</v>
      </c>
      <c r="IJ32">
        <v>10.862</v>
      </c>
      <c r="IK32">
        <v>235.84200000000001</v>
      </c>
      <c r="IL32">
        <v>0</v>
      </c>
      <c r="IM32">
        <v>0</v>
      </c>
      <c r="IN32">
        <v>0</v>
      </c>
      <c r="IO32">
        <v>0</v>
      </c>
      <c r="IP32">
        <v>647.97699999999998</v>
      </c>
      <c r="IQ32">
        <v>10.862</v>
      </c>
      <c r="IR32">
        <v>6691</v>
      </c>
      <c r="IS32">
        <v>64857</v>
      </c>
      <c r="IT32">
        <v>0</v>
      </c>
      <c r="IU32">
        <v>0</v>
      </c>
      <c r="IV32">
        <v>0</v>
      </c>
      <c r="IW32">
        <v>6160</v>
      </c>
      <c r="IX32">
        <v>0</v>
      </c>
      <c r="IY32">
        <v>0</v>
      </c>
      <c r="IZ32">
        <v>178194</v>
      </c>
      <c r="JA32">
        <v>0</v>
      </c>
      <c r="JB32">
        <v>0</v>
      </c>
      <c r="JC32">
        <v>0</v>
      </c>
      <c r="JD32">
        <v>0</v>
      </c>
      <c r="JE32">
        <v>0</v>
      </c>
      <c r="JF32">
        <v>0</v>
      </c>
      <c r="JG32">
        <v>0</v>
      </c>
      <c r="JH32">
        <v>0</v>
      </c>
      <c r="JJ32">
        <v>0</v>
      </c>
      <c r="JK32">
        <v>0</v>
      </c>
      <c r="JL32">
        <v>0</v>
      </c>
      <c r="JM32">
        <v>0</v>
      </c>
      <c r="JO32">
        <v>3.4370000000000003</v>
      </c>
      <c r="JP32">
        <v>3.5430000000000001</v>
      </c>
      <c r="JQ32">
        <v>0</v>
      </c>
      <c r="JR32">
        <v>27440</v>
      </c>
      <c r="JS32">
        <v>32915</v>
      </c>
      <c r="JT32">
        <v>0</v>
      </c>
      <c r="JU32">
        <v>0</v>
      </c>
      <c r="JW32">
        <v>0</v>
      </c>
      <c r="JX32">
        <v>0</v>
      </c>
      <c r="JY32">
        <v>0</v>
      </c>
      <c r="JZ32">
        <v>0</v>
      </c>
      <c r="KD32">
        <v>0</v>
      </c>
      <c r="KE32">
        <v>7258</v>
      </c>
      <c r="KG32">
        <v>0</v>
      </c>
      <c r="KH32">
        <v>0</v>
      </c>
      <c r="KI32">
        <v>0</v>
      </c>
      <c r="KJ32">
        <v>2</v>
      </c>
      <c r="KK32">
        <v>11</v>
      </c>
      <c r="KL32">
        <v>1232</v>
      </c>
      <c r="KM32">
        <v>6776</v>
      </c>
      <c r="KN32">
        <v>0</v>
      </c>
      <c r="KO32">
        <v>0</v>
      </c>
      <c r="KP32">
        <v>0</v>
      </c>
      <c r="KQ32">
        <v>0</v>
      </c>
      <c r="KS32">
        <v>0</v>
      </c>
      <c r="KT32">
        <v>0</v>
      </c>
      <c r="KU32">
        <v>0</v>
      </c>
      <c r="KW32">
        <v>0</v>
      </c>
      <c r="KX32">
        <v>0</v>
      </c>
      <c r="KY32">
        <v>0</v>
      </c>
      <c r="KZ32">
        <v>0</v>
      </c>
      <c r="LA32">
        <v>0</v>
      </c>
      <c r="LB32">
        <v>0</v>
      </c>
      <c r="LD32">
        <v>0</v>
      </c>
      <c r="LE32">
        <v>0</v>
      </c>
      <c r="LF32">
        <v>0</v>
      </c>
      <c r="LG32">
        <v>0</v>
      </c>
      <c r="LH32">
        <v>0</v>
      </c>
      <c r="LI32">
        <v>0</v>
      </c>
      <c r="LJ32">
        <v>228.369</v>
      </c>
      <c r="LK32">
        <v>7</v>
      </c>
      <c r="LL32">
        <v>105000</v>
      </c>
      <c r="LM32">
        <v>2284</v>
      </c>
      <c r="LN32">
        <v>0</v>
      </c>
      <c r="LO32">
        <v>0</v>
      </c>
      <c r="LP32">
        <v>0</v>
      </c>
      <c r="LQ32">
        <v>0</v>
      </c>
      <c r="LR32">
        <v>0</v>
      </c>
      <c r="LS32">
        <v>0</v>
      </c>
      <c r="LT32">
        <v>0</v>
      </c>
      <c r="LU32">
        <v>0</v>
      </c>
      <c r="LV32">
        <v>0</v>
      </c>
      <c r="LW32">
        <v>0</v>
      </c>
      <c r="LX32">
        <v>0</v>
      </c>
      <c r="LY32">
        <v>0</v>
      </c>
      <c r="LZ32">
        <v>294</v>
      </c>
      <c r="MA32">
        <v>17640</v>
      </c>
      <c r="MB32">
        <v>0</v>
      </c>
      <c r="MC32">
        <v>11760</v>
      </c>
      <c r="MD32">
        <v>5880</v>
      </c>
      <c r="ME32">
        <v>0</v>
      </c>
      <c r="MF32">
        <v>0</v>
      </c>
      <c r="MG32">
        <v>5108735</v>
      </c>
      <c r="MH32">
        <v>0</v>
      </c>
      <c r="MI32">
        <v>0</v>
      </c>
      <c r="MJ32">
        <v>0</v>
      </c>
      <c r="MK32">
        <v>0</v>
      </c>
      <c r="ML32">
        <v>0</v>
      </c>
    </row>
    <row r="33" spans="1:350" x14ac:dyDescent="0.25">
      <c r="A33">
        <v>45523</v>
      </c>
      <c r="B33">
        <v>57802</v>
      </c>
      <c r="C33">
        <v>9</v>
      </c>
      <c r="D33">
        <v>2025</v>
      </c>
      <c r="E33">
        <v>6160</v>
      </c>
      <c r="F33">
        <v>0</v>
      </c>
      <c r="G33">
        <v>313.89800000000002</v>
      </c>
      <c r="H33">
        <v>296.74700000000001</v>
      </c>
      <c r="I33">
        <v>296.74700000000001</v>
      </c>
      <c r="J33">
        <v>313.89800000000002</v>
      </c>
      <c r="K33">
        <v>0</v>
      </c>
      <c r="L33">
        <v>6160</v>
      </c>
      <c r="M33">
        <v>0</v>
      </c>
      <c r="N33">
        <v>0</v>
      </c>
      <c r="P33">
        <v>395.74299999999999</v>
      </c>
      <c r="Q33">
        <v>0</v>
      </c>
      <c r="R33">
        <v>246230</v>
      </c>
      <c r="S33">
        <v>622.19600000000003</v>
      </c>
      <c r="U33">
        <v>171213</v>
      </c>
      <c r="V33">
        <v>65.067999999999998</v>
      </c>
      <c r="W33">
        <v>40082</v>
      </c>
      <c r="X33">
        <v>40082</v>
      </c>
      <c r="Z33">
        <v>0</v>
      </c>
      <c r="AC33">
        <v>0</v>
      </c>
      <c r="AD33" t="s">
        <v>305</v>
      </c>
      <c r="AE33">
        <v>0</v>
      </c>
      <c r="AH33">
        <v>0</v>
      </c>
      <c r="AI33">
        <v>0</v>
      </c>
      <c r="AJ33">
        <v>6160</v>
      </c>
      <c r="AK33" t="s">
        <v>529</v>
      </c>
      <c r="AL33" t="s">
        <v>14</v>
      </c>
      <c r="AM33">
        <v>0</v>
      </c>
      <c r="AN33">
        <v>0</v>
      </c>
      <c r="AO33">
        <v>0</v>
      </c>
      <c r="AP33">
        <v>0</v>
      </c>
      <c r="AQ33">
        <v>0</v>
      </c>
      <c r="AS33">
        <v>0</v>
      </c>
      <c r="AT33">
        <v>0</v>
      </c>
      <c r="AU33">
        <v>0</v>
      </c>
      <c r="AV33">
        <v>-31063</v>
      </c>
      <c r="AW33">
        <v>3283829</v>
      </c>
      <c r="AX33">
        <v>3285151</v>
      </c>
      <c r="AY33">
        <v>2343658</v>
      </c>
      <c r="AZ33">
        <v>246230</v>
      </c>
      <c r="BA33">
        <v>14.667</v>
      </c>
      <c r="BB33">
        <v>0</v>
      </c>
      <c r="BC33">
        <v>0</v>
      </c>
      <c r="BD33">
        <v>0</v>
      </c>
      <c r="BE33">
        <v>0</v>
      </c>
      <c r="BF33">
        <v>2994689</v>
      </c>
      <c r="BG33">
        <v>0</v>
      </c>
      <c r="BJ33">
        <v>12</v>
      </c>
      <c r="BK33">
        <v>0</v>
      </c>
      <c r="BL33">
        <v>0</v>
      </c>
      <c r="BM33">
        <v>0</v>
      </c>
      <c r="BN33">
        <v>0</v>
      </c>
      <c r="BO33">
        <v>0</v>
      </c>
      <c r="BP33">
        <v>0</v>
      </c>
      <c r="BQ33">
        <v>724</v>
      </c>
      <c r="BS33">
        <v>0</v>
      </c>
      <c r="BT33">
        <v>0</v>
      </c>
      <c r="BU33">
        <v>0</v>
      </c>
      <c r="BV33">
        <v>0</v>
      </c>
      <c r="BW33">
        <v>0</v>
      </c>
      <c r="BY33">
        <v>0</v>
      </c>
      <c r="CA33">
        <v>0</v>
      </c>
      <c r="CB33">
        <v>0</v>
      </c>
      <c r="CC33">
        <v>0</v>
      </c>
      <c r="CD33">
        <v>0</v>
      </c>
      <c r="CE33">
        <v>0</v>
      </c>
      <c r="CF33">
        <v>0</v>
      </c>
      <c r="CG33">
        <v>0</v>
      </c>
      <c r="CH33">
        <v>24360</v>
      </c>
      <c r="CI33">
        <v>0</v>
      </c>
      <c r="CJ33">
        <v>4</v>
      </c>
      <c r="CK33">
        <v>0</v>
      </c>
      <c r="CL33">
        <v>0</v>
      </c>
      <c r="CN33">
        <v>0</v>
      </c>
      <c r="CO33">
        <v>1</v>
      </c>
      <c r="CP33">
        <v>0</v>
      </c>
      <c r="CQ33">
        <v>0</v>
      </c>
      <c r="CR33">
        <v>398.24600000000004</v>
      </c>
      <c r="CS33">
        <v>0</v>
      </c>
      <c r="CT33">
        <v>0</v>
      </c>
      <c r="CU33">
        <v>0</v>
      </c>
      <c r="CV33">
        <v>0</v>
      </c>
      <c r="CW33">
        <v>0</v>
      </c>
      <c r="CX33">
        <v>0</v>
      </c>
      <c r="CY33">
        <v>0</v>
      </c>
      <c r="CZ33">
        <v>0</v>
      </c>
      <c r="DB33">
        <v>1827962</v>
      </c>
      <c r="DC33">
        <v>0</v>
      </c>
      <c r="DD33">
        <v>0</v>
      </c>
      <c r="DE33">
        <v>319935</v>
      </c>
      <c r="DF33">
        <v>319935</v>
      </c>
      <c r="DG33">
        <v>51.938000000000002</v>
      </c>
      <c r="DH33">
        <v>0</v>
      </c>
      <c r="DI33">
        <v>0</v>
      </c>
      <c r="DK33">
        <v>3211</v>
      </c>
      <c r="DL33">
        <v>0</v>
      </c>
      <c r="DM33">
        <v>402072</v>
      </c>
      <c r="DN33">
        <v>1322</v>
      </c>
      <c r="DO33">
        <v>0</v>
      </c>
      <c r="DP33">
        <v>0</v>
      </c>
      <c r="DQ33">
        <v>0</v>
      </c>
      <c r="DR33">
        <v>0</v>
      </c>
      <c r="DS33">
        <v>0</v>
      </c>
      <c r="DT33">
        <v>0</v>
      </c>
      <c r="DU33">
        <v>0</v>
      </c>
      <c r="DV33">
        <v>0</v>
      </c>
      <c r="DW33">
        <v>0</v>
      </c>
      <c r="DX33">
        <v>0</v>
      </c>
      <c r="DY33">
        <v>0</v>
      </c>
      <c r="DZ33">
        <v>0</v>
      </c>
      <c r="EA33">
        <v>0</v>
      </c>
      <c r="EB33">
        <v>0</v>
      </c>
      <c r="EC33">
        <v>10.38</v>
      </c>
      <c r="ED33">
        <v>73532</v>
      </c>
      <c r="EE33">
        <v>0</v>
      </c>
      <c r="EF33">
        <v>0</v>
      </c>
      <c r="EG33">
        <v>0</v>
      </c>
      <c r="EH33">
        <v>329862</v>
      </c>
      <c r="EI33">
        <v>0</v>
      </c>
      <c r="EJ33">
        <v>0</v>
      </c>
      <c r="EK33">
        <v>14.485000000000001</v>
      </c>
      <c r="EL33">
        <v>0</v>
      </c>
      <c r="EM33">
        <v>1.6180000000000001</v>
      </c>
      <c r="EN33">
        <v>1.048</v>
      </c>
      <c r="EO33">
        <v>0</v>
      </c>
      <c r="EP33">
        <v>0</v>
      </c>
      <c r="EQ33">
        <v>17.151</v>
      </c>
      <c r="ER33">
        <v>0</v>
      </c>
      <c r="ES33">
        <v>53.548999999999999</v>
      </c>
      <c r="ET33">
        <v>0</v>
      </c>
      <c r="EV33">
        <v>0</v>
      </c>
      <c r="EW33">
        <v>0</v>
      </c>
      <c r="EX33">
        <v>0</v>
      </c>
      <c r="EZ33">
        <v>2793093</v>
      </c>
      <c r="FA33">
        <v>0</v>
      </c>
      <c r="FB33">
        <v>3038001</v>
      </c>
      <c r="FC33">
        <v>0</v>
      </c>
      <c r="FD33">
        <v>0</v>
      </c>
      <c r="FE33">
        <v>419790</v>
      </c>
      <c r="FF33">
        <v>72268</v>
      </c>
      <c r="FG33">
        <v>6.6668999999999992E-2</v>
      </c>
      <c r="FH33">
        <v>3.0164999999999997E-2</v>
      </c>
      <c r="FI33">
        <v>0</v>
      </c>
      <c r="FJ33">
        <v>0</v>
      </c>
      <c r="FK33">
        <v>486.15100000000001</v>
      </c>
      <c r="FL33">
        <v>3554419</v>
      </c>
      <c r="FM33">
        <v>0</v>
      </c>
      <c r="FN33">
        <v>0</v>
      </c>
      <c r="FO33">
        <v>42720</v>
      </c>
      <c r="FP33">
        <v>0</v>
      </c>
      <c r="FQ33">
        <v>42720</v>
      </c>
      <c r="FR33">
        <v>42720</v>
      </c>
      <c r="FS33">
        <v>0</v>
      </c>
      <c r="FT33">
        <v>0</v>
      </c>
      <c r="FU33">
        <v>0</v>
      </c>
      <c r="FV33">
        <v>0</v>
      </c>
      <c r="FW33">
        <v>0</v>
      </c>
      <c r="FX33">
        <v>0</v>
      </c>
      <c r="FY33">
        <v>0</v>
      </c>
      <c r="GB33">
        <v>0</v>
      </c>
      <c r="GC33">
        <v>0</v>
      </c>
      <c r="GD33">
        <v>0</v>
      </c>
      <c r="GF33">
        <v>0</v>
      </c>
      <c r="GG33">
        <v>0</v>
      </c>
      <c r="GH33">
        <v>0</v>
      </c>
      <c r="GI33">
        <v>0</v>
      </c>
      <c r="GK33">
        <v>0</v>
      </c>
      <c r="GL33">
        <v>0</v>
      </c>
      <c r="GM33">
        <v>0</v>
      </c>
      <c r="GN33">
        <v>0</v>
      </c>
      <c r="GO33">
        <v>0</v>
      </c>
      <c r="GQ33">
        <v>0</v>
      </c>
      <c r="GR33">
        <v>0</v>
      </c>
      <c r="GS33">
        <v>0</v>
      </c>
      <c r="GT33">
        <v>0</v>
      </c>
      <c r="HB33">
        <v>0</v>
      </c>
      <c r="HC33">
        <v>3.9695999999999995E-2</v>
      </c>
      <c r="HD33">
        <v>0</v>
      </c>
      <c r="HE33">
        <v>0</v>
      </c>
      <c r="HF33">
        <v>325828</v>
      </c>
      <c r="HG33">
        <v>19096</v>
      </c>
      <c r="HH33">
        <v>39410</v>
      </c>
      <c r="HI33">
        <v>0</v>
      </c>
      <c r="HJ33">
        <v>18982</v>
      </c>
      <c r="HK33">
        <v>1721</v>
      </c>
      <c r="HL33">
        <v>193</v>
      </c>
      <c r="HM33">
        <v>0</v>
      </c>
      <c r="HN33">
        <v>0</v>
      </c>
      <c r="HO33">
        <v>0</v>
      </c>
      <c r="HP33">
        <v>0</v>
      </c>
      <c r="HQ33">
        <v>0</v>
      </c>
      <c r="HR33">
        <v>0</v>
      </c>
      <c r="HS33">
        <v>2791771</v>
      </c>
      <c r="HT33">
        <v>72268</v>
      </c>
      <c r="HW33">
        <v>0</v>
      </c>
      <c r="HX33">
        <v>33</v>
      </c>
      <c r="HY33">
        <v>22</v>
      </c>
      <c r="HZ33">
        <v>41</v>
      </c>
      <c r="IA33">
        <v>53</v>
      </c>
      <c r="IB33">
        <v>55</v>
      </c>
      <c r="IC33">
        <v>204</v>
      </c>
      <c r="ID33">
        <v>0</v>
      </c>
      <c r="IE33">
        <v>0</v>
      </c>
      <c r="IF33">
        <v>0</v>
      </c>
      <c r="IG33">
        <v>31</v>
      </c>
      <c r="IH33">
        <v>63.977000000000004</v>
      </c>
      <c r="II33">
        <v>0</v>
      </c>
      <c r="IJ33">
        <v>65.067999999999998</v>
      </c>
      <c r="IK33">
        <v>0</v>
      </c>
      <c r="IL33">
        <v>0</v>
      </c>
      <c r="IM33">
        <v>0</v>
      </c>
      <c r="IN33">
        <v>0</v>
      </c>
      <c r="IO33">
        <v>0</v>
      </c>
      <c r="IP33">
        <v>0</v>
      </c>
      <c r="IQ33">
        <v>65.067999999999998</v>
      </c>
      <c r="IR33">
        <v>40082</v>
      </c>
      <c r="IS33">
        <v>0</v>
      </c>
      <c r="IT33">
        <v>0</v>
      </c>
      <c r="IU33">
        <v>0</v>
      </c>
      <c r="IV33">
        <v>0</v>
      </c>
      <c r="IW33">
        <v>6160</v>
      </c>
      <c r="IX33">
        <v>0</v>
      </c>
      <c r="IY33">
        <v>0</v>
      </c>
      <c r="IZ33">
        <v>0</v>
      </c>
      <c r="JA33">
        <v>0</v>
      </c>
      <c r="JB33">
        <v>0</v>
      </c>
      <c r="JC33">
        <v>0</v>
      </c>
      <c r="JD33">
        <v>0</v>
      </c>
      <c r="JE33">
        <v>0</v>
      </c>
      <c r="JF33">
        <v>0</v>
      </c>
      <c r="JG33">
        <v>0</v>
      </c>
      <c r="JH33">
        <v>0</v>
      </c>
      <c r="JJ33">
        <v>0</v>
      </c>
      <c r="JK33">
        <v>0</v>
      </c>
      <c r="JL33">
        <v>0</v>
      </c>
      <c r="JM33">
        <v>0</v>
      </c>
      <c r="JO33">
        <v>0</v>
      </c>
      <c r="JP33">
        <v>0</v>
      </c>
      <c r="JQ33">
        <v>0</v>
      </c>
      <c r="JR33">
        <v>0</v>
      </c>
      <c r="JS33">
        <v>0</v>
      </c>
      <c r="JT33">
        <v>0</v>
      </c>
      <c r="JU33">
        <v>0</v>
      </c>
      <c r="JW33">
        <v>0</v>
      </c>
      <c r="JX33">
        <v>0</v>
      </c>
      <c r="JY33">
        <v>0</v>
      </c>
      <c r="JZ33">
        <v>0</v>
      </c>
      <c r="KD33">
        <v>0</v>
      </c>
      <c r="KE33">
        <v>7258</v>
      </c>
      <c r="KG33">
        <v>0</v>
      </c>
      <c r="KH33">
        <v>0</v>
      </c>
      <c r="KI33">
        <v>0</v>
      </c>
      <c r="KJ33">
        <v>17</v>
      </c>
      <c r="KK33">
        <v>14</v>
      </c>
      <c r="KL33">
        <v>10472</v>
      </c>
      <c r="KM33">
        <v>8624</v>
      </c>
      <c r="KN33">
        <v>0</v>
      </c>
      <c r="KO33">
        <v>0</v>
      </c>
      <c r="KP33">
        <v>0</v>
      </c>
      <c r="KQ33">
        <v>0</v>
      </c>
      <c r="KS33">
        <v>0</v>
      </c>
      <c r="KT33">
        <v>0</v>
      </c>
      <c r="KU33">
        <v>0</v>
      </c>
      <c r="KW33">
        <v>0</v>
      </c>
      <c r="KX33">
        <v>0</v>
      </c>
      <c r="KY33">
        <v>0</v>
      </c>
      <c r="KZ33">
        <v>0</v>
      </c>
      <c r="LA33">
        <v>0</v>
      </c>
      <c r="LB33">
        <v>0</v>
      </c>
      <c r="LD33">
        <v>0</v>
      </c>
      <c r="LE33">
        <v>0</v>
      </c>
      <c r="LF33">
        <v>0</v>
      </c>
      <c r="LG33">
        <v>0</v>
      </c>
      <c r="LH33">
        <v>0</v>
      </c>
      <c r="LI33">
        <v>0</v>
      </c>
      <c r="LJ33">
        <v>398.24600000000004</v>
      </c>
      <c r="LK33">
        <v>1</v>
      </c>
      <c r="LL33">
        <v>15000</v>
      </c>
      <c r="LM33">
        <v>3982</v>
      </c>
      <c r="LN33">
        <v>0</v>
      </c>
      <c r="LO33">
        <v>0</v>
      </c>
      <c r="LP33">
        <v>0</v>
      </c>
      <c r="LQ33">
        <v>0</v>
      </c>
      <c r="LR33">
        <v>0</v>
      </c>
      <c r="LS33">
        <v>0</v>
      </c>
      <c r="LT33">
        <v>0</v>
      </c>
      <c r="LU33">
        <v>0</v>
      </c>
      <c r="LV33">
        <v>0</v>
      </c>
      <c r="LW33">
        <v>0</v>
      </c>
      <c r="LX33">
        <v>0</v>
      </c>
      <c r="LY33">
        <v>0</v>
      </c>
      <c r="LZ33">
        <v>406</v>
      </c>
      <c r="MA33">
        <v>24360</v>
      </c>
      <c r="MB33">
        <v>0</v>
      </c>
      <c r="MC33">
        <v>16240</v>
      </c>
      <c r="MD33">
        <v>8120</v>
      </c>
      <c r="ME33">
        <v>0</v>
      </c>
      <c r="MF33">
        <v>0</v>
      </c>
      <c r="MG33">
        <v>3308189</v>
      </c>
      <c r="MH33">
        <v>0</v>
      </c>
      <c r="MI33">
        <v>0</v>
      </c>
      <c r="MJ33">
        <v>0</v>
      </c>
      <c r="MK33">
        <v>0</v>
      </c>
      <c r="ML33">
        <v>0</v>
      </c>
    </row>
    <row r="34" spans="1:350" x14ac:dyDescent="0.25">
      <c r="A34">
        <v>45523</v>
      </c>
      <c r="B34">
        <v>61802</v>
      </c>
      <c r="C34">
        <v>9</v>
      </c>
      <c r="D34">
        <v>2025</v>
      </c>
      <c r="E34">
        <v>6160</v>
      </c>
      <c r="F34">
        <v>0</v>
      </c>
      <c r="G34">
        <v>715.35700000000008</v>
      </c>
      <c r="H34">
        <v>693.899</v>
      </c>
      <c r="I34">
        <v>693.899</v>
      </c>
      <c r="J34">
        <v>715.35700000000008</v>
      </c>
      <c r="K34">
        <v>0</v>
      </c>
      <c r="L34">
        <v>6160</v>
      </c>
      <c r="M34">
        <v>0</v>
      </c>
      <c r="N34">
        <v>0</v>
      </c>
      <c r="P34">
        <v>667.02300000000002</v>
      </c>
      <c r="Q34">
        <v>0</v>
      </c>
      <c r="R34">
        <v>415019</v>
      </c>
      <c r="S34">
        <v>622.19600000000003</v>
      </c>
      <c r="U34">
        <v>288579</v>
      </c>
      <c r="V34">
        <v>281.66500000000002</v>
      </c>
      <c r="W34">
        <v>173506</v>
      </c>
      <c r="X34">
        <v>173506</v>
      </c>
      <c r="Z34">
        <v>0</v>
      </c>
      <c r="AC34">
        <v>0</v>
      </c>
      <c r="AD34" t="s">
        <v>305</v>
      </c>
      <c r="AE34">
        <v>0</v>
      </c>
      <c r="AH34">
        <v>0</v>
      </c>
      <c r="AI34">
        <v>0</v>
      </c>
      <c r="AJ34">
        <v>6160</v>
      </c>
      <c r="AK34" t="s">
        <v>529</v>
      </c>
      <c r="AL34" t="s">
        <v>323</v>
      </c>
      <c r="AM34">
        <v>0</v>
      </c>
      <c r="AN34">
        <v>0</v>
      </c>
      <c r="AO34">
        <v>0</v>
      </c>
      <c r="AP34">
        <v>0</v>
      </c>
      <c r="AQ34">
        <v>0</v>
      </c>
      <c r="AS34">
        <v>0</v>
      </c>
      <c r="AT34">
        <v>0</v>
      </c>
      <c r="AU34">
        <v>0</v>
      </c>
      <c r="AV34">
        <v>0</v>
      </c>
      <c r="AW34">
        <v>8132732</v>
      </c>
      <c r="AX34">
        <v>8020457</v>
      </c>
      <c r="AY34">
        <v>5460257</v>
      </c>
      <c r="AZ34">
        <v>415019</v>
      </c>
      <c r="BA34">
        <v>11.333</v>
      </c>
      <c r="BB34">
        <v>0</v>
      </c>
      <c r="BC34">
        <v>0</v>
      </c>
      <c r="BD34">
        <v>0</v>
      </c>
      <c r="BE34">
        <v>0</v>
      </c>
      <c r="BF34">
        <v>7177406</v>
      </c>
      <c r="BG34">
        <v>0</v>
      </c>
      <c r="BJ34">
        <v>12</v>
      </c>
      <c r="BK34">
        <v>0</v>
      </c>
      <c r="BL34">
        <v>0</v>
      </c>
      <c r="BM34">
        <v>0</v>
      </c>
      <c r="BN34">
        <v>0</v>
      </c>
      <c r="BO34">
        <v>0</v>
      </c>
      <c r="BP34">
        <v>0</v>
      </c>
      <c r="BQ34">
        <v>663</v>
      </c>
      <c r="BS34">
        <v>0</v>
      </c>
      <c r="BT34">
        <v>0</v>
      </c>
      <c r="BU34">
        <v>0</v>
      </c>
      <c r="BV34">
        <v>0</v>
      </c>
      <c r="BW34">
        <v>0</v>
      </c>
      <c r="BY34">
        <v>0</v>
      </c>
      <c r="CA34">
        <v>0</v>
      </c>
      <c r="CB34">
        <v>0</v>
      </c>
      <c r="CC34">
        <v>0</v>
      </c>
      <c r="CD34">
        <v>0</v>
      </c>
      <c r="CE34">
        <v>0</v>
      </c>
      <c r="CF34">
        <v>0</v>
      </c>
      <c r="CG34">
        <v>0</v>
      </c>
      <c r="CH34">
        <v>154867</v>
      </c>
      <c r="CI34">
        <v>0</v>
      </c>
      <c r="CJ34">
        <v>4</v>
      </c>
      <c r="CK34">
        <v>0</v>
      </c>
      <c r="CL34">
        <v>0</v>
      </c>
      <c r="CN34">
        <v>0</v>
      </c>
      <c r="CO34">
        <v>1</v>
      </c>
      <c r="CP34">
        <v>0</v>
      </c>
      <c r="CQ34">
        <v>1.5</v>
      </c>
      <c r="CR34">
        <v>665.30100000000004</v>
      </c>
      <c r="CS34">
        <v>0</v>
      </c>
      <c r="CT34">
        <v>0</v>
      </c>
      <c r="CU34">
        <v>0</v>
      </c>
      <c r="CV34">
        <v>0</v>
      </c>
      <c r="CW34">
        <v>0</v>
      </c>
      <c r="CX34">
        <v>0</v>
      </c>
      <c r="CY34">
        <v>0</v>
      </c>
      <c r="CZ34">
        <v>0</v>
      </c>
      <c r="DB34">
        <v>4274418</v>
      </c>
      <c r="DC34">
        <v>0</v>
      </c>
      <c r="DD34">
        <v>0</v>
      </c>
      <c r="DE34">
        <v>1002771</v>
      </c>
      <c r="DF34">
        <v>1002771</v>
      </c>
      <c r="DG34">
        <v>162.78800000000001</v>
      </c>
      <c r="DH34">
        <v>0</v>
      </c>
      <c r="DI34">
        <v>0</v>
      </c>
      <c r="DK34">
        <v>2233</v>
      </c>
      <c r="DL34">
        <v>0</v>
      </c>
      <c r="DM34">
        <v>398902</v>
      </c>
      <c r="DN34">
        <v>1312</v>
      </c>
      <c r="DO34">
        <v>0</v>
      </c>
      <c r="DP34">
        <v>0</v>
      </c>
      <c r="DQ34">
        <v>0</v>
      </c>
      <c r="DR34">
        <v>0</v>
      </c>
      <c r="DS34">
        <v>0</v>
      </c>
      <c r="DT34">
        <v>0</v>
      </c>
      <c r="DU34">
        <v>0</v>
      </c>
      <c r="DV34">
        <v>0</v>
      </c>
      <c r="DW34">
        <v>0</v>
      </c>
      <c r="DX34">
        <v>0</v>
      </c>
      <c r="DY34">
        <v>0</v>
      </c>
      <c r="DZ34">
        <v>0</v>
      </c>
      <c r="EA34">
        <v>0</v>
      </c>
      <c r="EB34">
        <v>0</v>
      </c>
      <c r="EC34">
        <v>7.1130000000000004</v>
      </c>
      <c r="ED34">
        <v>50388</v>
      </c>
      <c r="EE34">
        <v>0</v>
      </c>
      <c r="EF34">
        <v>0</v>
      </c>
      <c r="EG34">
        <v>0</v>
      </c>
      <c r="EH34">
        <v>349826</v>
      </c>
      <c r="EI34">
        <v>0</v>
      </c>
      <c r="EJ34">
        <v>0</v>
      </c>
      <c r="EK34">
        <v>16.535</v>
      </c>
      <c r="EL34">
        <v>0</v>
      </c>
      <c r="EM34">
        <v>0</v>
      </c>
      <c r="EN34">
        <v>1.4370000000000001</v>
      </c>
      <c r="EO34">
        <v>0</v>
      </c>
      <c r="EP34">
        <v>0</v>
      </c>
      <c r="EQ34">
        <v>17.972000000000001</v>
      </c>
      <c r="ER34">
        <v>0</v>
      </c>
      <c r="ES34">
        <v>56.79</v>
      </c>
      <c r="ET34">
        <v>0</v>
      </c>
      <c r="EV34">
        <v>0</v>
      </c>
      <c r="EW34">
        <v>0</v>
      </c>
      <c r="EX34">
        <v>0</v>
      </c>
      <c r="EZ34">
        <v>6841137</v>
      </c>
      <c r="FA34">
        <v>0</v>
      </c>
      <c r="FB34">
        <v>7254844</v>
      </c>
      <c r="FC34">
        <v>0</v>
      </c>
      <c r="FD34">
        <v>0</v>
      </c>
      <c r="FE34">
        <v>1006115</v>
      </c>
      <c r="FF34">
        <v>173205</v>
      </c>
      <c r="FG34">
        <v>6.6668999999999992E-2</v>
      </c>
      <c r="FH34">
        <v>3.0164999999999997E-2</v>
      </c>
      <c r="FI34">
        <v>0</v>
      </c>
      <c r="FJ34">
        <v>0</v>
      </c>
      <c r="FK34">
        <v>1165.163</v>
      </c>
      <c r="FL34">
        <v>8589031</v>
      </c>
      <c r="FM34">
        <v>0</v>
      </c>
      <c r="FN34">
        <v>0</v>
      </c>
      <c r="FO34">
        <v>78750</v>
      </c>
      <c r="FP34">
        <v>0</v>
      </c>
      <c r="FQ34">
        <v>78750</v>
      </c>
      <c r="FR34">
        <v>78750</v>
      </c>
      <c r="FS34">
        <v>0</v>
      </c>
      <c r="FT34">
        <v>0</v>
      </c>
      <c r="FU34">
        <v>0</v>
      </c>
      <c r="FV34">
        <v>0</v>
      </c>
      <c r="FW34">
        <v>0</v>
      </c>
      <c r="FX34">
        <v>0</v>
      </c>
      <c r="FY34">
        <v>0</v>
      </c>
      <c r="GB34">
        <v>32386</v>
      </c>
      <c r="GC34">
        <v>32386</v>
      </c>
      <c r="GD34">
        <v>3.4860000000000002</v>
      </c>
      <c r="GF34">
        <v>0</v>
      </c>
      <c r="GG34">
        <v>0</v>
      </c>
      <c r="GH34">
        <v>0</v>
      </c>
      <c r="GI34">
        <v>0</v>
      </c>
      <c r="GK34">
        <v>0</v>
      </c>
      <c r="GL34">
        <v>0</v>
      </c>
      <c r="GM34">
        <v>0</v>
      </c>
      <c r="GN34">
        <v>0</v>
      </c>
      <c r="GO34">
        <v>0</v>
      </c>
      <c r="GQ34">
        <v>0</v>
      </c>
      <c r="GR34">
        <v>0</v>
      </c>
      <c r="GS34">
        <v>0</v>
      </c>
      <c r="GT34">
        <v>0</v>
      </c>
      <c r="HB34">
        <v>380911986</v>
      </c>
      <c r="HC34">
        <v>3.9695999999999995E-2</v>
      </c>
      <c r="HD34">
        <v>113587</v>
      </c>
      <c r="HE34">
        <v>0</v>
      </c>
      <c r="HF34">
        <v>761901</v>
      </c>
      <c r="HG34">
        <v>0</v>
      </c>
      <c r="HH34">
        <v>188806</v>
      </c>
      <c r="HI34">
        <v>0</v>
      </c>
      <c r="HJ34">
        <v>51653</v>
      </c>
      <c r="HK34">
        <v>0</v>
      </c>
      <c r="HL34">
        <v>0</v>
      </c>
      <c r="HM34">
        <v>0</v>
      </c>
      <c r="HN34">
        <v>291751</v>
      </c>
      <c r="HO34">
        <v>0</v>
      </c>
      <c r="HP34">
        <v>0</v>
      </c>
      <c r="HQ34">
        <v>0</v>
      </c>
      <c r="HR34">
        <v>0</v>
      </c>
      <c r="HS34">
        <v>6839825</v>
      </c>
      <c r="HT34">
        <v>173205</v>
      </c>
      <c r="HW34">
        <v>0</v>
      </c>
      <c r="HX34">
        <v>109</v>
      </c>
      <c r="HY34">
        <v>146</v>
      </c>
      <c r="HZ34">
        <v>78</v>
      </c>
      <c r="IA34">
        <v>71</v>
      </c>
      <c r="IB34">
        <v>238</v>
      </c>
      <c r="IC34">
        <v>642</v>
      </c>
      <c r="ID34">
        <v>0</v>
      </c>
      <c r="IE34">
        <v>0</v>
      </c>
      <c r="IF34">
        <v>0</v>
      </c>
      <c r="IG34">
        <v>0</v>
      </c>
      <c r="IH34">
        <v>306.50300000000004</v>
      </c>
      <c r="II34">
        <v>0</v>
      </c>
      <c r="IJ34">
        <v>281.66500000000002</v>
      </c>
      <c r="IK34">
        <v>0</v>
      </c>
      <c r="IL34">
        <v>0</v>
      </c>
      <c r="IM34">
        <v>0</v>
      </c>
      <c r="IN34">
        <v>0</v>
      </c>
      <c r="IO34">
        <v>0</v>
      </c>
      <c r="IP34">
        <v>0</v>
      </c>
      <c r="IQ34">
        <v>281.66500000000002</v>
      </c>
      <c r="IR34">
        <v>173506</v>
      </c>
      <c r="IS34">
        <v>0</v>
      </c>
      <c r="IT34">
        <v>0</v>
      </c>
      <c r="IU34">
        <v>0</v>
      </c>
      <c r="IV34">
        <v>0</v>
      </c>
      <c r="IW34">
        <v>6160</v>
      </c>
      <c r="IX34">
        <v>0</v>
      </c>
      <c r="IY34">
        <v>0</v>
      </c>
      <c r="IZ34">
        <v>0</v>
      </c>
      <c r="JA34">
        <v>0</v>
      </c>
      <c r="JB34">
        <v>11</v>
      </c>
      <c r="JC34">
        <v>273680</v>
      </c>
      <c r="JD34">
        <v>1</v>
      </c>
      <c r="JE34">
        <v>16071</v>
      </c>
      <c r="JF34">
        <v>0</v>
      </c>
      <c r="JG34">
        <v>0</v>
      </c>
      <c r="JH34">
        <v>2000</v>
      </c>
      <c r="JJ34">
        <v>0</v>
      </c>
      <c r="JK34">
        <v>0</v>
      </c>
      <c r="JL34">
        <v>0</v>
      </c>
      <c r="JM34">
        <v>0</v>
      </c>
      <c r="JO34">
        <v>0</v>
      </c>
      <c r="JP34">
        <v>3.4860000000000002</v>
      </c>
      <c r="JQ34">
        <v>0</v>
      </c>
      <c r="JR34">
        <v>0</v>
      </c>
      <c r="JS34">
        <v>32386</v>
      </c>
      <c r="JT34">
        <v>0</v>
      </c>
      <c r="JU34">
        <v>0</v>
      </c>
      <c r="JW34">
        <v>0</v>
      </c>
      <c r="JX34">
        <v>0</v>
      </c>
      <c r="JY34">
        <v>0</v>
      </c>
      <c r="JZ34">
        <v>0</v>
      </c>
      <c r="KD34">
        <v>0</v>
      </c>
      <c r="KE34">
        <v>7258</v>
      </c>
      <c r="KG34">
        <v>0</v>
      </c>
      <c r="KH34">
        <v>0</v>
      </c>
      <c r="KI34">
        <v>0</v>
      </c>
      <c r="KJ34">
        <v>0</v>
      </c>
      <c r="KK34">
        <v>0</v>
      </c>
      <c r="KL34">
        <v>0</v>
      </c>
      <c r="KM34">
        <v>0</v>
      </c>
      <c r="KN34">
        <v>0</v>
      </c>
      <c r="KO34">
        <v>0</v>
      </c>
      <c r="KP34">
        <v>0</v>
      </c>
      <c r="KQ34">
        <v>0</v>
      </c>
      <c r="KS34">
        <v>0</v>
      </c>
      <c r="KT34">
        <v>0</v>
      </c>
      <c r="KU34">
        <v>0</v>
      </c>
      <c r="KW34">
        <v>0</v>
      </c>
      <c r="KX34">
        <v>0</v>
      </c>
      <c r="KY34">
        <v>0</v>
      </c>
      <c r="KZ34">
        <v>0</v>
      </c>
      <c r="LA34">
        <v>0</v>
      </c>
      <c r="LB34">
        <v>0</v>
      </c>
      <c r="LD34">
        <v>0</v>
      </c>
      <c r="LE34">
        <v>0</v>
      </c>
      <c r="LF34">
        <v>0</v>
      </c>
      <c r="LG34">
        <v>0</v>
      </c>
      <c r="LH34">
        <v>0</v>
      </c>
      <c r="LI34">
        <v>0</v>
      </c>
      <c r="LJ34">
        <v>665.30100000000004</v>
      </c>
      <c r="LK34">
        <v>3</v>
      </c>
      <c r="LL34">
        <v>45000</v>
      </c>
      <c r="LM34">
        <v>6653</v>
      </c>
      <c r="LN34">
        <v>0</v>
      </c>
      <c r="LO34">
        <v>0</v>
      </c>
      <c r="LP34">
        <v>0</v>
      </c>
      <c r="LQ34">
        <v>0</v>
      </c>
      <c r="LR34">
        <v>0</v>
      </c>
      <c r="LS34">
        <v>0</v>
      </c>
      <c r="LT34">
        <v>0</v>
      </c>
      <c r="LU34">
        <v>0</v>
      </c>
      <c r="LV34">
        <v>0</v>
      </c>
      <c r="LW34">
        <v>0</v>
      </c>
      <c r="LX34">
        <v>0</v>
      </c>
      <c r="LY34">
        <v>0</v>
      </c>
      <c r="LZ34">
        <v>688</v>
      </c>
      <c r="MA34">
        <v>41280</v>
      </c>
      <c r="MB34">
        <v>0</v>
      </c>
      <c r="MC34">
        <v>27520</v>
      </c>
      <c r="MD34">
        <v>13760</v>
      </c>
      <c r="ME34">
        <v>0</v>
      </c>
      <c r="MF34">
        <v>0</v>
      </c>
      <c r="MG34">
        <v>8174012</v>
      </c>
      <c r="MH34">
        <v>0</v>
      </c>
      <c r="MI34">
        <v>0</v>
      </c>
      <c r="MJ34">
        <v>0</v>
      </c>
      <c r="MK34">
        <v>0</v>
      </c>
      <c r="ML34">
        <v>0</v>
      </c>
    </row>
    <row r="35" spans="1:350" x14ac:dyDescent="0.25">
      <c r="A35">
        <v>45523</v>
      </c>
      <c r="B35">
        <v>68802</v>
      </c>
      <c r="C35">
        <v>9</v>
      </c>
      <c r="D35">
        <v>2025</v>
      </c>
      <c r="E35">
        <v>6160</v>
      </c>
      <c r="F35">
        <v>0</v>
      </c>
      <c r="G35">
        <v>1601.883</v>
      </c>
      <c r="H35">
        <v>1567.548</v>
      </c>
      <c r="I35">
        <v>1567.548</v>
      </c>
      <c r="J35">
        <v>1601.883</v>
      </c>
      <c r="K35">
        <v>0</v>
      </c>
      <c r="L35">
        <v>6160</v>
      </c>
      <c r="M35">
        <v>0</v>
      </c>
      <c r="N35">
        <v>0</v>
      </c>
      <c r="P35">
        <v>1380.7250000000001</v>
      </c>
      <c r="Q35">
        <v>0</v>
      </c>
      <c r="R35">
        <v>859082</v>
      </c>
      <c r="S35">
        <v>622.19600000000003</v>
      </c>
      <c r="U35">
        <v>597353</v>
      </c>
      <c r="V35">
        <v>6.218</v>
      </c>
      <c r="W35">
        <v>6738</v>
      </c>
      <c r="X35">
        <v>6738</v>
      </c>
      <c r="Z35">
        <v>0</v>
      </c>
      <c r="AC35">
        <v>0</v>
      </c>
      <c r="AD35" t="s">
        <v>305</v>
      </c>
      <c r="AE35">
        <v>0</v>
      </c>
      <c r="AH35">
        <v>0</v>
      </c>
      <c r="AI35">
        <v>0</v>
      </c>
      <c r="AJ35">
        <v>6160</v>
      </c>
      <c r="AK35" t="s">
        <v>529</v>
      </c>
      <c r="AL35" t="s">
        <v>325</v>
      </c>
      <c r="AM35">
        <v>0</v>
      </c>
      <c r="AN35">
        <v>0</v>
      </c>
      <c r="AO35">
        <v>0</v>
      </c>
      <c r="AP35">
        <v>0</v>
      </c>
      <c r="AQ35">
        <v>0</v>
      </c>
      <c r="AS35">
        <v>0</v>
      </c>
      <c r="AT35">
        <v>0</v>
      </c>
      <c r="AU35">
        <v>0</v>
      </c>
      <c r="AV35">
        <v>-4960</v>
      </c>
      <c r="AW35">
        <v>14237359</v>
      </c>
      <c r="AX35">
        <v>13986949</v>
      </c>
      <c r="AY35">
        <v>9421785</v>
      </c>
      <c r="AZ35">
        <v>859082</v>
      </c>
      <c r="BA35">
        <v>0</v>
      </c>
      <c r="BB35">
        <v>2124</v>
      </c>
      <c r="BC35">
        <v>2111</v>
      </c>
      <c r="BD35">
        <v>5</v>
      </c>
      <c r="BE35">
        <v>14</v>
      </c>
      <c r="BF35">
        <v>12747029</v>
      </c>
      <c r="BG35">
        <v>0</v>
      </c>
      <c r="BJ35">
        <v>12</v>
      </c>
      <c r="BK35">
        <v>0</v>
      </c>
      <c r="BL35">
        <v>0</v>
      </c>
      <c r="BM35">
        <v>0</v>
      </c>
      <c r="BN35">
        <v>0</v>
      </c>
      <c r="BO35">
        <v>0</v>
      </c>
      <c r="BP35">
        <v>0</v>
      </c>
      <c r="BQ35">
        <v>529</v>
      </c>
      <c r="BS35">
        <v>0</v>
      </c>
      <c r="BT35">
        <v>0</v>
      </c>
      <c r="BU35">
        <v>0</v>
      </c>
      <c r="BV35">
        <v>0</v>
      </c>
      <c r="BW35">
        <v>0</v>
      </c>
      <c r="BY35">
        <v>0</v>
      </c>
      <c r="CA35">
        <v>0</v>
      </c>
      <c r="CB35">
        <v>0</v>
      </c>
      <c r="CC35">
        <v>0</v>
      </c>
      <c r="CD35">
        <v>0</v>
      </c>
      <c r="CE35">
        <v>0</v>
      </c>
      <c r="CF35">
        <v>0</v>
      </c>
      <c r="CG35">
        <v>0</v>
      </c>
      <c r="CH35">
        <v>332592</v>
      </c>
      <c r="CI35">
        <v>0</v>
      </c>
      <c r="CJ35">
        <v>4</v>
      </c>
      <c r="CK35">
        <v>0</v>
      </c>
      <c r="CL35">
        <v>0</v>
      </c>
      <c r="CN35">
        <v>0</v>
      </c>
      <c r="CO35">
        <v>1</v>
      </c>
      <c r="CP35">
        <v>0</v>
      </c>
      <c r="CQ35">
        <v>0</v>
      </c>
      <c r="CR35">
        <v>1381.0650000000001</v>
      </c>
      <c r="CS35">
        <v>0</v>
      </c>
      <c r="CT35">
        <v>0</v>
      </c>
      <c r="CU35">
        <v>0</v>
      </c>
      <c r="CV35">
        <v>0</v>
      </c>
      <c r="CW35">
        <v>0</v>
      </c>
      <c r="CX35">
        <v>0</v>
      </c>
      <c r="CY35">
        <v>0</v>
      </c>
      <c r="CZ35">
        <v>0</v>
      </c>
      <c r="DB35">
        <v>9656096</v>
      </c>
      <c r="DC35">
        <v>0</v>
      </c>
      <c r="DD35">
        <v>0</v>
      </c>
      <c r="DE35">
        <v>60291</v>
      </c>
      <c r="DF35">
        <v>60291</v>
      </c>
      <c r="DG35">
        <v>9.7880000000000003</v>
      </c>
      <c r="DH35">
        <v>0</v>
      </c>
      <c r="DI35">
        <v>0</v>
      </c>
      <c r="DK35">
        <v>80</v>
      </c>
      <c r="DL35">
        <v>0</v>
      </c>
      <c r="DM35">
        <v>1194928</v>
      </c>
      <c r="DN35">
        <v>3929</v>
      </c>
      <c r="DO35">
        <v>0</v>
      </c>
      <c r="DP35">
        <v>0</v>
      </c>
      <c r="DQ35">
        <v>0</v>
      </c>
      <c r="DR35">
        <v>0</v>
      </c>
      <c r="DS35">
        <v>0</v>
      </c>
      <c r="DT35">
        <v>0</v>
      </c>
      <c r="DU35">
        <v>0</v>
      </c>
      <c r="DV35">
        <v>0</v>
      </c>
      <c r="DW35">
        <v>0</v>
      </c>
      <c r="DX35">
        <v>0</v>
      </c>
      <c r="DY35">
        <v>0</v>
      </c>
      <c r="DZ35">
        <v>0</v>
      </c>
      <c r="EA35">
        <v>0</v>
      </c>
      <c r="EB35">
        <v>0</v>
      </c>
      <c r="EC35">
        <v>75.097999999999999</v>
      </c>
      <c r="ED35">
        <v>531994</v>
      </c>
      <c r="EE35">
        <v>0</v>
      </c>
      <c r="EF35">
        <v>0</v>
      </c>
      <c r="EG35">
        <v>0</v>
      </c>
      <c r="EH35">
        <v>666863</v>
      </c>
      <c r="EI35">
        <v>0</v>
      </c>
      <c r="EJ35">
        <v>0</v>
      </c>
      <c r="EK35">
        <v>31.709000000000003</v>
      </c>
      <c r="EL35">
        <v>0</v>
      </c>
      <c r="EM35">
        <v>0</v>
      </c>
      <c r="EN35">
        <v>2.6260000000000003</v>
      </c>
      <c r="EO35">
        <v>0</v>
      </c>
      <c r="EP35">
        <v>0</v>
      </c>
      <c r="EQ35">
        <v>34.335000000000001</v>
      </c>
      <c r="ER35">
        <v>0</v>
      </c>
      <c r="ES35">
        <v>108.25700000000001</v>
      </c>
      <c r="ET35">
        <v>0</v>
      </c>
      <c r="EV35">
        <v>0</v>
      </c>
      <c r="EW35">
        <v>0</v>
      </c>
      <c r="EX35">
        <v>0</v>
      </c>
      <c r="EZ35">
        <v>11892484</v>
      </c>
      <c r="FA35">
        <v>0</v>
      </c>
      <c r="FB35">
        <v>12747624</v>
      </c>
      <c r="FC35">
        <v>0</v>
      </c>
      <c r="FD35">
        <v>0</v>
      </c>
      <c r="FE35">
        <v>1786854</v>
      </c>
      <c r="FF35">
        <v>307611</v>
      </c>
      <c r="FG35">
        <v>6.6668999999999992E-2</v>
      </c>
      <c r="FH35">
        <v>3.0164999999999997E-2</v>
      </c>
      <c r="FI35">
        <v>0</v>
      </c>
      <c r="FJ35">
        <v>0</v>
      </c>
      <c r="FK35">
        <v>2069.3230000000003</v>
      </c>
      <c r="FL35">
        <v>15174681</v>
      </c>
      <c r="FM35">
        <v>0</v>
      </c>
      <c r="FN35">
        <v>0</v>
      </c>
      <c r="FO35">
        <v>0</v>
      </c>
      <c r="FP35">
        <v>0</v>
      </c>
      <c r="FQ35">
        <v>0</v>
      </c>
      <c r="FR35">
        <v>0</v>
      </c>
      <c r="FS35">
        <v>0</v>
      </c>
      <c r="FT35">
        <v>0</v>
      </c>
      <c r="FU35">
        <v>0</v>
      </c>
      <c r="FV35">
        <v>0</v>
      </c>
      <c r="FW35">
        <v>0</v>
      </c>
      <c r="FX35">
        <v>0</v>
      </c>
      <c r="FY35">
        <v>0</v>
      </c>
      <c r="GB35">
        <v>0</v>
      </c>
      <c r="GC35">
        <v>0</v>
      </c>
      <c r="GD35">
        <v>0</v>
      </c>
      <c r="GF35">
        <v>0</v>
      </c>
      <c r="GG35">
        <v>0</v>
      </c>
      <c r="GH35">
        <v>0</v>
      </c>
      <c r="GI35">
        <v>0</v>
      </c>
      <c r="GK35">
        <v>0</v>
      </c>
      <c r="GL35">
        <v>0</v>
      </c>
      <c r="GM35">
        <v>0</v>
      </c>
      <c r="GN35">
        <v>0</v>
      </c>
      <c r="GO35">
        <v>0</v>
      </c>
      <c r="GQ35">
        <v>0</v>
      </c>
      <c r="GR35">
        <v>0</v>
      </c>
      <c r="GS35">
        <v>0</v>
      </c>
      <c r="GT35">
        <v>0</v>
      </c>
      <c r="HB35">
        <v>380911986</v>
      </c>
      <c r="HC35">
        <v>3.9695999999999995E-2</v>
      </c>
      <c r="HD35">
        <v>254352</v>
      </c>
      <c r="HE35">
        <v>0</v>
      </c>
      <c r="HF35">
        <v>1721168</v>
      </c>
      <c r="HG35">
        <v>15400</v>
      </c>
      <c r="HH35">
        <v>1016</v>
      </c>
      <c r="HI35">
        <v>0</v>
      </c>
      <c r="HJ35">
        <v>28811</v>
      </c>
      <c r="HK35">
        <v>3663</v>
      </c>
      <c r="HL35">
        <v>874</v>
      </c>
      <c r="HM35">
        <v>32000</v>
      </c>
      <c r="HN35">
        <v>24528</v>
      </c>
      <c r="HO35">
        <v>0</v>
      </c>
      <c r="HP35">
        <v>0</v>
      </c>
      <c r="HQ35">
        <v>0</v>
      </c>
      <c r="HR35">
        <v>0</v>
      </c>
      <c r="HS35">
        <v>11888542</v>
      </c>
      <c r="HT35">
        <v>307611</v>
      </c>
      <c r="HW35">
        <v>0</v>
      </c>
      <c r="HX35">
        <v>14</v>
      </c>
      <c r="HY35">
        <v>16</v>
      </c>
      <c r="HZ35">
        <v>5</v>
      </c>
      <c r="IA35">
        <v>5</v>
      </c>
      <c r="IB35">
        <v>1</v>
      </c>
      <c r="IC35">
        <v>41</v>
      </c>
      <c r="ID35">
        <v>0</v>
      </c>
      <c r="IE35">
        <v>3.1470000000000002</v>
      </c>
      <c r="IF35">
        <v>0</v>
      </c>
      <c r="IG35">
        <v>25</v>
      </c>
      <c r="IH35">
        <v>1.6500000000000001</v>
      </c>
      <c r="II35">
        <v>0</v>
      </c>
      <c r="IJ35">
        <v>9.3650000000000002</v>
      </c>
      <c r="IK35">
        <v>0</v>
      </c>
      <c r="IL35">
        <v>2</v>
      </c>
      <c r="IM35">
        <v>6</v>
      </c>
      <c r="IN35">
        <v>2</v>
      </c>
      <c r="IO35">
        <v>10</v>
      </c>
      <c r="IP35">
        <v>0</v>
      </c>
      <c r="IQ35">
        <v>6.218</v>
      </c>
      <c r="IR35">
        <v>3830</v>
      </c>
      <c r="IS35">
        <v>0</v>
      </c>
      <c r="IT35">
        <v>10000</v>
      </c>
      <c r="IU35">
        <v>18000</v>
      </c>
      <c r="IV35">
        <v>4000</v>
      </c>
      <c r="IW35">
        <v>6160</v>
      </c>
      <c r="IX35">
        <v>2908</v>
      </c>
      <c r="IY35">
        <v>0</v>
      </c>
      <c r="IZ35">
        <v>0</v>
      </c>
      <c r="JA35">
        <v>0</v>
      </c>
      <c r="JB35">
        <v>2</v>
      </c>
      <c r="JC35">
        <v>24528</v>
      </c>
      <c r="JD35">
        <v>0</v>
      </c>
      <c r="JE35">
        <v>0</v>
      </c>
      <c r="JF35">
        <v>0</v>
      </c>
      <c r="JG35">
        <v>0</v>
      </c>
      <c r="JH35">
        <v>0</v>
      </c>
      <c r="JJ35">
        <v>0</v>
      </c>
      <c r="JK35">
        <v>0</v>
      </c>
      <c r="JL35">
        <v>0</v>
      </c>
      <c r="JM35">
        <v>0</v>
      </c>
      <c r="JO35">
        <v>0</v>
      </c>
      <c r="JP35">
        <v>0</v>
      </c>
      <c r="JQ35">
        <v>0</v>
      </c>
      <c r="JR35">
        <v>0</v>
      </c>
      <c r="JS35">
        <v>0</v>
      </c>
      <c r="JT35">
        <v>0</v>
      </c>
      <c r="JU35">
        <v>2156</v>
      </c>
      <c r="JW35">
        <v>0</v>
      </c>
      <c r="JX35">
        <v>0</v>
      </c>
      <c r="JY35">
        <v>0</v>
      </c>
      <c r="JZ35">
        <v>0</v>
      </c>
      <c r="KD35">
        <v>2156</v>
      </c>
      <c r="KE35">
        <v>7258</v>
      </c>
      <c r="KG35">
        <v>0</v>
      </c>
      <c r="KH35">
        <v>0</v>
      </c>
      <c r="KI35">
        <v>0</v>
      </c>
      <c r="KJ35">
        <v>6</v>
      </c>
      <c r="KK35">
        <v>19</v>
      </c>
      <c r="KL35">
        <v>3696</v>
      </c>
      <c r="KM35">
        <v>11704</v>
      </c>
      <c r="KN35">
        <v>0</v>
      </c>
      <c r="KO35">
        <v>0</v>
      </c>
      <c r="KP35">
        <v>0</v>
      </c>
      <c r="KQ35">
        <v>0</v>
      </c>
      <c r="KS35">
        <v>0</v>
      </c>
      <c r="KT35">
        <v>0</v>
      </c>
      <c r="KU35">
        <v>0</v>
      </c>
      <c r="KW35">
        <v>0</v>
      </c>
      <c r="KX35">
        <v>0</v>
      </c>
      <c r="KY35">
        <v>0</v>
      </c>
      <c r="KZ35">
        <v>0</v>
      </c>
      <c r="LA35">
        <v>0</v>
      </c>
      <c r="LB35">
        <v>0</v>
      </c>
      <c r="LD35">
        <v>0</v>
      </c>
      <c r="LE35">
        <v>0</v>
      </c>
      <c r="LF35">
        <v>0</v>
      </c>
      <c r="LG35">
        <v>0</v>
      </c>
      <c r="LH35">
        <v>0</v>
      </c>
      <c r="LI35">
        <v>0</v>
      </c>
      <c r="LJ35">
        <v>1381.0650000000001</v>
      </c>
      <c r="LK35">
        <v>1</v>
      </c>
      <c r="LL35">
        <v>15000</v>
      </c>
      <c r="LM35">
        <v>13811</v>
      </c>
      <c r="LN35">
        <v>0</v>
      </c>
      <c r="LO35">
        <v>0</v>
      </c>
      <c r="LP35">
        <v>0</v>
      </c>
      <c r="LQ35">
        <v>0</v>
      </c>
      <c r="LR35">
        <v>0</v>
      </c>
      <c r="LS35">
        <v>0</v>
      </c>
      <c r="LT35">
        <v>0</v>
      </c>
      <c r="LU35">
        <v>0</v>
      </c>
      <c r="LV35">
        <v>0</v>
      </c>
      <c r="LW35">
        <v>0</v>
      </c>
      <c r="LX35">
        <v>0</v>
      </c>
      <c r="LY35">
        <v>0</v>
      </c>
      <c r="LZ35">
        <v>1304</v>
      </c>
      <c r="MA35">
        <v>78240</v>
      </c>
      <c r="MB35">
        <v>0</v>
      </c>
      <c r="MC35">
        <v>52160</v>
      </c>
      <c r="MD35">
        <v>26080</v>
      </c>
      <c r="ME35">
        <v>0</v>
      </c>
      <c r="MF35">
        <v>0</v>
      </c>
      <c r="MG35">
        <v>14315599</v>
      </c>
      <c r="MH35">
        <v>0</v>
      </c>
      <c r="MI35">
        <v>0</v>
      </c>
      <c r="MJ35">
        <v>0</v>
      </c>
      <c r="MK35">
        <v>0</v>
      </c>
      <c r="ML35">
        <v>0</v>
      </c>
    </row>
    <row r="36" spans="1:350" x14ac:dyDescent="0.25">
      <c r="A36">
        <v>45523</v>
      </c>
      <c r="B36">
        <v>72802</v>
      </c>
      <c r="C36">
        <v>9</v>
      </c>
      <c r="D36">
        <v>2025</v>
      </c>
      <c r="E36">
        <v>6160</v>
      </c>
      <c r="F36">
        <v>0</v>
      </c>
      <c r="G36">
        <v>100.75</v>
      </c>
      <c r="H36">
        <v>84.155000000000001</v>
      </c>
      <c r="I36">
        <v>84.155000000000001</v>
      </c>
      <c r="J36">
        <v>100.75</v>
      </c>
      <c r="K36">
        <v>0</v>
      </c>
      <c r="L36">
        <v>6160</v>
      </c>
      <c r="M36">
        <v>0</v>
      </c>
      <c r="N36">
        <v>0</v>
      </c>
      <c r="P36">
        <v>101.733</v>
      </c>
      <c r="Q36">
        <v>0</v>
      </c>
      <c r="R36">
        <v>63298</v>
      </c>
      <c r="S36">
        <v>622.19600000000003</v>
      </c>
      <c r="U36">
        <v>44013</v>
      </c>
      <c r="V36">
        <v>5.6670000000000007</v>
      </c>
      <c r="W36">
        <v>3491</v>
      </c>
      <c r="X36">
        <v>3491</v>
      </c>
      <c r="Z36">
        <v>0</v>
      </c>
      <c r="AC36">
        <v>0</v>
      </c>
      <c r="AD36" t="s">
        <v>305</v>
      </c>
      <c r="AE36">
        <v>0</v>
      </c>
      <c r="AH36">
        <v>0</v>
      </c>
      <c r="AI36">
        <v>0</v>
      </c>
      <c r="AJ36">
        <v>6160</v>
      </c>
      <c r="AK36" t="s">
        <v>529</v>
      </c>
      <c r="AL36" t="s">
        <v>329</v>
      </c>
      <c r="AM36">
        <v>0</v>
      </c>
      <c r="AN36">
        <v>0</v>
      </c>
      <c r="AO36">
        <v>0</v>
      </c>
      <c r="AP36">
        <v>0</v>
      </c>
      <c r="AQ36">
        <v>0</v>
      </c>
      <c r="AS36">
        <v>0</v>
      </c>
      <c r="AT36">
        <v>0</v>
      </c>
      <c r="AU36">
        <v>0</v>
      </c>
      <c r="AV36">
        <v>-2094</v>
      </c>
      <c r="AW36">
        <v>1307334</v>
      </c>
      <c r="AX36">
        <v>1292293</v>
      </c>
      <c r="AY36">
        <v>837569</v>
      </c>
      <c r="AZ36">
        <v>63298</v>
      </c>
      <c r="BA36">
        <v>5</v>
      </c>
      <c r="BB36">
        <v>0</v>
      </c>
      <c r="BC36">
        <v>0</v>
      </c>
      <c r="BD36">
        <v>0</v>
      </c>
      <c r="BE36">
        <v>0</v>
      </c>
      <c r="BF36">
        <v>1148200</v>
      </c>
      <c r="BG36">
        <v>0</v>
      </c>
      <c r="BJ36">
        <v>12</v>
      </c>
      <c r="BK36">
        <v>0</v>
      </c>
      <c r="BL36">
        <v>0</v>
      </c>
      <c r="BM36">
        <v>0</v>
      </c>
      <c r="BN36">
        <v>0</v>
      </c>
      <c r="BO36">
        <v>0</v>
      </c>
      <c r="BP36">
        <v>0</v>
      </c>
      <c r="BQ36">
        <v>757</v>
      </c>
      <c r="BS36">
        <v>0</v>
      </c>
      <c r="BT36">
        <v>0</v>
      </c>
      <c r="BU36">
        <v>0</v>
      </c>
      <c r="BV36">
        <v>0</v>
      </c>
      <c r="BW36">
        <v>0</v>
      </c>
      <c r="BY36">
        <v>0</v>
      </c>
      <c r="CA36">
        <v>0</v>
      </c>
      <c r="CB36">
        <v>0</v>
      </c>
      <c r="CC36">
        <v>0</v>
      </c>
      <c r="CD36">
        <v>0</v>
      </c>
      <c r="CE36">
        <v>0</v>
      </c>
      <c r="CF36">
        <v>0</v>
      </c>
      <c r="CG36">
        <v>0</v>
      </c>
      <c r="CH36">
        <v>22117</v>
      </c>
      <c r="CI36">
        <v>0</v>
      </c>
      <c r="CJ36">
        <v>4</v>
      </c>
      <c r="CK36">
        <v>0</v>
      </c>
      <c r="CL36">
        <v>0</v>
      </c>
      <c r="CN36">
        <v>0</v>
      </c>
      <c r="CO36">
        <v>1</v>
      </c>
      <c r="CP36">
        <v>3.6000000000000004E-2</v>
      </c>
      <c r="CQ36">
        <v>0</v>
      </c>
      <c r="CR36">
        <v>102.77300000000001</v>
      </c>
      <c r="CS36">
        <v>0</v>
      </c>
      <c r="CT36">
        <v>0</v>
      </c>
      <c r="CU36">
        <v>0</v>
      </c>
      <c r="CV36">
        <v>0</v>
      </c>
      <c r="CW36">
        <v>0</v>
      </c>
      <c r="CX36">
        <v>0</v>
      </c>
      <c r="CY36">
        <v>0</v>
      </c>
      <c r="CZ36">
        <v>0</v>
      </c>
      <c r="DB36">
        <v>518395</v>
      </c>
      <c r="DC36">
        <v>0</v>
      </c>
      <c r="DD36">
        <v>0</v>
      </c>
      <c r="DE36">
        <v>156695</v>
      </c>
      <c r="DF36">
        <v>157229</v>
      </c>
      <c r="DG36">
        <v>25.438000000000002</v>
      </c>
      <c r="DH36">
        <v>0</v>
      </c>
      <c r="DI36">
        <v>534</v>
      </c>
      <c r="DK36">
        <v>3735</v>
      </c>
      <c r="DL36">
        <v>0</v>
      </c>
      <c r="DM36">
        <v>290846</v>
      </c>
      <c r="DN36">
        <v>956</v>
      </c>
      <c r="DO36">
        <v>0</v>
      </c>
      <c r="DP36">
        <v>0</v>
      </c>
      <c r="DQ36">
        <v>0</v>
      </c>
      <c r="DR36">
        <v>0</v>
      </c>
      <c r="DS36">
        <v>0</v>
      </c>
      <c r="DT36">
        <v>0</v>
      </c>
      <c r="DU36">
        <v>0</v>
      </c>
      <c r="DV36">
        <v>0</v>
      </c>
      <c r="DW36">
        <v>0</v>
      </c>
      <c r="DX36">
        <v>0</v>
      </c>
      <c r="DY36">
        <v>0</v>
      </c>
      <c r="DZ36">
        <v>0</v>
      </c>
      <c r="EA36">
        <v>0</v>
      </c>
      <c r="EB36">
        <v>0</v>
      </c>
      <c r="EC36">
        <v>2.0169999999999999</v>
      </c>
      <c r="ED36">
        <v>14288</v>
      </c>
      <c r="EE36">
        <v>0</v>
      </c>
      <c r="EF36">
        <v>0</v>
      </c>
      <c r="EG36">
        <v>0</v>
      </c>
      <c r="EH36">
        <v>42079</v>
      </c>
      <c r="EI36">
        <v>235435</v>
      </c>
      <c r="EJ36">
        <v>9.5549999999999997</v>
      </c>
      <c r="EK36">
        <v>2.2270000000000003</v>
      </c>
      <c r="EL36">
        <v>0</v>
      </c>
      <c r="EM36">
        <v>0</v>
      </c>
      <c r="EN36">
        <v>0.03</v>
      </c>
      <c r="EO36">
        <v>0</v>
      </c>
      <c r="EP36">
        <v>0</v>
      </c>
      <c r="EQ36">
        <v>11.812000000000001</v>
      </c>
      <c r="ER36">
        <v>0</v>
      </c>
      <c r="ES36">
        <v>6.8310000000000004</v>
      </c>
      <c r="ET36">
        <v>0</v>
      </c>
      <c r="EV36">
        <v>0</v>
      </c>
      <c r="EW36">
        <v>0</v>
      </c>
      <c r="EX36">
        <v>0</v>
      </c>
      <c r="EZ36">
        <v>1103633</v>
      </c>
      <c r="FA36">
        <v>0</v>
      </c>
      <c r="FB36">
        <v>1165975</v>
      </c>
      <c r="FC36">
        <v>0</v>
      </c>
      <c r="FD36">
        <v>0</v>
      </c>
      <c r="FE36">
        <v>160952</v>
      </c>
      <c r="FF36">
        <v>27708</v>
      </c>
      <c r="FG36">
        <v>6.6668999999999992E-2</v>
      </c>
      <c r="FH36">
        <v>3.0164999999999997E-2</v>
      </c>
      <c r="FI36">
        <v>0</v>
      </c>
      <c r="FJ36">
        <v>0</v>
      </c>
      <c r="FK36">
        <v>186.39600000000002</v>
      </c>
      <c r="FL36">
        <v>1376752</v>
      </c>
      <c r="FM36">
        <v>0</v>
      </c>
      <c r="FN36">
        <v>0</v>
      </c>
      <c r="FO36">
        <v>0</v>
      </c>
      <c r="FP36">
        <v>0</v>
      </c>
      <c r="FQ36">
        <v>0</v>
      </c>
      <c r="FR36">
        <v>0</v>
      </c>
      <c r="FS36">
        <v>0</v>
      </c>
      <c r="FT36">
        <v>0</v>
      </c>
      <c r="FU36">
        <v>0</v>
      </c>
      <c r="FV36">
        <v>0</v>
      </c>
      <c r="FW36">
        <v>0</v>
      </c>
      <c r="FX36">
        <v>0</v>
      </c>
      <c r="FY36">
        <v>0</v>
      </c>
      <c r="GB36">
        <v>47157</v>
      </c>
      <c r="GC36">
        <v>47157</v>
      </c>
      <c r="GD36">
        <v>4.7830000000000004</v>
      </c>
      <c r="GF36">
        <v>0</v>
      </c>
      <c r="GG36">
        <v>0</v>
      </c>
      <c r="GH36">
        <v>0</v>
      </c>
      <c r="GI36">
        <v>0</v>
      </c>
      <c r="GK36">
        <v>0</v>
      </c>
      <c r="GL36">
        <v>0</v>
      </c>
      <c r="GM36">
        <v>0</v>
      </c>
      <c r="GN36">
        <v>0</v>
      </c>
      <c r="GO36">
        <v>0</v>
      </c>
      <c r="GQ36">
        <v>0</v>
      </c>
      <c r="GR36">
        <v>0</v>
      </c>
      <c r="GS36">
        <v>0</v>
      </c>
      <c r="GT36">
        <v>0</v>
      </c>
      <c r="HB36">
        <v>380911986</v>
      </c>
      <c r="HC36">
        <v>3.9695999999999995E-2</v>
      </c>
      <c r="HD36">
        <v>15997</v>
      </c>
      <c r="HE36">
        <v>0</v>
      </c>
      <c r="HF36">
        <v>92402</v>
      </c>
      <c r="HG36">
        <v>3696</v>
      </c>
      <c r="HH36">
        <v>0</v>
      </c>
      <c r="HI36">
        <v>0</v>
      </c>
      <c r="HJ36">
        <v>31028</v>
      </c>
      <c r="HK36">
        <v>1166</v>
      </c>
      <c r="HL36">
        <v>1408</v>
      </c>
      <c r="HM36">
        <v>3000</v>
      </c>
      <c r="HN36">
        <v>0</v>
      </c>
      <c r="HO36">
        <v>0</v>
      </c>
      <c r="HP36">
        <v>12761</v>
      </c>
      <c r="HQ36">
        <v>0</v>
      </c>
      <c r="HR36">
        <v>0</v>
      </c>
      <c r="HS36">
        <v>1102677</v>
      </c>
      <c r="HT36">
        <v>27708</v>
      </c>
      <c r="HW36">
        <v>0</v>
      </c>
      <c r="HX36">
        <v>8</v>
      </c>
      <c r="HY36">
        <v>9</v>
      </c>
      <c r="HZ36">
        <v>6</v>
      </c>
      <c r="IA36">
        <v>6</v>
      </c>
      <c r="IB36">
        <v>67</v>
      </c>
      <c r="IC36">
        <v>96</v>
      </c>
      <c r="ID36">
        <v>0</v>
      </c>
      <c r="IE36">
        <v>0</v>
      </c>
      <c r="IF36">
        <v>0</v>
      </c>
      <c r="IG36">
        <v>6</v>
      </c>
      <c r="IH36">
        <v>0</v>
      </c>
      <c r="II36">
        <v>46.402999999999999</v>
      </c>
      <c r="IJ36">
        <v>5.6670000000000007</v>
      </c>
      <c r="IK36">
        <v>12.35</v>
      </c>
      <c r="IL36">
        <v>0</v>
      </c>
      <c r="IM36">
        <v>1</v>
      </c>
      <c r="IN36">
        <v>0</v>
      </c>
      <c r="IO36">
        <v>1</v>
      </c>
      <c r="IP36">
        <v>58.753</v>
      </c>
      <c r="IQ36">
        <v>5.6670000000000007</v>
      </c>
      <c r="IR36">
        <v>3491</v>
      </c>
      <c r="IS36">
        <v>3396</v>
      </c>
      <c r="IT36">
        <v>0</v>
      </c>
      <c r="IU36">
        <v>3000</v>
      </c>
      <c r="IV36">
        <v>0</v>
      </c>
      <c r="IW36">
        <v>6160</v>
      </c>
      <c r="IX36">
        <v>0</v>
      </c>
      <c r="IY36">
        <v>0</v>
      </c>
      <c r="IZ36">
        <v>16157</v>
      </c>
      <c r="JA36">
        <v>0</v>
      </c>
      <c r="JB36">
        <v>0</v>
      </c>
      <c r="JC36">
        <v>0</v>
      </c>
      <c r="JD36">
        <v>0</v>
      </c>
      <c r="JE36">
        <v>0</v>
      </c>
      <c r="JF36">
        <v>0</v>
      </c>
      <c r="JG36">
        <v>0</v>
      </c>
      <c r="JH36">
        <v>0</v>
      </c>
      <c r="JJ36">
        <v>0</v>
      </c>
      <c r="JK36">
        <v>0</v>
      </c>
      <c r="JL36">
        <v>0</v>
      </c>
      <c r="JM36">
        <v>0</v>
      </c>
      <c r="JO36">
        <v>0</v>
      </c>
      <c r="JP36">
        <v>2.8170000000000002</v>
      </c>
      <c r="JQ36">
        <v>1.9670000000000001</v>
      </c>
      <c r="JR36">
        <v>0</v>
      </c>
      <c r="JS36">
        <v>26171</v>
      </c>
      <c r="JT36">
        <v>20986</v>
      </c>
      <c r="JU36">
        <v>0</v>
      </c>
      <c r="JW36">
        <v>0</v>
      </c>
      <c r="JX36">
        <v>0</v>
      </c>
      <c r="JY36">
        <v>0</v>
      </c>
      <c r="JZ36">
        <v>0</v>
      </c>
      <c r="KD36">
        <v>0</v>
      </c>
      <c r="KE36">
        <v>7258</v>
      </c>
      <c r="KG36">
        <v>0</v>
      </c>
      <c r="KH36">
        <v>0</v>
      </c>
      <c r="KI36">
        <v>0</v>
      </c>
      <c r="KJ36">
        <v>1</v>
      </c>
      <c r="KK36">
        <v>5</v>
      </c>
      <c r="KL36">
        <v>616</v>
      </c>
      <c r="KM36">
        <v>3080</v>
      </c>
      <c r="KN36">
        <v>0</v>
      </c>
      <c r="KO36">
        <v>0</v>
      </c>
      <c r="KP36">
        <v>0</v>
      </c>
      <c r="KQ36">
        <v>0</v>
      </c>
      <c r="KS36">
        <v>0</v>
      </c>
      <c r="KT36">
        <v>0</v>
      </c>
      <c r="KU36">
        <v>0</v>
      </c>
      <c r="KW36">
        <v>0</v>
      </c>
      <c r="KX36">
        <v>0</v>
      </c>
      <c r="KY36">
        <v>0</v>
      </c>
      <c r="KZ36">
        <v>0</v>
      </c>
      <c r="LA36">
        <v>0</v>
      </c>
      <c r="LB36">
        <v>0</v>
      </c>
      <c r="LD36">
        <v>0</v>
      </c>
      <c r="LE36">
        <v>0</v>
      </c>
      <c r="LF36">
        <v>0</v>
      </c>
      <c r="LG36">
        <v>0</v>
      </c>
      <c r="LH36">
        <v>0</v>
      </c>
      <c r="LI36">
        <v>0</v>
      </c>
      <c r="LJ36">
        <v>102.77300000000001</v>
      </c>
      <c r="LK36">
        <v>2</v>
      </c>
      <c r="LL36">
        <v>30000</v>
      </c>
      <c r="LM36">
        <v>1028</v>
      </c>
      <c r="LN36">
        <v>0</v>
      </c>
      <c r="LO36">
        <v>0</v>
      </c>
      <c r="LP36">
        <v>0</v>
      </c>
      <c r="LQ36">
        <v>0</v>
      </c>
      <c r="LR36">
        <v>0</v>
      </c>
      <c r="LS36">
        <v>0</v>
      </c>
      <c r="LT36">
        <v>0</v>
      </c>
      <c r="LU36">
        <v>0</v>
      </c>
      <c r="LV36">
        <v>0</v>
      </c>
      <c r="LW36">
        <v>0</v>
      </c>
      <c r="LX36">
        <v>0</v>
      </c>
      <c r="LY36">
        <v>0</v>
      </c>
      <c r="LZ36">
        <v>102</v>
      </c>
      <c r="MA36">
        <v>6120</v>
      </c>
      <c r="MB36">
        <v>0</v>
      </c>
      <c r="MC36">
        <v>4080</v>
      </c>
      <c r="MD36">
        <v>2040</v>
      </c>
      <c r="ME36">
        <v>0</v>
      </c>
      <c r="MF36">
        <v>0</v>
      </c>
      <c r="MG36">
        <v>1313454</v>
      </c>
      <c r="MH36">
        <v>0</v>
      </c>
      <c r="MI36">
        <v>0</v>
      </c>
      <c r="MJ36">
        <v>0</v>
      </c>
      <c r="MK36">
        <v>0</v>
      </c>
      <c r="ML36">
        <v>0</v>
      </c>
    </row>
    <row r="37" spans="1:350" x14ac:dyDescent="0.25">
      <c r="A37">
        <v>45523</v>
      </c>
      <c r="B37">
        <v>84802</v>
      </c>
      <c r="C37">
        <v>9</v>
      </c>
      <c r="D37">
        <v>2025</v>
      </c>
      <c r="E37">
        <v>6160</v>
      </c>
      <c r="F37">
        <v>0</v>
      </c>
      <c r="G37">
        <v>1444.2830000000001</v>
      </c>
      <c r="H37">
        <v>1300.856</v>
      </c>
      <c r="I37">
        <v>1300.856</v>
      </c>
      <c r="J37">
        <v>1444.2830000000001</v>
      </c>
      <c r="K37">
        <v>0</v>
      </c>
      <c r="L37">
        <v>6160</v>
      </c>
      <c r="M37">
        <v>0</v>
      </c>
      <c r="N37">
        <v>0</v>
      </c>
      <c r="P37">
        <v>1321.04</v>
      </c>
      <c r="Q37">
        <v>0</v>
      </c>
      <c r="R37">
        <v>821946</v>
      </c>
      <c r="S37">
        <v>622.19600000000003</v>
      </c>
      <c r="U37">
        <v>571532</v>
      </c>
      <c r="V37">
        <v>285.12</v>
      </c>
      <c r="W37">
        <v>175634</v>
      </c>
      <c r="X37">
        <v>175634</v>
      </c>
      <c r="Z37">
        <v>0</v>
      </c>
      <c r="AC37">
        <v>0</v>
      </c>
      <c r="AD37" t="s">
        <v>305</v>
      </c>
      <c r="AE37">
        <v>0</v>
      </c>
      <c r="AH37">
        <v>0</v>
      </c>
      <c r="AI37">
        <v>0</v>
      </c>
      <c r="AJ37">
        <v>6160</v>
      </c>
      <c r="AK37" t="s">
        <v>529</v>
      </c>
      <c r="AL37" t="s">
        <v>330</v>
      </c>
      <c r="AM37">
        <v>0</v>
      </c>
      <c r="AN37">
        <v>0</v>
      </c>
      <c r="AO37">
        <v>0</v>
      </c>
      <c r="AP37">
        <v>0</v>
      </c>
      <c r="AQ37">
        <v>0</v>
      </c>
      <c r="AS37">
        <v>0</v>
      </c>
      <c r="AT37">
        <v>0</v>
      </c>
      <c r="AU37">
        <v>0</v>
      </c>
      <c r="AV37">
        <v>0</v>
      </c>
      <c r="AW37">
        <v>17127881</v>
      </c>
      <c r="AX37">
        <v>16904921</v>
      </c>
      <c r="AY37">
        <v>11363547</v>
      </c>
      <c r="AZ37">
        <v>821946</v>
      </c>
      <c r="BA37">
        <v>24.583000000000002</v>
      </c>
      <c r="BB37">
        <v>30592</v>
      </c>
      <c r="BC37">
        <v>30397</v>
      </c>
      <c r="BD37">
        <v>72</v>
      </c>
      <c r="BE37">
        <v>195</v>
      </c>
      <c r="BF37">
        <v>14967669</v>
      </c>
      <c r="BG37">
        <v>0</v>
      </c>
      <c r="BJ37">
        <v>12</v>
      </c>
      <c r="BK37">
        <v>0</v>
      </c>
      <c r="BL37">
        <v>0</v>
      </c>
      <c r="BM37">
        <v>0</v>
      </c>
      <c r="BN37">
        <v>0</v>
      </c>
      <c r="BO37">
        <v>0</v>
      </c>
      <c r="BP37">
        <v>0</v>
      </c>
      <c r="BQ37">
        <v>570</v>
      </c>
      <c r="BS37">
        <v>0</v>
      </c>
      <c r="BT37">
        <v>0</v>
      </c>
      <c r="BU37">
        <v>0</v>
      </c>
      <c r="BV37">
        <v>0</v>
      </c>
      <c r="BW37">
        <v>0</v>
      </c>
      <c r="BY37">
        <v>0</v>
      </c>
      <c r="CA37">
        <v>296.45300000000003</v>
      </c>
      <c r="CB37">
        <v>296453</v>
      </c>
      <c r="CC37">
        <v>0</v>
      </c>
      <c r="CD37">
        <v>0</v>
      </c>
      <c r="CE37">
        <v>0</v>
      </c>
      <c r="CF37">
        <v>0</v>
      </c>
      <c r="CG37">
        <v>0</v>
      </c>
      <c r="CH37">
        <v>312908</v>
      </c>
      <c r="CI37">
        <v>0</v>
      </c>
      <c r="CJ37">
        <v>4</v>
      </c>
      <c r="CK37">
        <v>0</v>
      </c>
      <c r="CL37">
        <v>0</v>
      </c>
      <c r="CN37">
        <v>0</v>
      </c>
      <c r="CO37">
        <v>1</v>
      </c>
      <c r="CP37">
        <v>0.12100000000000001</v>
      </c>
      <c r="CQ37">
        <v>1</v>
      </c>
      <c r="CR37">
        <v>1322.7540000000001</v>
      </c>
      <c r="CS37">
        <v>0</v>
      </c>
      <c r="CT37">
        <v>0</v>
      </c>
      <c r="CU37">
        <v>0</v>
      </c>
      <c r="CV37">
        <v>0</v>
      </c>
      <c r="CW37">
        <v>0</v>
      </c>
      <c r="CX37">
        <v>0</v>
      </c>
      <c r="CY37">
        <v>0</v>
      </c>
      <c r="CZ37">
        <v>0</v>
      </c>
      <c r="DB37">
        <v>8013273</v>
      </c>
      <c r="DC37">
        <v>0</v>
      </c>
      <c r="DD37">
        <v>0</v>
      </c>
      <c r="DE37">
        <v>1966811</v>
      </c>
      <c r="DF37">
        <v>1968607</v>
      </c>
      <c r="DG37">
        <v>319.28800000000001</v>
      </c>
      <c r="DH37">
        <v>0</v>
      </c>
      <c r="DI37">
        <v>1796</v>
      </c>
      <c r="DK37">
        <v>737</v>
      </c>
      <c r="DL37">
        <v>0</v>
      </c>
      <c r="DM37">
        <v>1877559</v>
      </c>
      <c r="DN37">
        <v>6173</v>
      </c>
      <c r="DO37">
        <v>0</v>
      </c>
      <c r="DP37">
        <v>0</v>
      </c>
      <c r="DQ37">
        <v>0</v>
      </c>
      <c r="DR37">
        <v>0</v>
      </c>
      <c r="DS37">
        <v>0</v>
      </c>
      <c r="DT37">
        <v>0</v>
      </c>
      <c r="DU37">
        <v>0</v>
      </c>
      <c r="DV37">
        <v>0</v>
      </c>
      <c r="DW37">
        <v>0</v>
      </c>
      <c r="DX37">
        <v>0</v>
      </c>
      <c r="DY37">
        <v>0</v>
      </c>
      <c r="DZ37">
        <v>0</v>
      </c>
      <c r="EA37">
        <v>0</v>
      </c>
      <c r="EB37">
        <v>0</v>
      </c>
      <c r="EC37">
        <v>33.058</v>
      </c>
      <c r="ED37">
        <v>234183</v>
      </c>
      <c r="EE37">
        <v>0</v>
      </c>
      <c r="EF37">
        <v>0</v>
      </c>
      <c r="EG37">
        <v>0</v>
      </c>
      <c r="EH37">
        <v>1649549</v>
      </c>
      <c r="EI37">
        <v>0</v>
      </c>
      <c r="EJ37">
        <v>0</v>
      </c>
      <c r="EK37">
        <v>83.123000000000005</v>
      </c>
      <c r="EL37">
        <v>0</v>
      </c>
      <c r="EM37">
        <v>0.56500000000000006</v>
      </c>
      <c r="EN37">
        <v>3.3440000000000003</v>
      </c>
      <c r="EO37">
        <v>0</v>
      </c>
      <c r="EP37">
        <v>0</v>
      </c>
      <c r="EQ37">
        <v>87.032000000000011</v>
      </c>
      <c r="ER37">
        <v>0</v>
      </c>
      <c r="ES37">
        <v>267.78399999999999</v>
      </c>
      <c r="ET37">
        <v>0</v>
      </c>
      <c r="EV37">
        <v>0</v>
      </c>
      <c r="EW37">
        <v>0</v>
      </c>
      <c r="EX37">
        <v>0</v>
      </c>
      <c r="EZ37">
        <v>14445582</v>
      </c>
      <c r="FA37">
        <v>0</v>
      </c>
      <c r="FB37">
        <v>15261160</v>
      </c>
      <c r="FC37">
        <v>0</v>
      </c>
      <c r="FD37">
        <v>0</v>
      </c>
      <c r="FE37">
        <v>2098139</v>
      </c>
      <c r="FF37">
        <v>361200</v>
      </c>
      <c r="FG37">
        <v>6.6668999999999992E-2</v>
      </c>
      <c r="FH37">
        <v>3.0164999999999997E-2</v>
      </c>
      <c r="FI37">
        <v>0</v>
      </c>
      <c r="FJ37">
        <v>0</v>
      </c>
      <c r="FK37">
        <v>2429.8160000000003</v>
      </c>
      <c r="FL37">
        <v>18033407</v>
      </c>
      <c r="FM37">
        <v>0</v>
      </c>
      <c r="FN37">
        <v>0</v>
      </c>
      <c r="FO37">
        <v>0</v>
      </c>
      <c r="FP37">
        <v>0</v>
      </c>
      <c r="FQ37">
        <v>0</v>
      </c>
      <c r="FR37">
        <v>0</v>
      </c>
      <c r="FS37">
        <v>0</v>
      </c>
      <c r="FT37">
        <v>0</v>
      </c>
      <c r="FU37">
        <v>1</v>
      </c>
      <c r="FV37">
        <v>0</v>
      </c>
      <c r="FW37">
        <v>0</v>
      </c>
      <c r="FX37">
        <v>0</v>
      </c>
      <c r="FY37">
        <v>0</v>
      </c>
      <c r="GB37">
        <v>538890</v>
      </c>
      <c r="GC37">
        <v>538890</v>
      </c>
      <c r="GD37">
        <v>56.395000000000003</v>
      </c>
      <c r="GF37">
        <v>0</v>
      </c>
      <c r="GG37">
        <v>0</v>
      </c>
      <c r="GH37">
        <v>0</v>
      </c>
      <c r="GI37">
        <v>0</v>
      </c>
      <c r="GK37">
        <v>0</v>
      </c>
      <c r="GL37">
        <v>0</v>
      </c>
      <c r="GM37">
        <v>0</v>
      </c>
      <c r="GN37">
        <v>0</v>
      </c>
      <c r="GO37">
        <v>0</v>
      </c>
      <c r="GQ37">
        <v>0</v>
      </c>
      <c r="GR37">
        <v>0</v>
      </c>
      <c r="GS37">
        <v>0</v>
      </c>
      <c r="GT37">
        <v>0</v>
      </c>
      <c r="HB37">
        <v>380911986</v>
      </c>
      <c r="HC37">
        <v>3.9695999999999995E-2</v>
      </c>
      <c r="HD37">
        <v>229328</v>
      </c>
      <c r="HE37">
        <v>0</v>
      </c>
      <c r="HF37">
        <v>1428340</v>
      </c>
      <c r="HG37">
        <v>24640</v>
      </c>
      <c r="HH37">
        <v>291242</v>
      </c>
      <c r="HI37">
        <v>0</v>
      </c>
      <c r="HJ37">
        <v>43197</v>
      </c>
      <c r="HK37">
        <v>2063</v>
      </c>
      <c r="HL37">
        <v>1343</v>
      </c>
      <c r="HM37">
        <v>40000</v>
      </c>
      <c r="HN37">
        <v>529522</v>
      </c>
      <c r="HO37">
        <v>0</v>
      </c>
      <c r="HP37">
        <v>0</v>
      </c>
      <c r="HQ37">
        <v>0</v>
      </c>
      <c r="HR37">
        <v>0</v>
      </c>
      <c r="HS37">
        <v>14439214</v>
      </c>
      <c r="HT37">
        <v>361200</v>
      </c>
      <c r="HW37">
        <v>0</v>
      </c>
      <c r="HX37">
        <v>267</v>
      </c>
      <c r="HY37">
        <v>137</v>
      </c>
      <c r="HZ37">
        <v>345</v>
      </c>
      <c r="IA37">
        <v>382</v>
      </c>
      <c r="IB37">
        <v>146</v>
      </c>
      <c r="IC37">
        <v>1277</v>
      </c>
      <c r="ID37">
        <v>0</v>
      </c>
      <c r="IE37">
        <v>0</v>
      </c>
      <c r="IF37">
        <v>0</v>
      </c>
      <c r="IG37">
        <v>40</v>
      </c>
      <c r="IH37">
        <v>472.79500000000002</v>
      </c>
      <c r="II37">
        <v>0</v>
      </c>
      <c r="IJ37">
        <v>285.12</v>
      </c>
      <c r="IK37">
        <v>0</v>
      </c>
      <c r="IL37">
        <v>2</v>
      </c>
      <c r="IM37">
        <v>10</v>
      </c>
      <c r="IN37">
        <v>0</v>
      </c>
      <c r="IO37">
        <v>12</v>
      </c>
      <c r="IP37">
        <v>0</v>
      </c>
      <c r="IQ37">
        <v>285.12</v>
      </c>
      <c r="IR37">
        <v>175634</v>
      </c>
      <c r="IS37">
        <v>0</v>
      </c>
      <c r="IT37">
        <v>10000</v>
      </c>
      <c r="IU37">
        <v>30000</v>
      </c>
      <c r="IV37">
        <v>0</v>
      </c>
      <c r="IW37">
        <v>6160</v>
      </c>
      <c r="IX37">
        <v>0</v>
      </c>
      <c r="IY37">
        <v>0</v>
      </c>
      <c r="IZ37">
        <v>0</v>
      </c>
      <c r="JA37">
        <v>0</v>
      </c>
      <c r="JB37">
        <v>8</v>
      </c>
      <c r="JC37">
        <v>166460</v>
      </c>
      <c r="JD37">
        <v>27</v>
      </c>
      <c r="JE37">
        <v>304830</v>
      </c>
      <c r="JF37">
        <v>8</v>
      </c>
      <c r="JG37">
        <v>45732</v>
      </c>
      <c r="JH37">
        <v>12500</v>
      </c>
      <c r="JJ37">
        <v>0</v>
      </c>
      <c r="JK37">
        <v>0</v>
      </c>
      <c r="JL37">
        <v>0</v>
      </c>
      <c r="JM37">
        <v>0</v>
      </c>
      <c r="JO37">
        <v>0.379</v>
      </c>
      <c r="JP37">
        <v>44.804000000000002</v>
      </c>
      <c r="JQ37">
        <v>11.212</v>
      </c>
      <c r="JR37">
        <v>3026</v>
      </c>
      <c r="JS37">
        <v>416240</v>
      </c>
      <c r="JT37">
        <v>119624</v>
      </c>
      <c r="JU37">
        <v>31046</v>
      </c>
      <c r="JW37">
        <v>0</v>
      </c>
      <c r="JX37">
        <v>0</v>
      </c>
      <c r="JY37">
        <v>0</v>
      </c>
      <c r="JZ37">
        <v>0</v>
      </c>
      <c r="KD37">
        <v>31046</v>
      </c>
      <c r="KE37">
        <v>7258</v>
      </c>
      <c r="KG37">
        <v>0</v>
      </c>
      <c r="KH37">
        <v>0</v>
      </c>
      <c r="KI37">
        <v>0</v>
      </c>
      <c r="KJ37">
        <v>34</v>
      </c>
      <c r="KK37">
        <v>6</v>
      </c>
      <c r="KL37">
        <v>20944</v>
      </c>
      <c r="KM37">
        <v>3696</v>
      </c>
      <c r="KN37">
        <v>0</v>
      </c>
      <c r="KO37">
        <v>0</v>
      </c>
      <c r="KP37">
        <v>0</v>
      </c>
      <c r="KQ37">
        <v>0</v>
      </c>
      <c r="KS37">
        <v>0</v>
      </c>
      <c r="KT37">
        <v>0</v>
      </c>
      <c r="KU37">
        <v>0</v>
      </c>
      <c r="KW37">
        <v>0</v>
      </c>
      <c r="KX37">
        <v>0</v>
      </c>
      <c r="KY37">
        <v>0</v>
      </c>
      <c r="KZ37">
        <v>0</v>
      </c>
      <c r="LA37">
        <v>0</v>
      </c>
      <c r="LB37">
        <v>0</v>
      </c>
      <c r="LD37">
        <v>0</v>
      </c>
      <c r="LE37">
        <v>0</v>
      </c>
      <c r="LF37">
        <v>0</v>
      </c>
      <c r="LG37">
        <v>0</v>
      </c>
      <c r="LH37">
        <v>0</v>
      </c>
      <c r="LI37">
        <v>0</v>
      </c>
      <c r="LJ37">
        <v>1319.7340000000002</v>
      </c>
      <c r="LK37">
        <v>2</v>
      </c>
      <c r="LL37">
        <v>30000</v>
      </c>
      <c r="LM37">
        <v>13197</v>
      </c>
      <c r="LN37">
        <v>0</v>
      </c>
      <c r="LO37">
        <v>0</v>
      </c>
      <c r="LP37">
        <v>0</v>
      </c>
      <c r="LQ37">
        <v>0</v>
      </c>
      <c r="LR37">
        <v>0</v>
      </c>
      <c r="LS37">
        <v>0</v>
      </c>
      <c r="LT37">
        <v>0</v>
      </c>
      <c r="LU37">
        <v>0</v>
      </c>
      <c r="LV37">
        <v>0</v>
      </c>
      <c r="LW37">
        <v>0</v>
      </c>
      <c r="LX37">
        <v>0</v>
      </c>
      <c r="LY37">
        <v>0</v>
      </c>
      <c r="LZ37">
        <v>1393</v>
      </c>
      <c r="MA37">
        <v>83580</v>
      </c>
      <c r="MB37">
        <v>0</v>
      </c>
      <c r="MC37">
        <v>55720</v>
      </c>
      <c r="MD37">
        <v>27860</v>
      </c>
      <c r="ME37">
        <v>0</v>
      </c>
      <c r="MF37">
        <v>0</v>
      </c>
      <c r="MG37">
        <v>17211461</v>
      </c>
      <c r="MH37">
        <v>0</v>
      </c>
      <c r="MI37">
        <v>0</v>
      </c>
      <c r="MJ37">
        <v>0</v>
      </c>
      <c r="MK37">
        <v>0</v>
      </c>
      <c r="ML37">
        <v>0</v>
      </c>
    </row>
    <row r="38" spans="1:350" x14ac:dyDescent="0.25">
      <c r="A38">
        <v>45523</v>
      </c>
      <c r="B38">
        <v>101802</v>
      </c>
      <c r="C38">
        <v>9</v>
      </c>
      <c r="D38">
        <v>2025</v>
      </c>
      <c r="E38">
        <v>6160</v>
      </c>
      <c r="F38">
        <v>0</v>
      </c>
      <c r="G38">
        <v>1108.8020000000001</v>
      </c>
      <c r="H38">
        <v>1086.597</v>
      </c>
      <c r="I38">
        <v>1086.597</v>
      </c>
      <c r="J38">
        <v>1108.8020000000001</v>
      </c>
      <c r="K38">
        <v>0</v>
      </c>
      <c r="L38">
        <v>6160</v>
      </c>
      <c r="M38">
        <v>0</v>
      </c>
      <c r="N38">
        <v>0</v>
      </c>
      <c r="P38">
        <v>1056.43</v>
      </c>
      <c r="Q38">
        <v>0</v>
      </c>
      <c r="R38">
        <v>657307</v>
      </c>
      <c r="S38">
        <v>622.19600000000003</v>
      </c>
      <c r="U38">
        <v>457051</v>
      </c>
      <c r="V38">
        <v>106.28</v>
      </c>
      <c r="W38">
        <v>843669</v>
      </c>
      <c r="X38">
        <v>843669</v>
      </c>
      <c r="Z38">
        <v>0</v>
      </c>
      <c r="AC38">
        <v>0</v>
      </c>
      <c r="AD38" t="s">
        <v>305</v>
      </c>
      <c r="AE38">
        <v>0</v>
      </c>
      <c r="AH38">
        <v>0</v>
      </c>
      <c r="AI38">
        <v>0</v>
      </c>
      <c r="AJ38">
        <v>6160</v>
      </c>
      <c r="AK38" t="s">
        <v>529</v>
      </c>
      <c r="AL38" t="s">
        <v>45</v>
      </c>
      <c r="AM38">
        <v>0</v>
      </c>
      <c r="AN38">
        <v>0</v>
      </c>
      <c r="AO38">
        <v>0</v>
      </c>
      <c r="AP38">
        <v>0</v>
      </c>
      <c r="AQ38">
        <v>0</v>
      </c>
      <c r="AS38">
        <v>0</v>
      </c>
      <c r="AT38">
        <v>0</v>
      </c>
      <c r="AU38">
        <v>0</v>
      </c>
      <c r="AV38">
        <v>-334702</v>
      </c>
      <c r="AW38">
        <v>13232233</v>
      </c>
      <c r="AX38">
        <v>13057604</v>
      </c>
      <c r="AY38">
        <v>8491741</v>
      </c>
      <c r="AZ38">
        <v>657307</v>
      </c>
      <c r="BA38">
        <v>0</v>
      </c>
      <c r="BB38">
        <v>0</v>
      </c>
      <c r="BC38">
        <v>0</v>
      </c>
      <c r="BD38">
        <v>0</v>
      </c>
      <c r="BE38">
        <v>0</v>
      </c>
      <c r="BF38">
        <v>11641829</v>
      </c>
      <c r="BG38">
        <v>0</v>
      </c>
      <c r="BJ38">
        <v>12</v>
      </c>
      <c r="BK38">
        <v>0</v>
      </c>
      <c r="BL38">
        <v>0</v>
      </c>
      <c r="BM38">
        <v>0</v>
      </c>
      <c r="BN38">
        <v>0</v>
      </c>
      <c r="BO38">
        <v>0</v>
      </c>
      <c r="BP38">
        <v>0</v>
      </c>
      <c r="BQ38">
        <v>603</v>
      </c>
      <c r="BS38">
        <v>0</v>
      </c>
      <c r="BT38">
        <v>0</v>
      </c>
      <c r="BU38">
        <v>0</v>
      </c>
      <c r="BV38">
        <v>0</v>
      </c>
      <c r="BW38">
        <v>0</v>
      </c>
      <c r="BY38">
        <v>0</v>
      </c>
      <c r="CA38">
        <v>160.21200000000002</v>
      </c>
      <c r="CB38">
        <v>160212</v>
      </c>
      <c r="CC38">
        <v>0</v>
      </c>
      <c r="CD38">
        <v>0</v>
      </c>
      <c r="CE38">
        <v>0</v>
      </c>
      <c r="CF38">
        <v>0</v>
      </c>
      <c r="CG38">
        <v>0</v>
      </c>
      <c r="CH38">
        <v>238399</v>
      </c>
      <c r="CI38">
        <v>0</v>
      </c>
      <c r="CJ38">
        <v>4</v>
      </c>
      <c r="CK38">
        <v>0</v>
      </c>
      <c r="CL38">
        <v>0</v>
      </c>
      <c r="CN38">
        <v>0</v>
      </c>
      <c r="CO38">
        <v>1</v>
      </c>
      <c r="CP38">
        <v>0</v>
      </c>
      <c r="CQ38">
        <v>0</v>
      </c>
      <c r="CR38">
        <v>1027.2270000000001</v>
      </c>
      <c r="CS38">
        <v>0</v>
      </c>
      <c r="CT38">
        <v>0</v>
      </c>
      <c r="CU38">
        <v>0</v>
      </c>
      <c r="CV38">
        <v>0</v>
      </c>
      <c r="CW38">
        <v>0</v>
      </c>
      <c r="CX38">
        <v>0</v>
      </c>
      <c r="CY38">
        <v>0</v>
      </c>
      <c r="CZ38">
        <v>0</v>
      </c>
      <c r="DB38">
        <v>6693438</v>
      </c>
      <c r="DC38">
        <v>0</v>
      </c>
      <c r="DD38">
        <v>0</v>
      </c>
      <c r="DE38">
        <v>1926848</v>
      </c>
      <c r="DF38">
        <v>1926848</v>
      </c>
      <c r="DG38">
        <v>312.8</v>
      </c>
      <c r="DH38">
        <v>0</v>
      </c>
      <c r="DI38">
        <v>0</v>
      </c>
      <c r="DK38">
        <v>1265</v>
      </c>
      <c r="DL38">
        <v>0</v>
      </c>
      <c r="DM38">
        <v>434896</v>
      </c>
      <c r="DN38">
        <v>1430</v>
      </c>
      <c r="DO38">
        <v>0</v>
      </c>
      <c r="DP38">
        <v>0</v>
      </c>
      <c r="DQ38">
        <v>0</v>
      </c>
      <c r="DR38">
        <v>0</v>
      </c>
      <c r="DS38">
        <v>0</v>
      </c>
      <c r="DT38">
        <v>0</v>
      </c>
      <c r="DU38">
        <v>0</v>
      </c>
      <c r="DV38">
        <v>0</v>
      </c>
      <c r="DW38">
        <v>0</v>
      </c>
      <c r="DX38">
        <v>0</v>
      </c>
      <c r="DY38">
        <v>0</v>
      </c>
      <c r="DZ38">
        <v>0</v>
      </c>
      <c r="EA38">
        <v>0</v>
      </c>
      <c r="EB38">
        <v>0</v>
      </c>
      <c r="EC38">
        <v>1.867</v>
      </c>
      <c r="ED38">
        <v>13226</v>
      </c>
      <c r="EE38">
        <v>0</v>
      </c>
      <c r="EF38">
        <v>0</v>
      </c>
      <c r="EG38">
        <v>0</v>
      </c>
      <c r="EH38">
        <v>423100</v>
      </c>
      <c r="EI38">
        <v>0</v>
      </c>
      <c r="EJ38">
        <v>0</v>
      </c>
      <c r="EK38">
        <v>21.17</v>
      </c>
      <c r="EL38">
        <v>0</v>
      </c>
      <c r="EM38">
        <v>0</v>
      </c>
      <c r="EN38">
        <v>1.0350000000000001</v>
      </c>
      <c r="EO38">
        <v>0</v>
      </c>
      <c r="EP38">
        <v>0</v>
      </c>
      <c r="EQ38">
        <v>22.205000000000002</v>
      </c>
      <c r="ER38">
        <v>0</v>
      </c>
      <c r="ES38">
        <v>68.685000000000002</v>
      </c>
      <c r="ET38">
        <v>0</v>
      </c>
      <c r="EV38">
        <v>0</v>
      </c>
      <c r="EW38">
        <v>0</v>
      </c>
      <c r="EX38">
        <v>0</v>
      </c>
      <c r="EZ38">
        <v>11144734</v>
      </c>
      <c r="FA38">
        <v>0</v>
      </c>
      <c r="FB38">
        <v>11800611</v>
      </c>
      <c r="FC38">
        <v>0</v>
      </c>
      <c r="FD38">
        <v>0</v>
      </c>
      <c r="FE38">
        <v>1631929</v>
      </c>
      <c r="FF38">
        <v>280941</v>
      </c>
      <c r="FG38">
        <v>6.6668999999999992E-2</v>
      </c>
      <c r="FH38">
        <v>3.0164999999999997E-2</v>
      </c>
      <c r="FI38">
        <v>0</v>
      </c>
      <c r="FJ38">
        <v>0</v>
      </c>
      <c r="FK38">
        <v>1889.9070000000002</v>
      </c>
      <c r="FL38">
        <v>13951880</v>
      </c>
      <c r="FM38">
        <v>0</v>
      </c>
      <c r="FN38">
        <v>0</v>
      </c>
      <c r="FO38">
        <v>0</v>
      </c>
      <c r="FP38">
        <v>0</v>
      </c>
      <c r="FQ38">
        <v>0</v>
      </c>
      <c r="FR38">
        <v>0</v>
      </c>
      <c r="FS38">
        <v>0</v>
      </c>
      <c r="FT38">
        <v>0</v>
      </c>
      <c r="FU38">
        <v>0</v>
      </c>
      <c r="FV38">
        <v>0</v>
      </c>
      <c r="FW38">
        <v>0</v>
      </c>
      <c r="FX38">
        <v>0</v>
      </c>
      <c r="FY38">
        <v>0</v>
      </c>
      <c r="GB38">
        <v>0</v>
      </c>
      <c r="GC38">
        <v>0</v>
      </c>
      <c r="GD38">
        <v>0</v>
      </c>
      <c r="GF38">
        <v>0</v>
      </c>
      <c r="GG38">
        <v>0</v>
      </c>
      <c r="GH38">
        <v>0</v>
      </c>
      <c r="GI38">
        <v>0</v>
      </c>
      <c r="GK38">
        <v>0</v>
      </c>
      <c r="GL38">
        <v>0</v>
      </c>
      <c r="GM38">
        <v>0</v>
      </c>
      <c r="GN38">
        <v>0</v>
      </c>
      <c r="GO38">
        <v>0</v>
      </c>
      <c r="GQ38">
        <v>0</v>
      </c>
      <c r="GR38">
        <v>0</v>
      </c>
      <c r="GS38">
        <v>0</v>
      </c>
      <c r="GT38">
        <v>0</v>
      </c>
      <c r="HB38">
        <v>380911986</v>
      </c>
      <c r="HC38">
        <v>3.9695999999999995E-2</v>
      </c>
      <c r="HD38">
        <v>176059</v>
      </c>
      <c r="HE38">
        <v>0</v>
      </c>
      <c r="HF38">
        <v>1193084</v>
      </c>
      <c r="HG38">
        <v>616</v>
      </c>
      <c r="HH38">
        <v>477309</v>
      </c>
      <c r="HI38">
        <v>0</v>
      </c>
      <c r="HJ38">
        <v>70539</v>
      </c>
      <c r="HK38">
        <v>0</v>
      </c>
      <c r="HL38">
        <v>0</v>
      </c>
      <c r="HM38">
        <v>0</v>
      </c>
      <c r="HN38">
        <v>0</v>
      </c>
      <c r="HO38">
        <v>0</v>
      </c>
      <c r="HP38">
        <v>0</v>
      </c>
      <c r="HQ38">
        <v>0</v>
      </c>
      <c r="HR38">
        <v>0</v>
      </c>
      <c r="HS38">
        <v>11143304</v>
      </c>
      <c r="HT38">
        <v>280941</v>
      </c>
      <c r="HW38">
        <v>0</v>
      </c>
      <c r="HX38">
        <v>11</v>
      </c>
      <c r="HY38">
        <v>32</v>
      </c>
      <c r="HZ38">
        <v>74</v>
      </c>
      <c r="IA38">
        <v>142</v>
      </c>
      <c r="IB38">
        <v>898</v>
      </c>
      <c r="IC38">
        <v>1157</v>
      </c>
      <c r="ID38">
        <v>0</v>
      </c>
      <c r="IE38">
        <v>818.61200000000008</v>
      </c>
      <c r="IF38">
        <v>70.793000000000006</v>
      </c>
      <c r="IG38">
        <v>1</v>
      </c>
      <c r="IH38">
        <v>774.85200000000009</v>
      </c>
      <c r="II38">
        <v>0</v>
      </c>
      <c r="IJ38">
        <v>995.68500000000006</v>
      </c>
      <c r="IK38">
        <v>0</v>
      </c>
      <c r="IL38">
        <v>0</v>
      </c>
      <c r="IM38">
        <v>0</v>
      </c>
      <c r="IN38">
        <v>0</v>
      </c>
      <c r="IO38">
        <v>0</v>
      </c>
      <c r="IP38">
        <v>0</v>
      </c>
      <c r="IQ38">
        <v>106.28</v>
      </c>
      <c r="IR38">
        <v>65468</v>
      </c>
      <c r="IS38">
        <v>0</v>
      </c>
      <c r="IT38">
        <v>0</v>
      </c>
      <c r="IU38">
        <v>0</v>
      </c>
      <c r="IV38">
        <v>0</v>
      </c>
      <c r="IW38">
        <v>6160</v>
      </c>
      <c r="IX38">
        <v>756397</v>
      </c>
      <c r="IY38">
        <v>21804</v>
      </c>
      <c r="IZ38">
        <v>0</v>
      </c>
      <c r="JA38">
        <v>0</v>
      </c>
      <c r="JB38">
        <v>0</v>
      </c>
      <c r="JC38">
        <v>0</v>
      </c>
      <c r="JD38">
        <v>0</v>
      </c>
      <c r="JE38">
        <v>0</v>
      </c>
      <c r="JF38">
        <v>0</v>
      </c>
      <c r="JG38">
        <v>0</v>
      </c>
      <c r="JH38">
        <v>0</v>
      </c>
      <c r="JJ38">
        <v>0</v>
      </c>
      <c r="JK38">
        <v>0</v>
      </c>
      <c r="JL38">
        <v>0</v>
      </c>
      <c r="JM38">
        <v>0</v>
      </c>
      <c r="JO38">
        <v>0</v>
      </c>
      <c r="JP38">
        <v>0</v>
      </c>
      <c r="JQ38">
        <v>0</v>
      </c>
      <c r="JR38">
        <v>0</v>
      </c>
      <c r="JS38">
        <v>0</v>
      </c>
      <c r="JT38">
        <v>0</v>
      </c>
      <c r="JU38">
        <v>0</v>
      </c>
      <c r="JW38">
        <v>0</v>
      </c>
      <c r="JX38">
        <v>0</v>
      </c>
      <c r="JY38">
        <v>0</v>
      </c>
      <c r="JZ38">
        <v>0</v>
      </c>
      <c r="KD38">
        <v>0</v>
      </c>
      <c r="KE38">
        <v>7258</v>
      </c>
      <c r="KG38">
        <v>0</v>
      </c>
      <c r="KH38">
        <v>0</v>
      </c>
      <c r="KI38">
        <v>0</v>
      </c>
      <c r="KJ38">
        <v>1</v>
      </c>
      <c r="KK38">
        <v>0</v>
      </c>
      <c r="KL38">
        <v>616</v>
      </c>
      <c r="KM38">
        <v>0</v>
      </c>
      <c r="KN38">
        <v>0</v>
      </c>
      <c r="KO38">
        <v>0</v>
      </c>
      <c r="KP38">
        <v>0</v>
      </c>
      <c r="KQ38">
        <v>0</v>
      </c>
      <c r="KS38">
        <v>0</v>
      </c>
      <c r="KT38">
        <v>0</v>
      </c>
      <c r="KU38">
        <v>0</v>
      </c>
      <c r="KW38">
        <v>0</v>
      </c>
      <c r="KX38">
        <v>0</v>
      </c>
      <c r="KY38">
        <v>0</v>
      </c>
      <c r="KZ38">
        <v>0</v>
      </c>
      <c r="LA38">
        <v>0</v>
      </c>
      <c r="LB38">
        <v>0</v>
      </c>
      <c r="LD38">
        <v>0</v>
      </c>
      <c r="LE38">
        <v>0</v>
      </c>
      <c r="LF38">
        <v>0</v>
      </c>
      <c r="LG38">
        <v>0</v>
      </c>
      <c r="LH38">
        <v>0</v>
      </c>
      <c r="LI38">
        <v>0</v>
      </c>
      <c r="LJ38">
        <v>1053.902</v>
      </c>
      <c r="LK38">
        <v>4</v>
      </c>
      <c r="LL38">
        <v>60000</v>
      </c>
      <c r="LM38">
        <v>10539</v>
      </c>
      <c r="LN38">
        <v>0</v>
      </c>
      <c r="LO38">
        <v>0</v>
      </c>
      <c r="LP38">
        <v>0</v>
      </c>
      <c r="LQ38">
        <v>0</v>
      </c>
      <c r="LR38">
        <v>0</v>
      </c>
      <c r="LS38">
        <v>0</v>
      </c>
      <c r="LT38">
        <v>0</v>
      </c>
      <c r="LU38">
        <v>0</v>
      </c>
      <c r="LV38">
        <v>0</v>
      </c>
      <c r="LW38">
        <v>0</v>
      </c>
      <c r="LX38">
        <v>0</v>
      </c>
      <c r="LY38">
        <v>0</v>
      </c>
      <c r="LZ38">
        <v>1039</v>
      </c>
      <c r="MA38">
        <v>62340</v>
      </c>
      <c r="MB38">
        <v>0</v>
      </c>
      <c r="MC38">
        <v>41560</v>
      </c>
      <c r="MD38">
        <v>20780</v>
      </c>
      <c r="ME38">
        <v>0</v>
      </c>
      <c r="MF38">
        <v>0</v>
      </c>
      <c r="MG38">
        <v>13294573</v>
      </c>
      <c r="MH38">
        <v>0</v>
      </c>
      <c r="MI38">
        <v>0</v>
      </c>
      <c r="MJ38">
        <v>0</v>
      </c>
      <c r="MK38">
        <v>0</v>
      </c>
      <c r="ML38">
        <v>0</v>
      </c>
    </row>
    <row r="39" spans="1:350" x14ac:dyDescent="0.25">
      <c r="A39">
        <v>45523</v>
      </c>
      <c r="B39">
        <v>105802</v>
      </c>
      <c r="C39">
        <v>9</v>
      </c>
      <c r="D39">
        <v>2025</v>
      </c>
      <c r="E39">
        <v>6160</v>
      </c>
      <c r="F39">
        <v>0</v>
      </c>
      <c r="G39">
        <v>46.958000000000006</v>
      </c>
      <c r="H39">
        <v>46.95</v>
      </c>
      <c r="I39">
        <v>46.95</v>
      </c>
      <c r="J39">
        <v>46.958000000000006</v>
      </c>
      <c r="K39">
        <v>0</v>
      </c>
      <c r="L39">
        <v>6160</v>
      </c>
      <c r="M39">
        <v>0</v>
      </c>
      <c r="N39">
        <v>0</v>
      </c>
      <c r="P39">
        <v>84.872</v>
      </c>
      <c r="Q39">
        <v>0</v>
      </c>
      <c r="R39">
        <v>52807</v>
      </c>
      <c r="S39">
        <v>622.19600000000003</v>
      </c>
      <c r="U39">
        <v>36719</v>
      </c>
      <c r="V39">
        <v>10.037000000000001</v>
      </c>
      <c r="W39">
        <v>6183</v>
      </c>
      <c r="X39">
        <v>6183</v>
      </c>
      <c r="Z39">
        <v>0</v>
      </c>
      <c r="AC39">
        <v>0</v>
      </c>
      <c r="AD39" t="s">
        <v>305</v>
      </c>
      <c r="AE39">
        <v>0</v>
      </c>
      <c r="AH39">
        <v>0</v>
      </c>
      <c r="AI39">
        <v>0</v>
      </c>
      <c r="AJ39">
        <v>6160</v>
      </c>
      <c r="AK39" t="s">
        <v>529</v>
      </c>
      <c r="AL39" t="s">
        <v>3</v>
      </c>
      <c r="AM39">
        <v>0</v>
      </c>
      <c r="AN39">
        <v>0</v>
      </c>
      <c r="AO39">
        <v>0</v>
      </c>
      <c r="AP39">
        <v>0</v>
      </c>
      <c r="AQ39">
        <v>0</v>
      </c>
      <c r="AS39">
        <v>0</v>
      </c>
      <c r="AT39">
        <v>0</v>
      </c>
      <c r="AU39">
        <v>0</v>
      </c>
      <c r="AV39">
        <v>0</v>
      </c>
      <c r="AW39">
        <v>485297</v>
      </c>
      <c r="AX39">
        <v>485367</v>
      </c>
      <c r="AY39">
        <v>378020</v>
      </c>
      <c r="AZ39">
        <v>52807</v>
      </c>
      <c r="BA39">
        <v>15</v>
      </c>
      <c r="BB39">
        <v>0</v>
      </c>
      <c r="BC39">
        <v>0</v>
      </c>
      <c r="BD39">
        <v>0</v>
      </c>
      <c r="BE39">
        <v>0</v>
      </c>
      <c r="BF39">
        <v>444704</v>
      </c>
      <c r="BG39">
        <v>0</v>
      </c>
      <c r="BJ39">
        <v>12</v>
      </c>
      <c r="BK39">
        <v>0</v>
      </c>
      <c r="BL39">
        <v>0</v>
      </c>
      <c r="BM39">
        <v>0</v>
      </c>
      <c r="BN39">
        <v>0</v>
      </c>
      <c r="BO39">
        <v>0</v>
      </c>
      <c r="BP39">
        <v>0</v>
      </c>
      <c r="BQ39">
        <v>763</v>
      </c>
      <c r="BS39">
        <v>0</v>
      </c>
      <c r="BT39">
        <v>0</v>
      </c>
      <c r="BU39">
        <v>0</v>
      </c>
      <c r="BV39">
        <v>0</v>
      </c>
      <c r="BW39">
        <v>0</v>
      </c>
      <c r="BY39">
        <v>0</v>
      </c>
      <c r="CA39">
        <v>0</v>
      </c>
      <c r="CB39">
        <v>0</v>
      </c>
      <c r="CC39">
        <v>0</v>
      </c>
      <c r="CD39">
        <v>0</v>
      </c>
      <c r="CE39">
        <v>0</v>
      </c>
      <c r="CF39">
        <v>0</v>
      </c>
      <c r="CG39">
        <v>0</v>
      </c>
      <c r="CH39">
        <v>5340</v>
      </c>
      <c r="CI39">
        <v>0</v>
      </c>
      <c r="CJ39">
        <v>4</v>
      </c>
      <c r="CK39">
        <v>0</v>
      </c>
      <c r="CL39">
        <v>0</v>
      </c>
      <c r="CN39">
        <v>0</v>
      </c>
      <c r="CO39">
        <v>1</v>
      </c>
      <c r="CP39">
        <v>0</v>
      </c>
      <c r="CQ39">
        <v>5.4170000000000007</v>
      </c>
      <c r="CR39">
        <v>85.113</v>
      </c>
      <c r="CS39">
        <v>0</v>
      </c>
      <c r="CT39">
        <v>0</v>
      </c>
      <c r="CU39">
        <v>0</v>
      </c>
      <c r="CV39">
        <v>0</v>
      </c>
      <c r="CW39">
        <v>0</v>
      </c>
      <c r="CX39">
        <v>0</v>
      </c>
      <c r="CY39">
        <v>0</v>
      </c>
      <c r="CZ39">
        <v>0</v>
      </c>
      <c r="DB39">
        <v>289212</v>
      </c>
      <c r="DC39">
        <v>0</v>
      </c>
      <c r="DD39">
        <v>0</v>
      </c>
      <c r="DE39">
        <v>33110</v>
      </c>
      <c r="DF39">
        <v>33110</v>
      </c>
      <c r="DG39">
        <v>5.375</v>
      </c>
      <c r="DH39">
        <v>0</v>
      </c>
      <c r="DI39">
        <v>0</v>
      </c>
      <c r="DK39">
        <v>3827</v>
      </c>
      <c r="DL39">
        <v>0</v>
      </c>
      <c r="DM39">
        <v>21166</v>
      </c>
      <c r="DN39">
        <v>70</v>
      </c>
      <c r="DO39">
        <v>0</v>
      </c>
      <c r="DP39">
        <v>0</v>
      </c>
      <c r="DQ39">
        <v>0</v>
      </c>
      <c r="DR39">
        <v>0</v>
      </c>
      <c r="DS39">
        <v>0</v>
      </c>
      <c r="DT39">
        <v>0</v>
      </c>
      <c r="DU39">
        <v>0</v>
      </c>
      <c r="DV39">
        <v>0</v>
      </c>
      <c r="DW39">
        <v>0</v>
      </c>
      <c r="DX39">
        <v>0</v>
      </c>
      <c r="DY39">
        <v>0</v>
      </c>
      <c r="DZ39">
        <v>0</v>
      </c>
      <c r="EA39">
        <v>5.0000000000000001E-3</v>
      </c>
      <c r="EB39">
        <v>0</v>
      </c>
      <c r="EC39">
        <v>2.9630000000000001</v>
      </c>
      <c r="ED39">
        <v>20990</v>
      </c>
      <c r="EE39">
        <v>0</v>
      </c>
      <c r="EF39">
        <v>0</v>
      </c>
      <c r="EG39">
        <v>0</v>
      </c>
      <c r="EH39">
        <v>246</v>
      </c>
      <c r="EI39">
        <v>0</v>
      </c>
      <c r="EJ39">
        <v>0</v>
      </c>
      <c r="EK39">
        <v>0</v>
      </c>
      <c r="EL39">
        <v>0</v>
      </c>
      <c r="EM39">
        <v>0</v>
      </c>
      <c r="EN39">
        <v>3.0000000000000001E-3</v>
      </c>
      <c r="EO39">
        <v>0</v>
      </c>
      <c r="EP39">
        <v>0</v>
      </c>
      <c r="EQ39">
        <v>8.0000000000000002E-3</v>
      </c>
      <c r="ER39">
        <v>0</v>
      </c>
      <c r="ES39">
        <v>0.04</v>
      </c>
      <c r="ET39">
        <v>0</v>
      </c>
      <c r="EV39">
        <v>0</v>
      </c>
      <c r="EW39">
        <v>0</v>
      </c>
      <c r="EX39">
        <v>0</v>
      </c>
      <c r="EZ39">
        <v>412297</v>
      </c>
      <c r="FA39">
        <v>0</v>
      </c>
      <c r="FB39">
        <v>465034</v>
      </c>
      <c r="FC39">
        <v>0</v>
      </c>
      <c r="FD39">
        <v>0</v>
      </c>
      <c r="FE39">
        <v>62338</v>
      </c>
      <c r="FF39">
        <v>10732</v>
      </c>
      <c r="FG39">
        <v>6.6668999999999992E-2</v>
      </c>
      <c r="FH39">
        <v>3.0164999999999997E-2</v>
      </c>
      <c r="FI39">
        <v>0</v>
      </c>
      <c r="FJ39">
        <v>0</v>
      </c>
      <c r="FK39">
        <v>72.192000000000007</v>
      </c>
      <c r="FL39">
        <v>543444</v>
      </c>
      <c r="FM39">
        <v>0</v>
      </c>
      <c r="FN39">
        <v>0</v>
      </c>
      <c r="FO39">
        <v>20400</v>
      </c>
      <c r="FP39">
        <v>0</v>
      </c>
      <c r="FQ39">
        <v>20400</v>
      </c>
      <c r="FR39">
        <v>20400</v>
      </c>
      <c r="FS39">
        <v>0</v>
      </c>
      <c r="FT39">
        <v>0</v>
      </c>
      <c r="FU39">
        <v>0</v>
      </c>
      <c r="FV39">
        <v>0</v>
      </c>
      <c r="FW39">
        <v>0</v>
      </c>
      <c r="FX39">
        <v>0</v>
      </c>
      <c r="FY39">
        <v>0</v>
      </c>
      <c r="GB39">
        <v>0</v>
      </c>
      <c r="GC39">
        <v>0</v>
      </c>
      <c r="GD39">
        <v>0</v>
      </c>
      <c r="GF39">
        <v>0</v>
      </c>
      <c r="GG39">
        <v>0</v>
      </c>
      <c r="GH39">
        <v>0</v>
      </c>
      <c r="GI39">
        <v>0</v>
      </c>
      <c r="GK39">
        <v>0</v>
      </c>
      <c r="GL39">
        <v>0</v>
      </c>
      <c r="GM39">
        <v>0</v>
      </c>
      <c r="GN39">
        <v>0</v>
      </c>
      <c r="GO39">
        <v>0</v>
      </c>
      <c r="GQ39">
        <v>0</v>
      </c>
      <c r="GR39">
        <v>0</v>
      </c>
      <c r="GS39">
        <v>0</v>
      </c>
      <c r="GT39">
        <v>0</v>
      </c>
      <c r="HB39">
        <v>0</v>
      </c>
      <c r="HC39">
        <v>3.9695999999999995E-2</v>
      </c>
      <c r="HD39">
        <v>0</v>
      </c>
      <c r="HE39">
        <v>0</v>
      </c>
      <c r="HF39">
        <v>51551</v>
      </c>
      <c r="HG39">
        <v>1232</v>
      </c>
      <c r="HH39">
        <v>11329</v>
      </c>
      <c r="HI39">
        <v>0</v>
      </c>
      <c r="HJ39">
        <v>30851</v>
      </c>
      <c r="HK39">
        <v>0</v>
      </c>
      <c r="HL39">
        <v>0</v>
      </c>
      <c r="HM39">
        <v>0</v>
      </c>
      <c r="HN39">
        <v>0</v>
      </c>
      <c r="HO39">
        <v>0</v>
      </c>
      <c r="HP39">
        <v>0</v>
      </c>
      <c r="HQ39">
        <v>0</v>
      </c>
      <c r="HR39">
        <v>0</v>
      </c>
      <c r="HS39">
        <v>412227</v>
      </c>
      <c r="HT39">
        <v>10732</v>
      </c>
      <c r="HW39">
        <v>0</v>
      </c>
      <c r="HX39">
        <v>1</v>
      </c>
      <c r="HY39">
        <v>3</v>
      </c>
      <c r="HZ39">
        <v>8</v>
      </c>
      <c r="IA39">
        <v>3</v>
      </c>
      <c r="IB39">
        <v>6</v>
      </c>
      <c r="IC39">
        <v>21</v>
      </c>
      <c r="ID39">
        <v>0</v>
      </c>
      <c r="IE39">
        <v>0</v>
      </c>
      <c r="IF39">
        <v>0</v>
      </c>
      <c r="IG39">
        <v>2</v>
      </c>
      <c r="IH39">
        <v>18.391000000000002</v>
      </c>
      <c r="II39">
        <v>0</v>
      </c>
      <c r="IJ39">
        <v>10.037000000000001</v>
      </c>
      <c r="IK39">
        <v>0</v>
      </c>
      <c r="IL39">
        <v>0</v>
      </c>
      <c r="IM39">
        <v>0</v>
      </c>
      <c r="IN39">
        <v>0</v>
      </c>
      <c r="IO39">
        <v>0</v>
      </c>
      <c r="IP39">
        <v>0</v>
      </c>
      <c r="IQ39">
        <v>10.037000000000001</v>
      </c>
      <c r="IR39">
        <v>6183</v>
      </c>
      <c r="IS39">
        <v>0</v>
      </c>
      <c r="IT39">
        <v>0</v>
      </c>
      <c r="IU39">
        <v>0</v>
      </c>
      <c r="IV39">
        <v>0</v>
      </c>
      <c r="IW39">
        <v>6160</v>
      </c>
      <c r="IX39">
        <v>0</v>
      </c>
      <c r="IY39">
        <v>0</v>
      </c>
      <c r="IZ39">
        <v>0</v>
      </c>
      <c r="JA39">
        <v>0</v>
      </c>
      <c r="JB39">
        <v>0</v>
      </c>
      <c r="JC39">
        <v>0</v>
      </c>
      <c r="JD39">
        <v>0</v>
      </c>
      <c r="JE39">
        <v>0</v>
      </c>
      <c r="JF39">
        <v>0</v>
      </c>
      <c r="JG39">
        <v>0</v>
      </c>
      <c r="JH39">
        <v>0</v>
      </c>
      <c r="JJ39">
        <v>0</v>
      </c>
      <c r="JK39">
        <v>0</v>
      </c>
      <c r="JL39">
        <v>0</v>
      </c>
      <c r="JM39">
        <v>0</v>
      </c>
      <c r="JO39">
        <v>0</v>
      </c>
      <c r="JP39">
        <v>0</v>
      </c>
      <c r="JQ39">
        <v>0</v>
      </c>
      <c r="JR39">
        <v>0</v>
      </c>
      <c r="JS39">
        <v>0</v>
      </c>
      <c r="JT39">
        <v>0</v>
      </c>
      <c r="JU39">
        <v>0</v>
      </c>
      <c r="JW39">
        <v>0</v>
      </c>
      <c r="JX39">
        <v>0</v>
      </c>
      <c r="JY39">
        <v>0</v>
      </c>
      <c r="JZ39">
        <v>0</v>
      </c>
      <c r="KD39">
        <v>0</v>
      </c>
      <c r="KE39">
        <v>7258</v>
      </c>
      <c r="KG39">
        <v>0</v>
      </c>
      <c r="KH39">
        <v>0</v>
      </c>
      <c r="KI39">
        <v>0</v>
      </c>
      <c r="KJ39">
        <v>1</v>
      </c>
      <c r="KK39">
        <v>1</v>
      </c>
      <c r="KL39">
        <v>616</v>
      </c>
      <c r="KM39">
        <v>616</v>
      </c>
      <c r="KN39">
        <v>0</v>
      </c>
      <c r="KO39">
        <v>0</v>
      </c>
      <c r="KP39">
        <v>0</v>
      </c>
      <c r="KQ39">
        <v>0</v>
      </c>
      <c r="KS39">
        <v>0</v>
      </c>
      <c r="KT39">
        <v>0</v>
      </c>
      <c r="KU39">
        <v>0</v>
      </c>
      <c r="KW39">
        <v>0</v>
      </c>
      <c r="KX39">
        <v>0</v>
      </c>
      <c r="KY39">
        <v>0</v>
      </c>
      <c r="KZ39">
        <v>0</v>
      </c>
      <c r="LA39">
        <v>0</v>
      </c>
      <c r="LB39">
        <v>0</v>
      </c>
      <c r="LD39">
        <v>0</v>
      </c>
      <c r="LE39">
        <v>0</v>
      </c>
      <c r="LF39">
        <v>0</v>
      </c>
      <c r="LG39">
        <v>0</v>
      </c>
      <c r="LH39">
        <v>0</v>
      </c>
      <c r="LI39">
        <v>0</v>
      </c>
      <c r="LJ39">
        <v>85.113</v>
      </c>
      <c r="LK39">
        <v>2</v>
      </c>
      <c r="LL39">
        <v>30000</v>
      </c>
      <c r="LM39">
        <v>851</v>
      </c>
      <c r="LN39">
        <v>0</v>
      </c>
      <c r="LO39">
        <v>0</v>
      </c>
      <c r="LP39">
        <v>0</v>
      </c>
      <c r="LQ39">
        <v>0</v>
      </c>
      <c r="LR39">
        <v>0</v>
      </c>
      <c r="LS39">
        <v>0</v>
      </c>
      <c r="LT39">
        <v>0</v>
      </c>
      <c r="LU39">
        <v>0</v>
      </c>
      <c r="LV39">
        <v>0</v>
      </c>
      <c r="LW39">
        <v>0</v>
      </c>
      <c r="LX39">
        <v>0</v>
      </c>
      <c r="LY39">
        <v>0</v>
      </c>
      <c r="LZ39">
        <v>89</v>
      </c>
      <c r="MA39">
        <v>5340</v>
      </c>
      <c r="MB39">
        <v>0</v>
      </c>
      <c r="MC39">
        <v>3560</v>
      </c>
      <c r="MD39">
        <v>1780</v>
      </c>
      <c r="ME39">
        <v>0</v>
      </c>
      <c r="MF39">
        <v>0</v>
      </c>
      <c r="MG39">
        <v>490637</v>
      </c>
      <c r="MH39">
        <v>0</v>
      </c>
      <c r="MI39">
        <v>0</v>
      </c>
      <c r="MJ39">
        <v>0</v>
      </c>
      <c r="MK39">
        <v>0</v>
      </c>
      <c r="ML39">
        <v>0</v>
      </c>
    </row>
    <row r="40" spans="1:350" x14ac:dyDescent="0.25">
      <c r="A40">
        <v>45523</v>
      </c>
      <c r="B40">
        <v>108802</v>
      </c>
      <c r="C40">
        <v>9</v>
      </c>
      <c r="D40">
        <v>2025</v>
      </c>
      <c r="E40">
        <v>6160</v>
      </c>
      <c r="F40">
        <v>0</v>
      </c>
      <c r="G40">
        <v>958.00200000000007</v>
      </c>
      <c r="H40">
        <v>915.9910000000001</v>
      </c>
      <c r="I40">
        <v>915.9910000000001</v>
      </c>
      <c r="J40">
        <v>958.00200000000007</v>
      </c>
      <c r="K40">
        <v>0</v>
      </c>
      <c r="L40">
        <v>6160</v>
      </c>
      <c r="M40">
        <v>0</v>
      </c>
      <c r="N40">
        <v>0</v>
      </c>
      <c r="P40">
        <v>1172.472</v>
      </c>
      <c r="Q40">
        <v>0</v>
      </c>
      <c r="R40">
        <v>729507</v>
      </c>
      <c r="S40">
        <v>622.19600000000003</v>
      </c>
      <c r="U40">
        <v>507255</v>
      </c>
      <c r="V40">
        <v>287.798</v>
      </c>
      <c r="W40">
        <v>177284</v>
      </c>
      <c r="X40">
        <v>177284</v>
      </c>
      <c r="Z40">
        <v>0</v>
      </c>
      <c r="AC40">
        <v>0</v>
      </c>
      <c r="AD40" t="s">
        <v>305</v>
      </c>
      <c r="AE40">
        <v>0</v>
      </c>
      <c r="AH40">
        <v>0</v>
      </c>
      <c r="AI40">
        <v>0</v>
      </c>
      <c r="AJ40">
        <v>6160</v>
      </c>
      <c r="AK40" t="s">
        <v>529</v>
      </c>
      <c r="AL40" t="s">
        <v>340</v>
      </c>
      <c r="AM40">
        <v>0</v>
      </c>
      <c r="AN40">
        <v>0</v>
      </c>
      <c r="AO40">
        <v>0</v>
      </c>
      <c r="AP40">
        <v>0</v>
      </c>
      <c r="AQ40">
        <v>0</v>
      </c>
      <c r="AS40">
        <v>0</v>
      </c>
      <c r="AT40">
        <v>0</v>
      </c>
      <c r="AU40">
        <v>0</v>
      </c>
      <c r="AV40">
        <v>-107083</v>
      </c>
      <c r="AW40">
        <v>10600888</v>
      </c>
      <c r="AX40">
        <v>10451696</v>
      </c>
      <c r="AY40">
        <v>7186041</v>
      </c>
      <c r="AZ40">
        <v>729507</v>
      </c>
      <c r="BA40">
        <v>107.417</v>
      </c>
      <c r="BB40">
        <v>20353</v>
      </c>
      <c r="BC40">
        <v>20223</v>
      </c>
      <c r="BD40">
        <v>47.9</v>
      </c>
      <c r="BE40">
        <v>130</v>
      </c>
      <c r="BF40">
        <v>9603262</v>
      </c>
      <c r="BG40">
        <v>0</v>
      </c>
      <c r="BJ40">
        <v>12</v>
      </c>
      <c r="BK40">
        <v>0</v>
      </c>
      <c r="BL40">
        <v>0</v>
      </c>
      <c r="BM40">
        <v>0</v>
      </c>
      <c r="BN40">
        <v>0</v>
      </c>
      <c r="BO40">
        <v>0</v>
      </c>
      <c r="BP40">
        <v>0</v>
      </c>
      <c r="BQ40">
        <v>629</v>
      </c>
      <c r="BS40">
        <v>0</v>
      </c>
      <c r="BT40">
        <v>0</v>
      </c>
      <c r="BU40">
        <v>0</v>
      </c>
      <c r="BV40">
        <v>0</v>
      </c>
      <c r="BW40">
        <v>0</v>
      </c>
      <c r="BY40">
        <v>0</v>
      </c>
      <c r="CA40">
        <v>0</v>
      </c>
      <c r="CB40">
        <v>0</v>
      </c>
      <c r="CC40">
        <v>0</v>
      </c>
      <c r="CD40">
        <v>0</v>
      </c>
      <c r="CE40">
        <v>0</v>
      </c>
      <c r="CF40">
        <v>0</v>
      </c>
      <c r="CG40">
        <v>0</v>
      </c>
      <c r="CH40">
        <v>229035</v>
      </c>
      <c r="CI40">
        <v>0</v>
      </c>
      <c r="CJ40">
        <v>4</v>
      </c>
      <c r="CK40">
        <v>0</v>
      </c>
      <c r="CL40">
        <v>0</v>
      </c>
      <c r="CN40">
        <v>0</v>
      </c>
      <c r="CO40">
        <v>1</v>
      </c>
      <c r="CP40">
        <v>0</v>
      </c>
      <c r="CQ40">
        <v>5.6670000000000007</v>
      </c>
      <c r="CR40">
        <v>1168.8700000000001</v>
      </c>
      <c r="CS40">
        <v>0</v>
      </c>
      <c r="CT40">
        <v>0</v>
      </c>
      <c r="CU40">
        <v>0</v>
      </c>
      <c r="CV40">
        <v>0</v>
      </c>
      <c r="CW40">
        <v>0</v>
      </c>
      <c r="CX40">
        <v>0</v>
      </c>
      <c r="CY40">
        <v>0</v>
      </c>
      <c r="CZ40">
        <v>0</v>
      </c>
      <c r="DB40">
        <v>5642505</v>
      </c>
      <c r="DC40">
        <v>0</v>
      </c>
      <c r="DD40">
        <v>0</v>
      </c>
      <c r="DE40">
        <v>1374912</v>
      </c>
      <c r="DF40">
        <v>1374912</v>
      </c>
      <c r="DG40">
        <v>223.20000000000002</v>
      </c>
      <c r="DH40">
        <v>0</v>
      </c>
      <c r="DI40">
        <v>0</v>
      </c>
      <c r="DK40">
        <v>1685</v>
      </c>
      <c r="DL40">
        <v>0</v>
      </c>
      <c r="DM40">
        <v>849513</v>
      </c>
      <c r="DN40">
        <v>2793</v>
      </c>
      <c r="DO40">
        <v>0</v>
      </c>
      <c r="DP40">
        <v>0</v>
      </c>
      <c r="DQ40">
        <v>0</v>
      </c>
      <c r="DR40">
        <v>0</v>
      </c>
      <c r="DS40">
        <v>0</v>
      </c>
      <c r="DT40">
        <v>0</v>
      </c>
      <c r="DU40">
        <v>0</v>
      </c>
      <c r="DV40">
        <v>0</v>
      </c>
      <c r="DW40">
        <v>0</v>
      </c>
      <c r="DX40">
        <v>0</v>
      </c>
      <c r="DY40">
        <v>0</v>
      </c>
      <c r="DZ40">
        <v>0</v>
      </c>
      <c r="EA40">
        <v>0</v>
      </c>
      <c r="EB40">
        <v>0</v>
      </c>
      <c r="EC40">
        <v>55.055</v>
      </c>
      <c r="ED40">
        <v>390010</v>
      </c>
      <c r="EE40">
        <v>0</v>
      </c>
      <c r="EF40">
        <v>0</v>
      </c>
      <c r="EG40">
        <v>0</v>
      </c>
      <c r="EH40">
        <v>462296</v>
      </c>
      <c r="EI40">
        <v>0</v>
      </c>
      <c r="EJ40">
        <v>0</v>
      </c>
      <c r="EK40">
        <v>21.618000000000002</v>
      </c>
      <c r="EL40">
        <v>0.128</v>
      </c>
      <c r="EM40">
        <v>0.128</v>
      </c>
      <c r="EN40">
        <v>1.9620000000000002</v>
      </c>
      <c r="EO40">
        <v>0</v>
      </c>
      <c r="EP40">
        <v>0</v>
      </c>
      <c r="EQ40">
        <v>23.708000000000002</v>
      </c>
      <c r="ER40">
        <v>0</v>
      </c>
      <c r="ES40">
        <v>75.048000000000002</v>
      </c>
      <c r="ET40">
        <v>0</v>
      </c>
      <c r="EV40">
        <v>0</v>
      </c>
      <c r="EW40">
        <v>0</v>
      </c>
      <c r="EX40">
        <v>0</v>
      </c>
      <c r="EZ40">
        <v>8873783</v>
      </c>
      <c r="FA40">
        <v>0</v>
      </c>
      <c r="FB40">
        <v>9600367</v>
      </c>
      <c r="FC40">
        <v>0</v>
      </c>
      <c r="FD40">
        <v>0</v>
      </c>
      <c r="FE40">
        <v>1346167</v>
      </c>
      <c r="FF40">
        <v>231746</v>
      </c>
      <c r="FG40">
        <v>6.6668999999999992E-2</v>
      </c>
      <c r="FH40">
        <v>3.0164999999999997E-2</v>
      </c>
      <c r="FI40">
        <v>0</v>
      </c>
      <c r="FJ40">
        <v>0</v>
      </c>
      <c r="FK40">
        <v>1558.971</v>
      </c>
      <c r="FL40">
        <v>11407315</v>
      </c>
      <c r="FM40">
        <v>0</v>
      </c>
      <c r="FN40">
        <v>0</v>
      </c>
      <c r="FO40">
        <v>0</v>
      </c>
      <c r="FP40">
        <v>0</v>
      </c>
      <c r="FQ40">
        <v>0</v>
      </c>
      <c r="FR40">
        <v>0</v>
      </c>
      <c r="FS40">
        <v>0</v>
      </c>
      <c r="FT40">
        <v>0</v>
      </c>
      <c r="FU40">
        <v>0</v>
      </c>
      <c r="FV40">
        <v>0</v>
      </c>
      <c r="FW40">
        <v>0</v>
      </c>
      <c r="FX40">
        <v>0</v>
      </c>
      <c r="FY40">
        <v>0</v>
      </c>
      <c r="GB40">
        <v>170039</v>
      </c>
      <c r="GC40">
        <v>170039</v>
      </c>
      <c r="GD40">
        <v>18.303000000000001</v>
      </c>
      <c r="GF40">
        <v>0</v>
      </c>
      <c r="GG40">
        <v>0</v>
      </c>
      <c r="GH40">
        <v>0</v>
      </c>
      <c r="GI40">
        <v>0</v>
      </c>
      <c r="GK40">
        <v>0</v>
      </c>
      <c r="GL40">
        <v>0</v>
      </c>
      <c r="GM40">
        <v>0</v>
      </c>
      <c r="GN40">
        <v>0</v>
      </c>
      <c r="GO40">
        <v>0</v>
      </c>
      <c r="GQ40">
        <v>0</v>
      </c>
      <c r="GR40">
        <v>0</v>
      </c>
      <c r="GS40">
        <v>0</v>
      </c>
      <c r="GT40">
        <v>0</v>
      </c>
      <c r="HB40">
        <v>380911986</v>
      </c>
      <c r="HC40">
        <v>3.9695999999999995E-2</v>
      </c>
      <c r="HD40">
        <v>152115</v>
      </c>
      <c r="HE40">
        <v>0</v>
      </c>
      <c r="HF40">
        <v>1005758</v>
      </c>
      <c r="HG40">
        <v>4928</v>
      </c>
      <c r="HH40">
        <v>283488</v>
      </c>
      <c r="HI40">
        <v>0</v>
      </c>
      <c r="HJ40">
        <v>71689</v>
      </c>
      <c r="HK40">
        <v>0</v>
      </c>
      <c r="HL40">
        <v>28</v>
      </c>
      <c r="HM40">
        <v>0</v>
      </c>
      <c r="HN40">
        <v>0</v>
      </c>
      <c r="HO40">
        <v>0</v>
      </c>
      <c r="HP40">
        <v>0</v>
      </c>
      <c r="HQ40">
        <v>0</v>
      </c>
      <c r="HR40">
        <v>0</v>
      </c>
      <c r="HS40">
        <v>8870860</v>
      </c>
      <c r="HT40">
        <v>231746</v>
      </c>
      <c r="HW40">
        <v>0</v>
      </c>
      <c r="HX40">
        <v>110</v>
      </c>
      <c r="HY40">
        <v>154</v>
      </c>
      <c r="HZ40">
        <v>212</v>
      </c>
      <c r="IA40">
        <v>244</v>
      </c>
      <c r="IB40">
        <v>163</v>
      </c>
      <c r="IC40">
        <v>883</v>
      </c>
      <c r="ID40">
        <v>0</v>
      </c>
      <c r="IE40">
        <v>0</v>
      </c>
      <c r="IF40">
        <v>0</v>
      </c>
      <c r="IG40">
        <v>8</v>
      </c>
      <c r="IH40">
        <v>460.20800000000003</v>
      </c>
      <c r="II40">
        <v>0</v>
      </c>
      <c r="IJ40">
        <v>287.798</v>
      </c>
      <c r="IK40">
        <v>0</v>
      </c>
      <c r="IL40">
        <v>0</v>
      </c>
      <c r="IM40">
        <v>0</v>
      </c>
      <c r="IN40">
        <v>0</v>
      </c>
      <c r="IO40">
        <v>0</v>
      </c>
      <c r="IP40">
        <v>0</v>
      </c>
      <c r="IQ40">
        <v>287.798</v>
      </c>
      <c r="IR40">
        <v>177284</v>
      </c>
      <c r="IS40">
        <v>0</v>
      </c>
      <c r="IT40">
        <v>0</v>
      </c>
      <c r="IU40">
        <v>0</v>
      </c>
      <c r="IV40">
        <v>0</v>
      </c>
      <c r="IW40">
        <v>6160</v>
      </c>
      <c r="IX40">
        <v>0</v>
      </c>
      <c r="IY40">
        <v>0</v>
      </c>
      <c r="IZ40">
        <v>0</v>
      </c>
      <c r="JA40">
        <v>0</v>
      </c>
      <c r="JB40">
        <v>0</v>
      </c>
      <c r="JC40">
        <v>0</v>
      </c>
      <c r="JD40">
        <v>0</v>
      </c>
      <c r="JE40">
        <v>0</v>
      </c>
      <c r="JF40">
        <v>0</v>
      </c>
      <c r="JG40">
        <v>0</v>
      </c>
      <c r="JH40">
        <v>0</v>
      </c>
      <c r="JJ40">
        <v>0</v>
      </c>
      <c r="JK40">
        <v>0</v>
      </c>
      <c r="JL40">
        <v>0</v>
      </c>
      <c r="JM40">
        <v>0</v>
      </c>
      <c r="JO40">
        <v>0</v>
      </c>
      <c r="JP40">
        <v>18.303000000000001</v>
      </c>
      <c r="JQ40">
        <v>0</v>
      </c>
      <c r="JR40">
        <v>0</v>
      </c>
      <c r="JS40">
        <v>170039</v>
      </c>
      <c r="JT40">
        <v>0</v>
      </c>
      <c r="JU40">
        <v>20655</v>
      </c>
      <c r="JW40">
        <v>0</v>
      </c>
      <c r="JX40">
        <v>0</v>
      </c>
      <c r="JY40">
        <v>0</v>
      </c>
      <c r="JZ40">
        <v>0</v>
      </c>
      <c r="KD40">
        <v>20698</v>
      </c>
      <c r="KE40">
        <v>7258</v>
      </c>
      <c r="KG40">
        <v>0</v>
      </c>
      <c r="KH40">
        <v>0</v>
      </c>
      <c r="KI40">
        <v>0</v>
      </c>
      <c r="KJ40">
        <v>0</v>
      </c>
      <c r="KK40">
        <v>8</v>
      </c>
      <c r="KL40">
        <v>0</v>
      </c>
      <c r="KM40">
        <v>4928</v>
      </c>
      <c r="KN40">
        <v>0</v>
      </c>
      <c r="KO40">
        <v>0</v>
      </c>
      <c r="KP40">
        <v>0</v>
      </c>
      <c r="KQ40">
        <v>0</v>
      </c>
      <c r="KS40">
        <v>0</v>
      </c>
      <c r="KT40">
        <v>0</v>
      </c>
      <c r="KU40">
        <v>0</v>
      </c>
      <c r="KW40">
        <v>0</v>
      </c>
      <c r="KX40">
        <v>0</v>
      </c>
      <c r="KY40">
        <v>0</v>
      </c>
      <c r="KZ40">
        <v>0</v>
      </c>
      <c r="LA40">
        <v>0</v>
      </c>
      <c r="LB40">
        <v>0</v>
      </c>
      <c r="LD40">
        <v>0</v>
      </c>
      <c r="LE40">
        <v>0</v>
      </c>
      <c r="LF40">
        <v>0</v>
      </c>
      <c r="LG40">
        <v>0</v>
      </c>
      <c r="LH40">
        <v>0</v>
      </c>
      <c r="LI40">
        <v>0</v>
      </c>
      <c r="LJ40">
        <v>1168.8700000000001</v>
      </c>
      <c r="LK40">
        <v>4</v>
      </c>
      <c r="LL40">
        <v>60000</v>
      </c>
      <c r="LM40">
        <v>11689</v>
      </c>
      <c r="LN40">
        <v>0</v>
      </c>
      <c r="LO40">
        <v>0</v>
      </c>
      <c r="LP40">
        <v>0</v>
      </c>
      <c r="LQ40">
        <v>0</v>
      </c>
      <c r="LR40">
        <v>0</v>
      </c>
      <c r="LS40">
        <v>0</v>
      </c>
      <c r="LT40">
        <v>0</v>
      </c>
      <c r="LU40">
        <v>0</v>
      </c>
      <c r="LV40">
        <v>0</v>
      </c>
      <c r="LW40">
        <v>0</v>
      </c>
      <c r="LX40">
        <v>0</v>
      </c>
      <c r="LY40">
        <v>0</v>
      </c>
      <c r="LZ40">
        <v>1282</v>
      </c>
      <c r="MA40">
        <v>76920</v>
      </c>
      <c r="MB40">
        <v>0</v>
      </c>
      <c r="MC40">
        <v>51280</v>
      </c>
      <c r="MD40">
        <v>25640</v>
      </c>
      <c r="ME40">
        <v>0</v>
      </c>
      <c r="MF40">
        <v>0</v>
      </c>
      <c r="MG40">
        <v>10677808</v>
      </c>
      <c r="MH40">
        <v>0</v>
      </c>
      <c r="MI40">
        <v>0</v>
      </c>
      <c r="MJ40">
        <v>0</v>
      </c>
      <c r="MK40">
        <v>0</v>
      </c>
      <c r="ML40">
        <v>0</v>
      </c>
    </row>
    <row r="41" spans="1:350" x14ac:dyDescent="0.25">
      <c r="A41">
        <v>45523</v>
      </c>
      <c r="B41">
        <v>152802</v>
      </c>
      <c r="C41">
        <v>9</v>
      </c>
      <c r="D41">
        <v>2025</v>
      </c>
      <c r="E41">
        <v>6160</v>
      </c>
      <c r="F41">
        <v>0</v>
      </c>
      <c r="G41">
        <v>249.715</v>
      </c>
      <c r="H41">
        <v>242.77600000000001</v>
      </c>
      <c r="I41">
        <v>242.77600000000001</v>
      </c>
      <c r="J41">
        <v>249.715</v>
      </c>
      <c r="K41">
        <v>0</v>
      </c>
      <c r="L41">
        <v>6160</v>
      </c>
      <c r="M41">
        <v>0</v>
      </c>
      <c r="N41">
        <v>0</v>
      </c>
      <c r="P41">
        <v>238.428</v>
      </c>
      <c r="Q41">
        <v>0</v>
      </c>
      <c r="R41">
        <v>148349</v>
      </c>
      <c r="S41">
        <v>622.19600000000003</v>
      </c>
      <c r="U41">
        <v>103152</v>
      </c>
      <c r="V41">
        <v>6.915</v>
      </c>
      <c r="W41">
        <v>4260</v>
      </c>
      <c r="X41">
        <v>4260</v>
      </c>
      <c r="Z41">
        <v>0</v>
      </c>
      <c r="AC41">
        <v>0</v>
      </c>
      <c r="AD41" t="s">
        <v>305</v>
      </c>
      <c r="AE41">
        <v>0</v>
      </c>
      <c r="AH41">
        <v>0</v>
      </c>
      <c r="AI41">
        <v>0</v>
      </c>
      <c r="AJ41">
        <v>6160</v>
      </c>
      <c r="AK41" t="s">
        <v>529</v>
      </c>
      <c r="AL41" t="s">
        <v>81</v>
      </c>
      <c r="AM41">
        <v>0</v>
      </c>
      <c r="AN41">
        <v>0</v>
      </c>
      <c r="AO41">
        <v>0</v>
      </c>
      <c r="AP41">
        <v>0</v>
      </c>
      <c r="AQ41">
        <v>0</v>
      </c>
      <c r="AS41">
        <v>0</v>
      </c>
      <c r="AT41">
        <v>0</v>
      </c>
      <c r="AU41">
        <v>0</v>
      </c>
      <c r="AV41">
        <v>-24040</v>
      </c>
      <c r="AW41">
        <v>2689362</v>
      </c>
      <c r="AX41">
        <v>2650178</v>
      </c>
      <c r="AY41">
        <v>1784209</v>
      </c>
      <c r="AZ41">
        <v>148349</v>
      </c>
      <c r="BA41">
        <v>11.25</v>
      </c>
      <c r="BB41">
        <v>0</v>
      </c>
      <c r="BC41">
        <v>0</v>
      </c>
      <c r="BD41">
        <v>0</v>
      </c>
      <c r="BE41">
        <v>0</v>
      </c>
      <c r="BF41">
        <v>2403592</v>
      </c>
      <c r="BG41">
        <v>0</v>
      </c>
      <c r="BJ41">
        <v>12</v>
      </c>
      <c r="BK41">
        <v>0</v>
      </c>
      <c r="BL41">
        <v>0</v>
      </c>
      <c r="BM41">
        <v>0</v>
      </c>
      <c r="BN41">
        <v>0</v>
      </c>
      <c r="BO41">
        <v>0</v>
      </c>
      <c r="BP41">
        <v>0</v>
      </c>
      <c r="BQ41">
        <v>733</v>
      </c>
      <c r="BS41">
        <v>0</v>
      </c>
      <c r="BT41">
        <v>0</v>
      </c>
      <c r="BU41">
        <v>0</v>
      </c>
      <c r="BV41">
        <v>0</v>
      </c>
      <c r="BW41">
        <v>0</v>
      </c>
      <c r="BY41">
        <v>0</v>
      </c>
      <c r="CA41">
        <v>0</v>
      </c>
      <c r="CB41">
        <v>0</v>
      </c>
      <c r="CC41">
        <v>0</v>
      </c>
      <c r="CD41">
        <v>0</v>
      </c>
      <c r="CE41">
        <v>0</v>
      </c>
      <c r="CF41">
        <v>0</v>
      </c>
      <c r="CG41">
        <v>0</v>
      </c>
      <c r="CH41">
        <v>55911</v>
      </c>
      <c r="CI41">
        <v>0</v>
      </c>
      <c r="CJ41">
        <v>4</v>
      </c>
      <c r="CK41">
        <v>0</v>
      </c>
      <c r="CL41">
        <v>0</v>
      </c>
      <c r="CN41">
        <v>0</v>
      </c>
      <c r="CO41">
        <v>1</v>
      </c>
      <c r="CP41">
        <v>0</v>
      </c>
      <c r="CQ41">
        <v>0.5</v>
      </c>
      <c r="CR41">
        <v>239.5</v>
      </c>
      <c r="CS41">
        <v>0</v>
      </c>
      <c r="CT41">
        <v>0</v>
      </c>
      <c r="CU41">
        <v>0</v>
      </c>
      <c r="CV41">
        <v>0</v>
      </c>
      <c r="CW41">
        <v>0</v>
      </c>
      <c r="CX41">
        <v>0</v>
      </c>
      <c r="CY41">
        <v>0</v>
      </c>
      <c r="CZ41">
        <v>0</v>
      </c>
      <c r="DB41">
        <v>1495500</v>
      </c>
      <c r="DC41">
        <v>0</v>
      </c>
      <c r="DD41">
        <v>0</v>
      </c>
      <c r="DE41">
        <v>407253</v>
      </c>
      <c r="DF41">
        <v>407253</v>
      </c>
      <c r="DG41">
        <v>66.113</v>
      </c>
      <c r="DH41">
        <v>0</v>
      </c>
      <c r="DI41">
        <v>0</v>
      </c>
      <c r="DK41">
        <v>3344</v>
      </c>
      <c r="DL41">
        <v>0</v>
      </c>
      <c r="DM41">
        <v>141958</v>
      </c>
      <c r="DN41">
        <v>467</v>
      </c>
      <c r="DO41">
        <v>0</v>
      </c>
      <c r="DP41">
        <v>0</v>
      </c>
      <c r="DQ41">
        <v>0</v>
      </c>
      <c r="DR41">
        <v>0</v>
      </c>
      <c r="DS41">
        <v>0</v>
      </c>
      <c r="DT41">
        <v>0</v>
      </c>
      <c r="DU41">
        <v>0</v>
      </c>
      <c r="DV41">
        <v>0</v>
      </c>
      <c r="DW41">
        <v>0</v>
      </c>
      <c r="DX41">
        <v>0</v>
      </c>
      <c r="DY41">
        <v>0</v>
      </c>
      <c r="DZ41">
        <v>0</v>
      </c>
      <c r="EA41">
        <v>0</v>
      </c>
      <c r="EB41">
        <v>0</v>
      </c>
      <c r="EC41">
        <v>0</v>
      </c>
      <c r="ED41">
        <v>0</v>
      </c>
      <c r="EE41">
        <v>0</v>
      </c>
      <c r="EF41">
        <v>0</v>
      </c>
      <c r="EG41">
        <v>0</v>
      </c>
      <c r="EH41">
        <v>142425</v>
      </c>
      <c r="EI41">
        <v>0</v>
      </c>
      <c r="EJ41">
        <v>0</v>
      </c>
      <c r="EK41">
        <v>5.7869999999999999</v>
      </c>
      <c r="EL41">
        <v>0</v>
      </c>
      <c r="EM41">
        <v>0</v>
      </c>
      <c r="EN41">
        <v>1.1520000000000001</v>
      </c>
      <c r="EO41">
        <v>0</v>
      </c>
      <c r="EP41">
        <v>0</v>
      </c>
      <c r="EQ41">
        <v>6.9390000000000001</v>
      </c>
      <c r="ER41">
        <v>0</v>
      </c>
      <c r="ES41">
        <v>23.121000000000002</v>
      </c>
      <c r="ET41">
        <v>0</v>
      </c>
      <c r="EV41">
        <v>0</v>
      </c>
      <c r="EW41">
        <v>0</v>
      </c>
      <c r="EX41">
        <v>0</v>
      </c>
      <c r="EZ41">
        <v>2255243</v>
      </c>
      <c r="FA41">
        <v>0</v>
      </c>
      <c r="FB41">
        <v>2403125</v>
      </c>
      <c r="FC41">
        <v>0</v>
      </c>
      <c r="FD41">
        <v>0</v>
      </c>
      <c r="FE41">
        <v>336931</v>
      </c>
      <c r="FF41">
        <v>58004</v>
      </c>
      <c r="FG41">
        <v>6.6668999999999992E-2</v>
      </c>
      <c r="FH41">
        <v>3.0164999999999997E-2</v>
      </c>
      <c r="FI41">
        <v>0</v>
      </c>
      <c r="FJ41">
        <v>0</v>
      </c>
      <c r="FK41">
        <v>390.19400000000002</v>
      </c>
      <c r="FL41">
        <v>2853971</v>
      </c>
      <c r="FM41">
        <v>0</v>
      </c>
      <c r="FN41">
        <v>0</v>
      </c>
      <c r="FO41">
        <v>0</v>
      </c>
      <c r="FP41">
        <v>0</v>
      </c>
      <c r="FQ41">
        <v>0</v>
      </c>
      <c r="FR41">
        <v>0</v>
      </c>
      <c r="FS41">
        <v>0</v>
      </c>
      <c r="FT41">
        <v>0</v>
      </c>
      <c r="FU41">
        <v>0</v>
      </c>
      <c r="FV41">
        <v>0</v>
      </c>
      <c r="FW41">
        <v>0</v>
      </c>
      <c r="FX41">
        <v>0</v>
      </c>
      <c r="FY41">
        <v>0</v>
      </c>
      <c r="GB41">
        <v>0</v>
      </c>
      <c r="GC41">
        <v>0</v>
      </c>
      <c r="GD41">
        <v>0</v>
      </c>
      <c r="GF41">
        <v>0</v>
      </c>
      <c r="GG41">
        <v>0</v>
      </c>
      <c r="GH41">
        <v>0</v>
      </c>
      <c r="GI41">
        <v>0</v>
      </c>
      <c r="GK41">
        <v>0</v>
      </c>
      <c r="GL41">
        <v>0</v>
      </c>
      <c r="GM41">
        <v>0</v>
      </c>
      <c r="GN41">
        <v>0</v>
      </c>
      <c r="GO41">
        <v>0</v>
      </c>
      <c r="GQ41">
        <v>0</v>
      </c>
      <c r="GR41">
        <v>0</v>
      </c>
      <c r="GS41">
        <v>0</v>
      </c>
      <c r="GT41">
        <v>0</v>
      </c>
      <c r="HB41">
        <v>380911986</v>
      </c>
      <c r="HC41">
        <v>3.9695999999999995E-2</v>
      </c>
      <c r="HD41">
        <v>39651</v>
      </c>
      <c r="HE41">
        <v>0</v>
      </c>
      <c r="HF41">
        <v>266568</v>
      </c>
      <c r="HG41">
        <v>616</v>
      </c>
      <c r="HH41">
        <v>69590</v>
      </c>
      <c r="HI41">
        <v>0</v>
      </c>
      <c r="HJ41">
        <v>17380</v>
      </c>
      <c r="HK41">
        <v>0</v>
      </c>
      <c r="HL41">
        <v>0</v>
      </c>
      <c r="HM41">
        <v>0</v>
      </c>
      <c r="HN41">
        <v>0</v>
      </c>
      <c r="HO41">
        <v>0</v>
      </c>
      <c r="HP41">
        <v>0</v>
      </c>
      <c r="HQ41">
        <v>0</v>
      </c>
      <c r="HR41">
        <v>0</v>
      </c>
      <c r="HS41">
        <v>2254776</v>
      </c>
      <c r="HT41">
        <v>58004</v>
      </c>
      <c r="HW41">
        <v>0</v>
      </c>
      <c r="HX41">
        <v>14</v>
      </c>
      <c r="HY41">
        <v>27</v>
      </c>
      <c r="HZ41">
        <v>58</v>
      </c>
      <c r="IA41">
        <v>46</v>
      </c>
      <c r="IB41">
        <v>109</v>
      </c>
      <c r="IC41">
        <v>254</v>
      </c>
      <c r="ID41">
        <v>0</v>
      </c>
      <c r="IE41">
        <v>0</v>
      </c>
      <c r="IF41">
        <v>0</v>
      </c>
      <c r="IG41">
        <v>1</v>
      </c>
      <c r="IH41">
        <v>112.97</v>
      </c>
      <c r="II41">
        <v>0</v>
      </c>
      <c r="IJ41">
        <v>6.915</v>
      </c>
      <c r="IK41">
        <v>0</v>
      </c>
      <c r="IL41">
        <v>0</v>
      </c>
      <c r="IM41">
        <v>0</v>
      </c>
      <c r="IN41">
        <v>0</v>
      </c>
      <c r="IO41">
        <v>0</v>
      </c>
      <c r="IP41">
        <v>0</v>
      </c>
      <c r="IQ41">
        <v>6.915</v>
      </c>
      <c r="IR41">
        <v>4260</v>
      </c>
      <c r="IS41">
        <v>0</v>
      </c>
      <c r="IT41">
        <v>0</v>
      </c>
      <c r="IU41">
        <v>0</v>
      </c>
      <c r="IV41">
        <v>0</v>
      </c>
      <c r="IW41">
        <v>6160</v>
      </c>
      <c r="IX41">
        <v>0</v>
      </c>
      <c r="IY41">
        <v>0</v>
      </c>
      <c r="IZ41">
        <v>0</v>
      </c>
      <c r="JA41">
        <v>0</v>
      </c>
      <c r="JB41">
        <v>0</v>
      </c>
      <c r="JC41">
        <v>0</v>
      </c>
      <c r="JD41">
        <v>0</v>
      </c>
      <c r="JE41">
        <v>0</v>
      </c>
      <c r="JF41">
        <v>0</v>
      </c>
      <c r="JG41">
        <v>0</v>
      </c>
      <c r="JH41">
        <v>0</v>
      </c>
      <c r="JJ41">
        <v>0</v>
      </c>
      <c r="JK41">
        <v>0</v>
      </c>
      <c r="JL41">
        <v>0</v>
      </c>
      <c r="JM41">
        <v>0</v>
      </c>
      <c r="JO41">
        <v>0</v>
      </c>
      <c r="JP41">
        <v>0</v>
      </c>
      <c r="JQ41">
        <v>0</v>
      </c>
      <c r="JR41">
        <v>0</v>
      </c>
      <c r="JS41">
        <v>0</v>
      </c>
      <c r="JT41">
        <v>0</v>
      </c>
      <c r="JU41">
        <v>0</v>
      </c>
      <c r="JW41">
        <v>0</v>
      </c>
      <c r="JX41">
        <v>0</v>
      </c>
      <c r="JY41">
        <v>0</v>
      </c>
      <c r="JZ41">
        <v>0</v>
      </c>
      <c r="KD41">
        <v>0</v>
      </c>
      <c r="KE41">
        <v>7258</v>
      </c>
      <c r="KG41">
        <v>0</v>
      </c>
      <c r="KH41">
        <v>0</v>
      </c>
      <c r="KI41">
        <v>0</v>
      </c>
      <c r="KJ41">
        <v>1</v>
      </c>
      <c r="KK41">
        <v>0</v>
      </c>
      <c r="KL41">
        <v>616</v>
      </c>
      <c r="KM41">
        <v>0</v>
      </c>
      <c r="KN41">
        <v>0</v>
      </c>
      <c r="KO41">
        <v>0</v>
      </c>
      <c r="KP41">
        <v>0</v>
      </c>
      <c r="KQ41">
        <v>0</v>
      </c>
      <c r="KS41">
        <v>0</v>
      </c>
      <c r="KT41">
        <v>0</v>
      </c>
      <c r="KU41">
        <v>0</v>
      </c>
      <c r="KW41">
        <v>0</v>
      </c>
      <c r="KX41">
        <v>0</v>
      </c>
      <c r="KY41">
        <v>0</v>
      </c>
      <c r="KZ41">
        <v>0</v>
      </c>
      <c r="LA41">
        <v>0</v>
      </c>
      <c r="LB41">
        <v>0</v>
      </c>
      <c r="LD41">
        <v>0</v>
      </c>
      <c r="LE41">
        <v>0</v>
      </c>
      <c r="LF41">
        <v>0</v>
      </c>
      <c r="LG41">
        <v>0</v>
      </c>
      <c r="LH41">
        <v>0</v>
      </c>
      <c r="LI41">
        <v>0</v>
      </c>
      <c r="LJ41">
        <v>237.994</v>
      </c>
      <c r="LK41">
        <v>1</v>
      </c>
      <c r="LL41">
        <v>15000</v>
      </c>
      <c r="LM41">
        <v>2380</v>
      </c>
      <c r="LN41">
        <v>0</v>
      </c>
      <c r="LO41">
        <v>0</v>
      </c>
      <c r="LP41">
        <v>0</v>
      </c>
      <c r="LQ41">
        <v>0</v>
      </c>
      <c r="LR41">
        <v>0</v>
      </c>
      <c r="LS41">
        <v>0</v>
      </c>
      <c r="LT41">
        <v>0</v>
      </c>
      <c r="LU41">
        <v>0</v>
      </c>
      <c r="LV41">
        <v>0</v>
      </c>
      <c r="LW41">
        <v>0</v>
      </c>
      <c r="LX41">
        <v>0</v>
      </c>
      <c r="LY41">
        <v>0</v>
      </c>
      <c r="LZ41">
        <v>271</v>
      </c>
      <c r="MA41">
        <v>16260</v>
      </c>
      <c r="MB41">
        <v>0</v>
      </c>
      <c r="MC41">
        <v>10840</v>
      </c>
      <c r="MD41">
        <v>5420</v>
      </c>
      <c r="ME41">
        <v>0</v>
      </c>
      <c r="MF41">
        <v>0</v>
      </c>
      <c r="MG41">
        <v>2705622</v>
      </c>
      <c r="MH41">
        <v>0</v>
      </c>
      <c r="MI41">
        <v>0</v>
      </c>
      <c r="MJ41">
        <v>0</v>
      </c>
      <c r="MK41">
        <v>0</v>
      </c>
      <c r="ML41">
        <v>0</v>
      </c>
    </row>
    <row r="42" spans="1:350" x14ac:dyDescent="0.25">
      <c r="A42">
        <v>45523</v>
      </c>
      <c r="B42">
        <v>161802</v>
      </c>
      <c r="C42">
        <v>9</v>
      </c>
      <c r="D42">
        <v>2025</v>
      </c>
      <c r="E42">
        <v>6160</v>
      </c>
      <c r="F42">
        <v>0</v>
      </c>
      <c r="G42">
        <v>816.18299999999999</v>
      </c>
      <c r="H42">
        <v>722.67600000000004</v>
      </c>
      <c r="I42">
        <v>722.67600000000004</v>
      </c>
      <c r="J42">
        <v>816.18299999999999</v>
      </c>
      <c r="K42">
        <v>0</v>
      </c>
      <c r="L42">
        <v>6160</v>
      </c>
      <c r="M42">
        <v>0</v>
      </c>
      <c r="N42">
        <v>0</v>
      </c>
      <c r="P42">
        <v>801.88200000000006</v>
      </c>
      <c r="Q42">
        <v>0</v>
      </c>
      <c r="R42">
        <v>498928</v>
      </c>
      <c r="S42">
        <v>622.19600000000003</v>
      </c>
      <c r="U42">
        <v>346923</v>
      </c>
      <c r="V42">
        <v>67.414000000000001</v>
      </c>
      <c r="W42">
        <v>41527</v>
      </c>
      <c r="X42">
        <v>41527</v>
      </c>
      <c r="Z42">
        <v>0</v>
      </c>
      <c r="AC42">
        <v>0</v>
      </c>
      <c r="AD42" t="s">
        <v>305</v>
      </c>
      <c r="AE42">
        <v>0</v>
      </c>
      <c r="AH42">
        <v>0</v>
      </c>
      <c r="AI42">
        <v>0</v>
      </c>
      <c r="AJ42">
        <v>6160</v>
      </c>
      <c r="AK42" t="s">
        <v>529</v>
      </c>
      <c r="AL42" t="s">
        <v>345</v>
      </c>
      <c r="AM42">
        <v>0</v>
      </c>
      <c r="AN42">
        <v>0</v>
      </c>
      <c r="AO42">
        <v>0</v>
      </c>
      <c r="AP42">
        <v>0</v>
      </c>
      <c r="AQ42">
        <v>0</v>
      </c>
      <c r="AS42">
        <v>0</v>
      </c>
      <c r="AT42">
        <v>0</v>
      </c>
      <c r="AU42">
        <v>0</v>
      </c>
      <c r="AV42">
        <v>-23166</v>
      </c>
      <c r="AW42">
        <v>9150463</v>
      </c>
      <c r="AX42">
        <v>9024621</v>
      </c>
      <c r="AY42">
        <v>6114265</v>
      </c>
      <c r="AZ42">
        <v>498928</v>
      </c>
      <c r="BA42">
        <v>0</v>
      </c>
      <c r="BB42">
        <v>0</v>
      </c>
      <c r="BC42">
        <v>0</v>
      </c>
      <c r="BD42">
        <v>0</v>
      </c>
      <c r="BE42">
        <v>0</v>
      </c>
      <c r="BF42">
        <v>8176133</v>
      </c>
      <c r="BG42">
        <v>0</v>
      </c>
      <c r="BJ42">
        <v>12</v>
      </c>
      <c r="BK42">
        <v>0</v>
      </c>
      <c r="BL42">
        <v>0</v>
      </c>
      <c r="BM42">
        <v>0</v>
      </c>
      <c r="BN42">
        <v>0</v>
      </c>
      <c r="BO42">
        <v>0</v>
      </c>
      <c r="BP42">
        <v>0</v>
      </c>
      <c r="BQ42">
        <v>659</v>
      </c>
      <c r="BS42">
        <v>0</v>
      </c>
      <c r="BT42">
        <v>0</v>
      </c>
      <c r="BU42">
        <v>0</v>
      </c>
      <c r="BV42">
        <v>0</v>
      </c>
      <c r="BW42">
        <v>0</v>
      </c>
      <c r="BY42">
        <v>0</v>
      </c>
      <c r="CA42">
        <v>0</v>
      </c>
      <c r="CB42">
        <v>0</v>
      </c>
      <c r="CC42">
        <v>0</v>
      </c>
      <c r="CD42">
        <v>0</v>
      </c>
      <c r="CE42">
        <v>0</v>
      </c>
      <c r="CF42">
        <v>0</v>
      </c>
      <c r="CG42">
        <v>0</v>
      </c>
      <c r="CH42">
        <v>177356</v>
      </c>
      <c r="CI42">
        <v>0</v>
      </c>
      <c r="CJ42">
        <v>4</v>
      </c>
      <c r="CK42">
        <v>0</v>
      </c>
      <c r="CL42">
        <v>0</v>
      </c>
      <c r="CN42">
        <v>0</v>
      </c>
      <c r="CO42">
        <v>1</v>
      </c>
      <c r="CP42">
        <v>0</v>
      </c>
      <c r="CQ42">
        <v>0</v>
      </c>
      <c r="CR42">
        <v>800.24</v>
      </c>
      <c r="CS42">
        <v>0</v>
      </c>
      <c r="CT42">
        <v>0</v>
      </c>
      <c r="CU42">
        <v>0</v>
      </c>
      <c r="CV42">
        <v>0</v>
      </c>
      <c r="CW42">
        <v>0</v>
      </c>
      <c r="CX42">
        <v>0</v>
      </c>
      <c r="CY42">
        <v>0</v>
      </c>
      <c r="CZ42">
        <v>0</v>
      </c>
      <c r="DB42">
        <v>4451684</v>
      </c>
      <c r="DC42">
        <v>0</v>
      </c>
      <c r="DD42">
        <v>0</v>
      </c>
      <c r="DE42">
        <v>996303</v>
      </c>
      <c r="DF42">
        <v>996303</v>
      </c>
      <c r="DG42">
        <v>161.738</v>
      </c>
      <c r="DH42">
        <v>0</v>
      </c>
      <c r="DI42">
        <v>0</v>
      </c>
      <c r="DK42">
        <v>2162</v>
      </c>
      <c r="DL42">
        <v>0</v>
      </c>
      <c r="DM42">
        <v>1141659</v>
      </c>
      <c r="DN42">
        <v>3754</v>
      </c>
      <c r="DO42">
        <v>0</v>
      </c>
      <c r="DP42">
        <v>0</v>
      </c>
      <c r="DQ42">
        <v>0</v>
      </c>
      <c r="DR42">
        <v>0</v>
      </c>
      <c r="DS42">
        <v>0</v>
      </c>
      <c r="DT42">
        <v>0</v>
      </c>
      <c r="DU42">
        <v>0</v>
      </c>
      <c r="DV42">
        <v>0</v>
      </c>
      <c r="DW42">
        <v>0</v>
      </c>
      <c r="DX42">
        <v>0</v>
      </c>
      <c r="DY42">
        <v>0</v>
      </c>
      <c r="DZ42">
        <v>0</v>
      </c>
      <c r="EA42">
        <v>0</v>
      </c>
      <c r="EB42">
        <v>0</v>
      </c>
      <c r="EC42">
        <v>50.238</v>
      </c>
      <c r="ED42">
        <v>355886</v>
      </c>
      <c r="EE42">
        <v>0</v>
      </c>
      <c r="EF42">
        <v>0</v>
      </c>
      <c r="EG42">
        <v>0</v>
      </c>
      <c r="EH42">
        <v>789527</v>
      </c>
      <c r="EI42">
        <v>0</v>
      </c>
      <c r="EJ42">
        <v>0</v>
      </c>
      <c r="EK42">
        <v>36.984000000000002</v>
      </c>
      <c r="EL42">
        <v>0</v>
      </c>
      <c r="EM42">
        <v>1.901</v>
      </c>
      <c r="EN42">
        <v>2.3029999999999999</v>
      </c>
      <c r="EO42">
        <v>0</v>
      </c>
      <c r="EP42">
        <v>0</v>
      </c>
      <c r="EQ42">
        <v>41.188000000000002</v>
      </c>
      <c r="ER42">
        <v>0</v>
      </c>
      <c r="ES42">
        <v>128.17000000000002</v>
      </c>
      <c r="ET42">
        <v>0</v>
      </c>
      <c r="EV42">
        <v>0</v>
      </c>
      <c r="EW42">
        <v>0</v>
      </c>
      <c r="EX42">
        <v>0</v>
      </c>
      <c r="EZ42">
        <v>7681201</v>
      </c>
      <c r="FA42">
        <v>0</v>
      </c>
      <c r="FB42">
        <v>8176375</v>
      </c>
      <c r="FC42">
        <v>0</v>
      </c>
      <c r="FD42">
        <v>0</v>
      </c>
      <c r="FE42">
        <v>1146114</v>
      </c>
      <c r="FF42">
        <v>197306</v>
      </c>
      <c r="FG42">
        <v>6.6668999999999992E-2</v>
      </c>
      <c r="FH42">
        <v>3.0164999999999997E-2</v>
      </c>
      <c r="FI42">
        <v>0</v>
      </c>
      <c r="FJ42">
        <v>0</v>
      </c>
      <c r="FK42">
        <v>1327.2940000000001</v>
      </c>
      <c r="FL42">
        <v>9697151</v>
      </c>
      <c r="FM42">
        <v>0</v>
      </c>
      <c r="FN42">
        <v>0</v>
      </c>
      <c r="FO42">
        <v>0</v>
      </c>
      <c r="FP42">
        <v>0</v>
      </c>
      <c r="FQ42">
        <v>0</v>
      </c>
      <c r="FR42">
        <v>0</v>
      </c>
      <c r="FS42">
        <v>0</v>
      </c>
      <c r="FT42">
        <v>0</v>
      </c>
      <c r="FU42">
        <v>0</v>
      </c>
      <c r="FV42">
        <v>0</v>
      </c>
      <c r="FW42">
        <v>0</v>
      </c>
      <c r="FX42">
        <v>0</v>
      </c>
      <c r="FY42">
        <v>0</v>
      </c>
      <c r="GB42">
        <v>500027</v>
      </c>
      <c r="GC42">
        <v>500027</v>
      </c>
      <c r="GD42">
        <v>52.319000000000003</v>
      </c>
      <c r="GF42">
        <v>0</v>
      </c>
      <c r="GG42">
        <v>0</v>
      </c>
      <c r="GH42">
        <v>0</v>
      </c>
      <c r="GI42">
        <v>0</v>
      </c>
      <c r="GK42">
        <v>0</v>
      </c>
      <c r="GL42">
        <v>0</v>
      </c>
      <c r="GM42">
        <v>0</v>
      </c>
      <c r="GN42">
        <v>0</v>
      </c>
      <c r="GO42">
        <v>0</v>
      </c>
      <c r="GQ42">
        <v>0</v>
      </c>
      <c r="GR42">
        <v>0</v>
      </c>
      <c r="GS42">
        <v>0</v>
      </c>
      <c r="GT42">
        <v>0</v>
      </c>
      <c r="HB42">
        <v>380911986</v>
      </c>
      <c r="HC42">
        <v>3.9695999999999995E-2</v>
      </c>
      <c r="HD42">
        <v>129596</v>
      </c>
      <c r="HE42">
        <v>0</v>
      </c>
      <c r="HF42">
        <v>793498</v>
      </c>
      <c r="HG42">
        <v>37576</v>
      </c>
      <c r="HH42">
        <v>128103</v>
      </c>
      <c r="HI42">
        <v>0</v>
      </c>
      <c r="HJ42">
        <v>53002</v>
      </c>
      <c r="HK42">
        <v>2239</v>
      </c>
      <c r="HL42">
        <v>1757</v>
      </c>
      <c r="HM42">
        <v>29000</v>
      </c>
      <c r="HN42">
        <v>0</v>
      </c>
      <c r="HO42">
        <v>0</v>
      </c>
      <c r="HP42">
        <v>0</v>
      </c>
      <c r="HQ42">
        <v>0</v>
      </c>
      <c r="HR42">
        <v>0</v>
      </c>
      <c r="HS42">
        <v>7677447</v>
      </c>
      <c r="HT42">
        <v>197306</v>
      </c>
      <c r="HW42">
        <v>0</v>
      </c>
      <c r="HX42">
        <v>40</v>
      </c>
      <c r="HY42">
        <v>60</v>
      </c>
      <c r="HZ42">
        <v>104</v>
      </c>
      <c r="IA42">
        <v>131</v>
      </c>
      <c r="IB42">
        <v>284</v>
      </c>
      <c r="IC42">
        <v>619</v>
      </c>
      <c r="ID42">
        <v>0</v>
      </c>
      <c r="IE42">
        <v>0</v>
      </c>
      <c r="IF42">
        <v>0</v>
      </c>
      <c r="IG42">
        <v>61</v>
      </c>
      <c r="IH42">
        <v>207.96</v>
      </c>
      <c r="II42">
        <v>0</v>
      </c>
      <c r="IJ42">
        <v>67.414000000000001</v>
      </c>
      <c r="IK42">
        <v>0</v>
      </c>
      <c r="IL42">
        <v>1</v>
      </c>
      <c r="IM42">
        <v>8</v>
      </c>
      <c r="IN42">
        <v>0</v>
      </c>
      <c r="IO42">
        <v>9</v>
      </c>
      <c r="IP42">
        <v>0</v>
      </c>
      <c r="IQ42">
        <v>67.414000000000001</v>
      </c>
      <c r="IR42">
        <v>41527</v>
      </c>
      <c r="IS42">
        <v>0</v>
      </c>
      <c r="IT42">
        <v>5000</v>
      </c>
      <c r="IU42">
        <v>24000</v>
      </c>
      <c r="IV42">
        <v>0</v>
      </c>
      <c r="IW42">
        <v>6160</v>
      </c>
      <c r="IX42">
        <v>0</v>
      </c>
      <c r="IY42">
        <v>0</v>
      </c>
      <c r="IZ42">
        <v>0</v>
      </c>
      <c r="JA42">
        <v>0</v>
      </c>
      <c r="JB42">
        <v>0</v>
      </c>
      <c r="JC42">
        <v>0</v>
      </c>
      <c r="JD42">
        <v>0</v>
      </c>
      <c r="JE42">
        <v>0</v>
      </c>
      <c r="JF42">
        <v>0</v>
      </c>
      <c r="JG42">
        <v>0</v>
      </c>
      <c r="JH42">
        <v>0</v>
      </c>
      <c r="JJ42">
        <v>0</v>
      </c>
      <c r="JK42">
        <v>0</v>
      </c>
      <c r="JL42">
        <v>0</v>
      </c>
      <c r="JM42">
        <v>0</v>
      </c>
      <c r="JO42">
        <v>5.05</v>
      </c>
      <c r="JP42">
        <v>32.346000000000004</v>
      </c>
      <c r="JQ42">
        <v>14.922000000000001</v>
      </c>
      <c r="JR42">
        <v>40318</v>
      </c>
      <c r="JS42">
        <v>300502</v>
      </c>
      <c r="JT42">
        <v>159207</v>
      </c>
      <c r="JU42">
        <v>0</v>
      </c>
      <c r="JW42">
        <v>0</v>
      </c>
      <c r="JX42">
        <v>0</v>
      </c>
      <c r="JY42">
        <v>0</v>
      </c>
      <c r="JZ42">
        <v>0</v>
      </c>
      <c r="KD42">
        <v>0</v>
      </c>
      <c r="KE42">
        <v>7258</v>
      </c>
      <c r="KG42">
        <v>0</v>
      </c>
      <c r="KH42">
        <v>0</v>
      </c>
      <c r="KI42">
        <v>0</v>
      </c>
      <c r="KJ42">
        <v>44</v>
      </c>
      <c r="KK42">
        <v>17</v>
      </c>
      <c r="KL42">
        <v>27104</v>
      </c>
      <c r="KM42">
        <v>10472</v>
      </c>
      <c r="KN42">
        <v>0</v>
      </c>
      <c r="KO42">
        <v>0</v>
      </c>
      <c r="KP42">
        <v>0</v>
      </c>
      <c r="KQ42">
        <v>0</v>
      </c>
      <c r="KS42">
        <v>0</v>
      </c>
      <c r="KT42">
        <v>0</v>
      </c>
      <c r="KU42">
        <v>0</v>
      </c>
      <c r="KW42">
        <v>0</v>
      </c>
      <c r="KX42">
        <v>0</v>
      </c>
      <c r="KY42">
        <v>0</v>
      </c>
      <c r="KZ42">
        <v>0</v>
      </c>
      <c r="LA42">
        <v>0</v>
      </c>
      <c r="LB42">
        <v>0</v>
      </c>
      <c r="LD42">
        <v>0</v>
      </c>
      <c r="LE42">
        <v>0</v>
      </c>
      <c r="LF42">
        <v>0</v>
      </c>
      <c r="LG42">
        <v>0</v>
      </c>
      <c r="LH42">
        <v>0</v>
      </c>
      <c r="LI42">
        <v>0</v>
      </c>
      <c r="LJ42">
        <v>800.24</v>
      </c>
      <c r="LK42">
        <v>3</v>
      </c>
      <c r="LL42">
        <v>45000</v>
      </c>
      <c r="LM42">
        <v>8002</v>
      </c>
      <c r="LN42">
        <v>0</v>
      </c>
      <c r="LO42">
        <v>0</v>
      </c>
      <c r="LP42">
        <v>0</v>
      </c>
      <c r="LQ42">
        <v>0</v>
      </c>
      <c r="LR42">
        <v>0</v>
      </c>
      <c r="LS42">
        <v>0</v>
      </c>
      <c r="LT42">
        <v>0</v>
      </c>
      <c r="LU42">
        <v>0</v>
      </c>
      <c r="LV42">
        <v>0</v>
      </c>
      <c r="LW42">
        <v>0</v>
      </c>
      <c r="LX42">
        <v>0</v>
      </c>
      <c r="LY42">
        <v>0</v>
      </c>
      <c r="LZ42">
        <v>796</v>
      </c>
      <c r="MA42">
        <v>47760</v>
      </c>
      <c r="MB42">
        <v>0</v>
      </c>
      <c r="MC42">
        <v>31840</v>
      </c>
      <c r="MD42">
        <v>15920</v>
      </c>
      <c r="ME42">
        <v>0</v>
      </c>
      <c r="MF42">
        <v>0</v>
      </c>
      <c r="MG42">
        <v>9198223</v>
      </c>
      <c r="MH42">
        <v>0</v>
      </c>
      <c r="MI42">
        <v>0</v>
      </c>
      <c r="MJ42">
        <v>0</v>
      </c>
      <c r="MK42">
        <v>0</v>
      </c>
      <c r="ML42">
        <v>0</v>
      </c>
    </row>
    <row r="43" spans="1:350" x14ac:dyDescent="0.25">
      <c r="A43">
        <v>45523</v>
      </c>
      <c r="B43">
        <v>165802</v>
      </c>
      <c r="C43">
        <v>9</v>
      </c>
      <c r="D43">
        <v>2025</v>
      </c>
      <c r="E43">
        <v>6160</v>
      </c>
      <c r="F43">
        <v>0</v>
      </c>
      <c r="G43">
        <v>408.952</v>
      </c>
      <c r="H43">
        <v>395.07900000000001</v>
      </c>
      <c r="I43">
        <v>395.07900000000001</v>
      </c>
      <c r="J43">
        <v>408.952</v>
      </c>
      <c r="K43">
        <v>0</v>
      </c>
      <c r="L43">
        <v>6160</v>
      </c>
      <c r="M43">
        <v>0</v>
      </c>
      <c r="N43">
        <v>0</v>
      </c>
      <c r="P43">
        <v>391.70500000000004</v>
      </c>
      <c r="Q43">
        <v>0</v>
      </c>
      <c r="R43">
        <v>243717</v>
      </c>
      <c r="S43">
        <v>622.19600000000003</v>
      </c>
      <c r="U43">
        <v>169466</v>
      </c>
      <c r="V43">
        <v>14.178000000000001</v>
      </c>
      <c r="W43">
        <v>8734</v>
      </c>
      <c r="X43">
        <v>8734</v>
      </c>
      <c r="Z43">
        <v>0</v>
      </c>
      <c r="AC43">
        <v>0</v>
      </c>
      <c r="AD43" t="s">
        <v>305</v>
      </c>
      <c r="AE43">
        <v>0</v>
      </c>
      <c r="AH43">
        <v>0</v>
      </c>
      <c r="AI43">
        <v>0</v>
      </c>
      <c r="AJ43">
        <v>6160</v>
      </c>
      <c r="AK43" t="s">
        <v>529</v>
      </c>
      <c r="AL43" t="s">
        <v>82</v>
      </c>
      <c r="AM43">
        <v>0</v>
      </c>
      <c r="AN43">
        <v>0</v>
      </c>
      <c r="AO43">
        <v>0</v>
      </c>
      <c r="AP43">
        <v>0</v>
      </c>
      <c r="AQ43">
        <v>0</v>
      </c>
      <c r="AS43">
        <v>0</v>
      </c>
      <c r="AT43">
        <v>0</v>
      </c>
      <c r="AU43">
        <v>0</v>
      </c>
      <c r="AV43">
        <v>-11324</v>
      </c>
      <c r="AW43">
        <v>3876616</v>
      </c>
      <c r="AX43">
        <v>3812615</v>
      </c>
      <c r="AY43">
        <v>2564436</v>
      </c>
      <c r="AZ43">
        <v>243717</v>
      </c>
      <c r="BA43">
        <v>13.417</v>
      </c>
      <c r="BB43">
        <v>8498</v>
      </c>
      <c r="BC43">
        <v>8444</v>
      </c>
      <c r="BD43">
        <v>20</v>
      </c>
      <c r="BE43">
        <v>54</v>
      </c>
      <c r="BF43">
        <v>3483894</v>
      </c>
      <c r="BG43">
        <v>0</v>
      </c>
      <c r="BJ43">
        <v>12</v>
      </c>
      <c r="BK43">
        <v>0</v>
      </c>
      <c r="BL43">
        <v>0</v>
      </c>
      <c r="BM43">
        <v>0</v>
      </c>
      <c r="BN43">
        <v>0</v>
      </c>
      <c r="BO43">
        <v>0</v>
      </c>
      <c r="BP43">
        <v>0</v>
      </c>
      <c r="BQ43">
        <v>709</v>
      </c>
      <c r="BS43">
        <v>0</v>
      </c>
      <c r="BT43">
        <v>0</v>
      </c>
      <c r="BU43">
        <v>0</v>
      </c>
      <c r="BV43">
        <v>0</v>
      </c>
      <c r="BW43">
        <v>0</v>
      </c>
      <c r="BY43">
        <v>0</v>
      </c>
      <c r="CA43">
        <v>0</v>
      </c>
      <c r="CB43">
        <v>0</v>
      </c>
      <c r="CC43">
        <v>0</v>
      </c>
      <c r="CD43">
        <v>0</v>
      </c>
      <c r="CE43">
        <v>0</v>
      </c>
      <c r="CF43">
        <v>0</v>
      </c>
      <c r="CG43">
        <v>0</v>
      </c>
      <c r="CH43">
        <v>86655</v>
      </c>
      <c r="CI43">
        <v>0</v>
      </c>
      <c r="CJ43">
        <v>4</v>
      </c>
      <c r="CK43">
        <v>0</v>
      </c>
      <c r="CL43">
        <v>0</v>
      </c>
      <c r="CN43">
        <v>0</v>
      </c>
      <c r="CO43">
        <v>1</v>
      </c>
      <c r="CP43">
        <v>0</v>
      </c>
      <c r="CQ43">
        <v>0</v>
      </c>
      <c r="CR43">
        <v>392.00800000000004</v>
      </c>
      <c r="CS43">
        <v>0</v>
      </c>
      <c r="CT43">
        <v>0</v>
      </c>
      <c r="CU43">
        <v>0</v>
      </c>
      <c r="CV43">
        <v>0</v>
      </c>
      <c r="CW43">
        <v>0</v>
      </c>
      <c r="CX43">
        <v>0</v>
      </c>
      <c r="CY43">
        <v>0</v>
      </c>
      <c r="CZ43">
        <v>0</v>
      </c>
      <c r="DB43">
        <v>2433687</v>
      </c>
      <c r="DC43">
        <v>0</v>
      </c>
      <c r="DD43">
        <v>0</v>
      </c>
      <c r="DE43">
        <v>256487</v>
      </c>
      <c r="DF43">
        <v>256487</v>
      </c>
      <c r="DG43">
        <v>41.638000000000005</v>
      </c>
      <c r="DH43">
        <v>0</v>
      </c>
      <c r="DI43">
        <v>0</v>
      </c>
      <c r="DK43">
        <v>2969</v>
      </c>
      <c r="DL43">
        <v>0</v>
      </c>
      <c r="DM43">
        <v>267517</v>
      </c>
      <c r="DN43">
        <v>880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268397</v>
      </c>
      <c r="EI43">
        <v>0</v>
      </c>
      <c r="EJ43">
        <v>0</v>
      </c>
      <c r="EK43">
        <v>12.897</v>
      </c>
      <c r="EL43">
        <v>0</v>
      </c>
      <c r="EM43">
        <v>0</v>
      </c>
      <c r="EN43">
        <v>0.97600000000000009</v>
      </c>
      <c r="EO43">
        <v>0</v>
      </c>
      <c r="EP43">
        <v>0</v>
      </c>
      <c r="EQ43">
        <v>13.873000000000001</v>
      </c>
      <c r="ER43">
        <v>0</v>
      </c>
      <c r="ES43">
        <v>43.571000000000005</v>
      </c>
      <c r="ET43">
        <v>0</v>
      </c>
      <c r="EV43">
        <v>0</v>
      </c>
      <c r="EW43">
        <v>0</v>
      </c>
      <c r="EX43">
        <v>0</v>
      </c>
      <c r="EZ43">
        <v>3240177</v>
      </c>
      <c r="FA43">
        <v>0</v>
      </c>
      <c r="FB43">
        <v>3482960</v>
      </c>
      <c r="FC43">
        <v>0</v>
      </c>
      <c r="FD43">
        <v>0</v>
      </c>
      <c r="FE43">
        <v>488365</v>
      </c>
      <c r="FF43">
        <v>84073</v>
      </c>
      <c r="FG43">
        <v>6.6668999999999992E-2</v>
      </c>
      <c r="FH43">
        <v>3.0164999999999997E-2</v>
      </c>
      <c r="FI43">
        <v>0</v>
      </c>
      <c r="FJ43">
        <v>0</v>
      </c>
      <c r="FK43">
        <v>565.56700000000001</v>
      </c>
      <c r="FL43">
        <v>4142053</v>
      </c>
      <c r="FM43">
        <v>0</v>
      </c>
      <c r="FN43">
        <v>0</v>
      </c>
      <c r="FO43">
        <v>0</v>
      </c>
      <c r="FP43">
        <v>0</v>
      </c>
      <c r="FQ43">
        <v>0</v>
      </c>
      <c r="FR43">
        <v>0</v>
      </c>
      <c r="FS43">
        <v>0</v>
      </c>
      <c r="FT43">
        <v>0</v>
      </c>
      <c r="FU43">
        <v>0</v>
      </c>
      <c r="FV43">
        <v>0</v>
      </c>
      <c r="FW43">
        <v>0</v>
      </c>
      <c r="FX43">
        <v>0</v>
      </c>
      <c r="FY43">
        <v>0</v>
      </c>
      <c r="GB43">
        <v>0</v>
      </c>
      <c r="GC43">
        <v>0</v>
      </c>
      <c r="GD43">
        <v>0</v>
      </c>
      <c r="GF43">
        <v>0</v>
      </c>
      <c r="GG43">
        <v>0</v>
      </c>
      <c r="GH43">
        <v>0</v>
      </c>
      <c r="GI43">
        <v>0</v>
      </c>
      <c r="GK43">
        <v>0</v>
      </c>
      <c r="GL43">
        <v>0</v>
      </c>
      <c r="GM43">
        <v>0</v>
      </c>
      <c r="GN43">
        <v>0</v>
      </c>
      <c r="GO43">
        <v>0</v>
      </c>
      <c r="GQ43">
        <v>0</v>
      </c>
      <c r="GR43">
        <v>0</v>
      </c>
      <c r="GS43">
        <v>0</v>
      </c>
      <c r="GT43">
        <v>0</v>
      </c>
      <c r="HB43">
        <v>380911986</v>
      </c>
      <c r="HC43">
        <v>3.9695999999999995E-2</v>
      </c>
      <c r="HD43">
        <v>64935</v>
      </c>
      <c r="HE43">
        <v>0</v>
      </c>
      <c r="HF43">
        <v>433797</v>
      </c>
      <c r="HG43">
        <v>3696</v>
      </c>
      <c r="HH43">
        <v>47540</v>
      </c>
      <c r="HI43">
        <v>0</v>
      </c>
      <c r="HJ43">
        <v>18920</v>
      </c>
      <c r="HK43">
        <v>0</v>
      </c>
      <c r="HL43">
        <v>0</v>
      </c>
      <c r="HM43">
        <v>0</v>
      </c>
      <c r="HN43">
        <v>4138</v>
      </c>
      <c r="HO43">
        <v>0</v>
      </c>
      <c r="HP43">
        <v>0</v>
      </c>
      <c r="HQ43">
        <v>0</v>
      </c>
      <c r="HR43">
        <v>0</v>
      </c>
      <c r="HS43">
        <v>3239243</v>
      </c>
      <c r="HT43">
        <v>84073</v>
      </c>
      <c r="HW43">
        <v>0</v>
      </c>
      <c r="HX43">
        <v>61</v>
      </c>
      <c r="HY43">
        <v>51</v>
      </c>
      <c r="HZ43">
        <v>29</v>
      </c>
      <c r="IA43">
        <v>20</v>
      </c>
      <c r="IB43">
        <v>12</v>
      </c>
      <c r="IC43">
        <v>173</v>
      </c>
      <c r="ID43">
        <v>0</v>
      </c>
      <c r="IE43">
        <v>0</v>
      </c>
      <c r="IF43">
        <v>0</v>
      </c>
      <c r="IG43">
        <v>6</v>
      </c>
      <c r="IH43">
        <v>77.174999999999997</v>
      </c>
      <c r="II43">
        <v>0</v>
      </c>
      <c r="IJ43">
        <v>14.178000000000001</v>
      </c>
      <c r="IK43">
        <v>0</v>
      </c>
      <c r="IL43">
        <v>0</v>
      </c>
      <c r="IM43">
        <v>0</v>
      </c>
      <c r="IN43">
        <v>0</v>
      </c>
      <c r="IO43">
        <v>0</v>
      </c>
      <c r="IP43">
        <v>0</v>
      </c>
      <c r="IQ43">
        <v>14.178000000000001</v>
      </c>
      <c r="IR43">
        <v>8734</v>
      </c>
      <c r="IS43">
        <v>0</v>
      </c>
      <c r="IT43">
        <v>0</v>
      </c>
      <c r="IU43">
        <v>0</v>
      </c>
      <c r="IV43">
        <v>0</v>
      </c>
      <c r="IW43">
        <v>6160</v>
      </c>
      <c r="IX43">
        <v>0</v>
      </c>
      <c r="IY43">
        <v>0</v>
      </c>
      <c r="IZ43">
        <v>0</v>
      </c>
      <c r="JA43">
        <v>0</v>
      </c>
      <c r="JB43">
        <v>0</v>
      </c>
      <c r="JC43">
        <v>0</v>
      </c>
      <c r="JD43">
        <v>0</v>
      </c>
      <c r="JE43">
        <v>0</v>
      </c>
      <c r="JF43">
        <v>1</v>
      </c>
      <c r="JG43">
        <v>4138</v>
      </c>
      <c r="JH43">
        <v>0</v>
      </c>
      <c r="JJ43">
        <v>0</v>
      </c>
      <c r="JK43">
        <v>0</v>
      </c>
      <c r="JL43">
        <v>0</v>
      </c>
      <c r="JM43">
        <v>0</v>
      </c>
      <c r="JO43">
        <v>0</v>
      </c>
      <c r="JP43">
        <v>0</v>
      </c>
      <c r="JQ43">
        <v>0</v>
      </c>
      <c r="JR43">
        <v>0</v>
      </c>
      <c r="JS43">
        <v>0</v>
      </c>
      <c r="JT43">
        <v>0</v>
      </c>
      <c r="JU43">
        <v>8624</v>
      </c>
      <c r="JW43">
        <v>0</v>
      </c>
      <c r="JX43">
        <v>0</v>
      </c>
      <c r="JY43">
        <v>0</v>
      </c>
      <c r="JZ43">
        <v>0</v>
      </c>
      <c r="KD43">
        <v>8624</v>
      </c>
      <c r="KE43">
        <v>7258</v>
      </c>
      <c r="KG43">
        <v>0</v>
      </c>
      <c r="KH43">
        <v>0</v>
      </c>
      <c r="KI43">
        <v>0</v>
      </c>
      <c r="KJ43">
        <v>0</v>
      </c>
      <c r="KK43">
        <v>6</v>
      </c>
      <c r="KL43">
        <v>0</v>
      </c>
      <c r="KM43">
        <v>3696</v>
      </c>
      <c r="KN43">
        <v>0</v>
      </c>
      <c r="KO43">
        <v>0</v>
      </c>
      <c r="KP43">
        <v>0</v>
      </c>
      <c r="KQ43">
        <v>0</v>
      </c>
      <c r="KS43">
        <v>0</v>
      </c>
      <c r="KT43">
        <v>0</v>
      </c>
      <c r="KU43">
        <v>0</v>
      </c>
      <c r="KW43">
        <v>0</v>
      </c>
      <c r="KX43">
        <v>0</v>
      </c>
      <c r="KY43">
        <v>0</v>
      </c>
      <c r="KZ43">
        <v>0</v>
      </c>
      <c r="LA43">
        <v>0</v>
      </c>
      <c r="LB43">
        <v>0</v>
      </c>
      <c r="LD43">
        <v>0</v>
      </c>
      <c r="LE43">
        <v>0</v>
      </c>
      <c r="LF43">
        <v>0</v>
      </c>
      <c r="LG43">
        <v>0</v>
      </c>
      <c r="LH43">
        <v>0</v>
      </c>
      <c r="LI43">
        <v>0</v>
      </c>
      <c r="LJ43">
        <v>392.00800000000004</v>
      </c>
      <c r="LK43">
        <v>1</v>
      </c>
      <c r="LL43">
        <v>15000</v>
      </c>
      <c r="LM43">
        <v>3920</v>
      </c>
      <c r="LN43">
        <v>0</v>
      </c>
      <c r="LO43">
        <v>0</v>
      </c>
      <c r="LP43">
        <v>0</v>
      </c>
      <c r="LQ43">
        <v>0</v>
      </c>
      <c r="LR43">
        <v>0</v>
      </c>
      <c r="LS43">
        <v>0</v>
      </c>
      <c r="LT43">
        <v>0</v>
      </c>
      <c r="LU43">
        <v>0</v>
      </c>
      <c r="LV43">
        <v>0</v>
      </c>
      <c r="LW43">
        <v>0</v>
      </c>
      <c r="LX43">
        <v>0</v>
      </c>
      <c r="LY43">
        <v>0</v>
      </c>
      <c r="LZ43">
        <v>362</v>
      </c>
      <c r="MA43">
        <v>21720</v>
      </c>
      <c r="MB43">
        <v>0</v>
      </c>
      <c r="MC43">
        <v>14480</v>
      </c>
      <c r="MD43">
        <v>7240</v>
      </c>
      <c r="ME43">
        <v>0</v>
      </c>
      <c r="MF43">
        <v>0</v>
      </c>
      <c r="MG43">
        <v>3898336</v>
      </c>
      <c r="MH43">
        <v>0</v>
      </c>
      <c r="MI43">
        <v>0</v>
      </c>
      <c r="MJ43">
        <v>0</v>
      </c>
      <c r="MK43">
        <v>0</v>
      </c>
      <c r="ML43">
        <v>0</v>
      </c>
    </row>
    <row r="44" spans="1:350" x14ac:dyDescent="0.25">
      <c r="A44">
        <v>45523</v>
      </c>
      <c r="B44">
        <v>170802</v>
      </c>
      <c r="C44">
        <v>9</v>
      </c>
      <c r="D44">
        <v>2025</v>
      </c>
      <c r="E44">
        <v>6160</v>
      </c>
      <c r="F44">
        <v>0</v>
      </c>
      <c r="G44">
        <v>137.88</v>
      </c>
      <c r="H44">
        <v>77.924999999999997</v>
      </c>
      <c r="I44">
        <v>77.924999999999997</v>
      </c>
      <c r="J44">
        <v>137.88</v>
      </c>
      <c r="K44">
        <v>0</v>
      </c>
      <c r="L44">
        <v>6160</v>
      </c>
      <c r="M44">
        <v>0</v>
      </c>
      <c r="N44">
        <v>0</v>
      </c>
      <c r="P44">
        <v>105.747</v>
      </c>
      <c r="Q44">
        <v>0</v>
      </c>
      <c r="R44">
        <v>65795</v>
      </c>
      <c r="S44">
        <v>622.19600000000003</v>
      </c>
      <c r="U44">
        <v>45751</v>
      </c>
      <c r="V44">
        <v>10.245000000000001</v>
      </c>
      <c r="W44">
        <v>6311</v>
      </c>
      <c r="X44">
        <v>6311</v>
      </c>
      <c r="Z44">
        <v>0</v>
      </c>
      <c r="AC44">
        <v>0</v>
      </c>
      <c r="AD44" t="s">
        <v>305</v>
      </c>
      <c r="AE44">
        <v>0</v>
      </c>
      <c r="AH44">
        <v>0</v>
      </c>
      <c r="AI44">
        <v>0</v>
      </c>
      <c r="AJ44">
        <v>6160</v>
      </c>
      <c r="AK44" t="s">
        <v>529</v>
      </c>
      <c r="AL44" t="s">
        <v>601</v>
      </c>
      <c r="AM44">
        <v>0</v>
      </c>
      <c r="AN44">
        <v>0</v>
      </c>
      <c r="AO44">
        <v>0</v>
      </c>
      <c r="AP44">
        <v>0</v>
      </c>
      <c r="AQ44">
        <v>0</v>
      </c>
      <c r="AS44">
        <v>0</v>
      </c>
      <c r="AT44">
        <v>0</v>
      </c>
      <c r="AU44">
        <v>0</v>
      </c>
      <c r="AV44">
        <v>-20296</v>
      </c>
      <c r="AW44">
        <v>2050277</v>
      </c>
      <c r="AX44">
        <v>2054101</v>
      </c>
      <c r="AY44">
        <v>1469082</v>
      </c>
      <c r="AZ44">
        <v>65795</v>
      </c>
      <c r="BA44">
        <v>0</v>
      </c>
      <c r="BB44">
        <v>0</v>
      </c>
      <c r="BC44">
        <v>0</v>
      </c>
      <c r="BD44">
        <v>0</v>
      </c>
      <c r="BE44">
        <v>0</v>
      </c>
      <c r="BF44">
        <v>1797899</v>
      </c>
      <c r="BG44">
        <v>0</v>
      </c>
      <c r="BJ44">
        <v>12</v>
      </c>
      <c r="BK44">
        <v>0</v>
      </c>
      <c r="BL44">
        <v>0</v>
      </c>
      <c r="BM44">
        <v>0</v>
      </c>
      <c r="BN44">
        <v>0</v>
      </c>
      <c r="BO44">
        <v>0</v>
      </c>
      <c r="BP44">
        <v>0</v>
      </c>
      <c r="BQ44">
        <v>758</v>
      </c>
      <c r="BS44">
        <v>0</v>
      </c>
      <c r="BT44">
        <v>0</v>
      </c>
      <c r="BU44">
        <v>0</v>
      </c>
      <c r="BV44">
        <v>0</v>
      </c>
      <c r="BW44">
        <v>0</v>
      </c>
      <c r="BY44">
        <v>0</v>
      </c>
      <c r="CA44">
        <v>14.453000000000001</v>
      </c>
      <c r="CB44">
        <v>14453</v>
      </c>
      <c r="CC44">
        <v>0</v>
      </c>
      <c r="CD44">
        <v>0</v>
      </c>
      <c r="CE44">
        <v>0</v>
      </c>
      <c r="CF44">
        <v>0</v>
      </c>
      <c r="CG44">
        <v>0</v>
      </c>
      <c r="CH44">
        <v>6900</v>
      </c>
      <c r="CI44">
        <v>0</v>
      </c>
      <c r="CJ44">
        <v>5</v>
      </c>
      <c r="CK44">
        <v>0</v>
      </c>
      <c r="CL44">
        <v>0</v>
      </c>
      <c r="CN44">
        <v>0</v>
      </c>
      <c r="CO44">
        <v>1</v>
      </c>
      <c r="CP44">
        <v>0</v>
      </c>
      <c r="CQ44">
        <v>0</v>
      </c>
      <c r="CR44">
        <v>105.14500000000001</v>
      </c>
      <c r="CS44">
        <v>0</v>
      </c>
      <c r="CT44">
        <v>0</v>
      </c>
      <c r="CU44">
        <v>0</v>
      </c>
      <c r="CV44">
        <v>0</v>
      </c>
      <c r="CW44">
        <v>0</v>
      </c>
      <c r="CX44">
        <v>0</v>
      </c>
      <c r="CY44">
        <v>0</v>
      </c>
      <c r="CZ44">
        <v>0</v>
      </c>
      <c r="DB44">
        <v>480018</v>
      </c>
      <c r="DC44">
        <v>0</v>
      </c>
      <c r="DD44">
        <v>0</v>
      </c>
      <c r="DE44">
        <v>29106</v>
      </c>
      <c r="DF44">
        <v>29106</v>
      </c>
      <c r="DG44">
        <v>4.7250000000000005</v>
      </c>
      <c r="DH44">
        <v>0</v>
      </c>
      <c r="DI44">
        <v>0</v>
      </c>
      <c r="DK44">
        <v>3750</v>
      </c>
      <c r="DL44">
        <v>0</v>
      </c>
      <c r="DM44">
        <v>1163009</v>
      </c>
      <c r="DN44">
        <v>3824</v>
      </c>
      <c r="DO44">
        <v>0</v>
      </c>
      <c r="DP44">
        <v>0</v>
      </c>
      <c r="DQ44">
        <v>0</v>
      </c>
      <c r="DR44">
        <v>0</v>
      </c>
      <c r="DS44">
        <v>0</v>
      </c>
      <c r="DT44">
        <v>0</v>
      </c>
      <c r="DU44">
        <v>0</v>
      </c>
      <c r="DV44">
        <v>0</v>
      </c>
      <c r="DW44">
        <v>0</v>
      </c>
      <c r="DX44">
        <v>0</v>
      </c>
      <c r="DY44">
        <v>0</v>
      </c>
      <c r="DZ44">
        <v>0</v>
      </c>
      <c r="EA44">
        <v>0</v>
      </c>
      <c r="EB44">
        <v>0</v>
      </c>
      <c r="EC44">
        <v>0</v>
      </c>
      <c r="ED44">
        <v>0</v>
      </c>
      <c r="EE44">
        <v>0</v>
      </c>
      <c r="EF44">
        <v>0</v>
      </c>
      <c r="EG44">
        <v>0</v>
      </c>
      <c r="EH44">
        <v>1166833</v>
      </c>
      <c r="EI44">
        <v>0</v>
      </c>
      <c r="EJ44">
        <v>0</v>
      </c>
      <c r="EK44">
        <v>1.377</v>
      </c>
      <c r="EL44">
        <v>0</v>
      </c>
      <c r="EM44">
        <v>53.800000000000004</v>
      </c>
      <c r="EN44">
        <v>4.7780000000000005</v>
      </c>
      <c r="EO44">
        <v>0</v>
      </c>
      <c r="EP44">
        <v>0</v>
      </c>
      <c r="EQ44">
        <v>59.955000000000005</v>
      </c>
      <c r="ER44">
        <v>0</v>
      </c>
      <c r="ES44">
        <v>189.42100000000002</v>
      </c>
      <c r="ET44">
        <v>0</v>
      </c>
      <c r="EV44">
        <v>0</v>
      </c>
      <c r="EW44">
        <v>0</v>
      </c>
      <c r="EX44">
        <v>0</v>
      </c>
      <c r="EZ44">
        <v>1758688</v>
      </c>
      <c r="FA44">
        <v>0</v>
      </c>
      <c r="FB44">
        <v>1820659</v>
      </c>
      <c r="FC44">
        <v>0</v>
      </c>
      <c r="FD44">
        <v>0</v>
      </c>
      <c r="FE44">
        <v>252026</v>
      </c>
      <c r="FF44">
        <v>43387</v>
      </c>
      <c r="FG44">
        <v>6.6668999999999992E-2</v>
      </c>
      <c r="FH44">
        <v>3.0164999999999997E-2</v>
      </c>
      <c r="FI44">
        <v>0</v>
      </c>
      <c r="FJ44">
        <v>0</v>
      </c>
      <c r="FK44">
        <v>291.86700000000002</v>
      </c>
      <c r="FL44">
        <v>2122972</v>
      </c>
      <c r="FM44">
        <v>0</v>
      </c>
      <c r="FN44">
        <v>0</v>
      </c>
      <c r="FO44">
        <v>0</v>
      </c>
      <c r="FP44">
        <v>12131</v>
      </c>
      <c r="FQ44">
        <v>12131</v>
      </c>
      <c r="FR44">
        <v>0</v>
      </c>
      <c r="FS44">
        <v>0</v>
      </c>
      <c r="FT44">
        <v>0</v>
      </c>
      <c r="FU44">
        <v>0</v>
      </c>
      <c r="FV44">
        <v>0</v>
      </c>
      <c r="FW44">
        <v>0</v>
      </c>
      <c r="FX44">
        <v>0</v>
      </c>
      <c r="FY44">
        <v>0</v>
      </c>
      <c r="GB44">
        <v>0</v>
      </c>
      <c r="GC44">
        <v>0</v>
      </c>
      <c r="GD44">
        <v>0</v>
      </c>
      <c r="GF44">
        <v>0</v>
      </c>
      <c r="GG44">
        <v>0</v>
      </c>
      <c r="GH44">
        <v>0</v>
      </c>
      <c r="GI44">
        <v>0</v>
      </c>
      <c r="GK44">
        <v>0</v>
      </c>
      <c r="GL44">
        <v>0</v>
      </c>
      <c r="GM44">
        <v>0</v>
      </c>
      <c r="GN44">
        <v>0</v>
      </c>
      <c r="GO44">
        <v>0</v>
      </c>
      <c r="GQ44">
        <v>0</v>
      </c>
      <c r="GR44">
        <v>0</v>
      </c>
      <c r="GS44">
        <v>0</v>
      </c>
      <c r="GT44">
        <v>0</v>
      </c>
      <c r="HB44">
        <v>0</v>
      </c>
      <c r="HC44">
        <v>3.9695999999999995E-2</v>
      </c>
      <c r="HD44">
        <v>0</v>
      </c>
      <c r="HE44">
        <v>0</v>
      </c>
      <c r="HF44">
        <v>85562</v>
      </c>
      <c r="HG44">
        <v>4928</v>
      </c>
      <c r="HH44">
        <v>9090</v>
      </c>
      <c r="HI44">
        <v>0</v>
      </c>
      <c r="HJ44">
        <v>16051</v>
      </c>
      <c r="HK44">
        <v>0</v>
      </c>
      <c r="HL44">
        <v>0</v>
      </c>
      <c r="HM44">
        <v>0</v>
      </c>
      <c r="HN44">
        <v>0</v>
      </c>
      <c r="HO44">
        <v>0</v>
      </c>
      <c r="HP44">
        <v>0</v>
      </c>
      <c r="HQ44">
        <v>0</v>
      </c>
      <c r="HR44">
        <v>0</v>
      </c>
      <c r="HS44">
        <v>1754864</v>
      </c>
      <c r="HT44">
        <v>43387</v>
      </c>
      <c r="HW44">
        <v>0</v>
      </c>
      <c r="HX44">
        <v>12</v>
      </c>
      <c r="HY44">
        <v>2</v>
      </c>
      <c r="HZ44">
        <v>2</v>
      </c>
      <c r="IA44">
        <v>4</v>
      </c>
      <c r="IB44">
        <v>0</v>
      </c>
      <c r="IC44">
        <v>20</v>
      </c>
      <c r="ID44">
        <v>0</v>
      </c>
      <c r="IE44">
        <v>0</v>
      </c>
      <c r="IF44">
        <v>0</v>
      </c>
      <c r="IG44">
        <v>8</v>
      </c>
      <c r="IH44">
        <v>14.757000000000001</v>
      </c>
      <c r="II44">
        <v>0</v>
      </c>
      <c r="IJ44">
        <v>10.245000000000001</v>
      </c>
      <c r="IK44">
        <v>0</v>
      </c>
      <c r="IL44">
        <v>0</v>
      </c>
      <c r="IM44">
        <v>0</v>
      </c>
      <c r="IN44">
        <v>0</v>
      </c>
      <c r="IO44">
        <v>0</v>
      </c>
      <c r="IP44">
        <v>0</v>
      </c>
      <c r="IQ44">
        <v>10.245000000000001</v>
      </c>
      <c r="IR44">
        <v>6311</v>
      </c>
      <c r="IS44">
        <v>0</v>
      </c>
      <c r="IT44">
        <v>0</v>
      </c>
      <c r="IU44">
        <v>0</v>
      </c>
      <c r="IV44">
        <v>0</v>
      </c>
      <c r="IW44">
        <v>6160</v>
      </c>
      <c r="IX44">
        <v>0</v>
      </c>
      <c r="IY44">
        <v>0</v>
      </c>
      <c r="IZ44">
        <v>0</v>
      </c>
      <c r="JA44">
        <v>0</v>
      </c>
      <c r="JB44">
        <v>0</v>
      </c>
      <c r="JC44">
        <v>0</v>
      </c>
      <c r="JD44">
        <v>0</v>
      </c>
      <c r="JE44">
        <v>0</v>
      </c>
      <c r="JF44">
        <v>0</v>
      </c>
      <c r="JG44">
        <v>0</v>
      </c>
      <c r="JH44">
        <v>0</v>
      </c>
      <c r="JJ44">
        <v>0</v>
      </c>
      <c r="JK44">
        <v>0</v>
      </c>
      <c r="JL44">
        <v>0</v>
      </c>
      <c r="JM44">
        <v>0</v>
      </c>
      <c r="JO44">
        <v>0</v>
      </c>
      <c r="JP44">
        <v>0</v>
      </c>
      <c r="JQ44">
        <v>0</v>
      </c>
      <c r="JR44">
        <v>0</v>
      </c>
      <c r="JS44">
        <v>0</v>
      </c>
      <c r="JT44">
        <v>0</v>
      </c>
      <c r="JU44">
        <v>0</v>
      </c>
      <c r="JW44">
        <v>0</v>
      </c>
      <c r="JX44">
        <v>0</v>
      </c>
      <c r="JY44">
        <v>0</v>
      </c>
      <c r="JZ44">
        <v>0</v>
      </c>
      <c r="KD44">
        <v>0</v>
      </c>
      <c r="KE44">
        <v>7258</v>
      </c>
      <c r="KG44">
        <v>0</v>
      </c>
      <c r="KH44">
        <v>0</v>
      </c>
      <c r="KI44">
        <v>0</v>
      </c>
      <c r="KJ44">
        <v>8</v>
      </c>
      <c r="KK44">
        <v>0</v>
      </c>
      <c r="KL44">
        <v>4928</v>
      </c>
      <c r="KM44">
        <v>0</v>
      </c>
      <c r="KN44">
        <v>0</v>
      </c>
      <c r="KO44">
        <v>0</v>
      </c>
      <c r="KP44">
        <v>0</v>
      </c>
      <c r="KQ44">
        <v>0</v>
      </c>
      <c r="KS44">
        <v>0</v>
      </c>
      <c r="KT44">
        <v>0</v>
      </c>
      <c r="KU44">
        <v>0</v>
      </c>
      <c r="KW44">
        <v>0</v>
      </c>
      <c r="KX44">
        <v>0</v>
      </c>
      <c r="KY44">
        <v>0</v>
      </c>
      <c r="KZ44">
        <v>0</v>
      </c>
      <c r="LA44">
        <v>0</v>
      </c>
      <c r="LB44">
        <v>0</v>
      </c>
      <c r="LD44">
        <v>0</v>
      </c>
      <c r="LE44">
        <v>0</v>
      </c>
      <c r="LF44">
        <v>0</v>
      </c>
      <c r="LG44">
        <v>0</v>
      </c>
      <c r="LH44">
        <v>0</v>
      </c>
      <c r="LI44">
        <v>0</v>
      </c>
      <c r="LJ44">
        <v>105.14500000000001</v>
      </c>
      <c r="LK44">
        <v>1</v>
      </c>
      <c r="LL44">
        <v>15000</v>
      </c>
      <c r="LM44">
        <v>1051</v>
      </c>
      <c r="LN44">
        <v>0</v>
      </c>
      <c r="LO44">
        <v>0</v>
      </c>
      <c r="LP44">
        <v>0</v>
      </c>
      <c r="LQ44">
        <v>0</v>
      </c>
      <c r="LR44">
        <v>0</v>
      </c>
      <c r="LS44">
        <v>0</v>
      </c>
      <c r="LT44">
        <v>0</v>
      </c>
      <c r="LU44">
        <v>0</v>
      </c>
      <c r="LV44">
        <v>0</v>
      </c>
      <c r="LW44">
        <v>0</v>
      </c>
      <c r="LX44">
        <v>0</v>
      </c>
      <c r="LY44">
        <v>0</v>
      </c>
      <c r="LZ44">
        <v>115</v>
      </c>
      <c r="MA44">
        <v>6900</v>
      </c>
      <c r="MB44">
        <v>0</v>
      </c>
      <c r="MC44">
        <v>4600</v>
      </c>
      <c r="MD44">
        <v>2300</v>
      </c>
      <c r="ME44">
        <v>0</v>
      </c>
      <c r="MF44">
        <v>0</v>
      </c>
      <c r="MG44">
        <v>2057177</v>
      </c>
      <c r="MH44">
        <v>0</v>
      </c>
      <c r="MI44">
        <v>0</v>
      </c>
      <c r="MJ44">
        <v>0</v>
      </c>
      <c r="MK44">
        <v>0</v>
      </c>
      <c r="ML44">
        <v>0</v>
      </c>
    </row>
    <row r="45" spans="1:350" x14ac:dyDescent="0.25">
      <c r="A45">
        <v>45523</v>
      </c>
      <c r="B45">
        <v>220802</v>
      </c>
      <c r="C45">
        <v>9</v>
      </c>
      <c r="D45">
        <v>2025</v>
      </c>
      <c r="E45">
        <v>6160</v>
      </c>
      <c r="F45">
        <v>0</v>
      </c>
      <c r="G45">
        <v>1454.123</v>
      </c>
      <c r="H45">
        <v>1404.046</v>
      </c>
      <c r="I45">
        <v>1404.046</v>
      </c>
      <c r="J45">
        <v>1454.123</v>
      </c>
      <c r="K45">
        <v>0</v>
      </c>
      <c r="L45">
        <v>6160</v>
      </c>
      <c r="M45">
        <v>0</v>
      </c>
      <c r="N45">
        <v>0</v>
      </c>
      <c r="P45">
        <v>1443.0730000000001</v>
      </c>
      <c r="Q45">
        <v>0</v>
      </c>
      <c r="R45">
        <v>897874</v>
      </c>
      <c r="S45">
        <v>622.19600000000003</v>
      </c>
      <c r="U45">
        <v>624326</v>
      </c>
      <c r="V45">
        <v>139.65200000000002</v>
      </c>
      <c r="W45">
        <v>86026</v>
      </c>
      <c r="X45">
        <v>86026</v>
      </c>
      <c r="Z45">
        <v>0</v>
      </c>
      <c r="AC45">
        <v>0</v>
      </c>
      <c r="AD45" t="s">
        <v>305</v>
      </c>
      <c r="AE45">
        <v>0</v>
      </c>
      <c r="AH45">
        <v>0</v>
      </c>
      <c r="AI45">
        <v>0</v>
      </c>
      <c r="AJ45">
        <v>6160</v>
      </c>
      <c r="AK45" t="s">
        <v>529</v>
      </c>
      <c r="AL45" t="s">
        <v>69</v>
      </c>
      <c r="AM45">
        <v>0</v>
      </c>
      <c r="AN45">
        <v>0</v>
      </c>
      <c r="AO45">
        <v>0</v>
      </c>
      <c r="AP45">
        <v>0</v>
      </c>
      <c r="AQ45">
        <v>0</v>
      </c>
      <c r="AS45">
        <v>0</v>
      </c>
      <c r="AT45">
        <v>0</v>
      </c>
      <c r="AU45">
        <v>0</v>
      </c>
      <c r="AV45">
        <v>0</v>
      </c>
      <c r="AW45">
        <v>13773847</v>
      </c>
      <c r="AX45">
        <v>13545854</v>
      </c>
      <c r="AY45">
        <v>9119618</v>
      </c>
      <c r="AZ45">
        <v>897874</v>
      </c>
      <c r="BA45">
        <v>33.5</v>
      </c>
      <c r="BB45">
        <v>0</v>
      </c>
      <c r="BC45">
        <v>0</v>
      </c>
      <c r="BD45">
        <v>0</v>
      </c>
      <c r="BE45">
        <v>0</v>
      </c>
      <c r="BF45">
        <v>12405397</v>
      </c>
      <c r="BG45">
        <v>0</v>
      </c>
      <c r="BJ45">
        <v>12</v>
      </c>
      <c r="BK45">
        <v>0</v>
      </c>
      <c r="BL45">
        <v>0</v>
      </c>
      <c r="BM45">
        <v>0</v>
      </c>
      <c r="BN45">
        <v>0</v>
      </c>
      <c r="BO45">
        <v>0</v>
      </c>
      <c r="BP45">
        <v>0</v>
      </c>
      <c r="BQ45">
        <v>554</v>
      </c>
      <c r="BS45">
        <v>0</v>
      </c>
      <c r="BT45">
        <v>0</v>
      </c>
      <c r="BU45">
        <v>0</v>
      </c>
      <c r="BV45">
        <v>0</v>
      </c>
      <c r="BW45">
        <v>0</v>
      </c>
      <c r="BY45">
        <v>0</v>
      </c>
      <c r="CA45">
        <v>0</v>
      </c>
      <c r="CB45">
        <v>0</v>
      </c>
      <c r="CC45">
        <v>0</v>
      </c>
      <c r="CD45">
        <v>0</v>
      </c>
      <c r="CE45">
        <v>0</v>
      </c>
      <c r="CF45">
        <v>0</v>
      </c>
      <c r="CG45">
        <v>0</v>
      </c>
      <c r="CH45">
        <v>311590</v>
      </c>
      <c r="CI45">
        <v>0</v>
      </c>
      <c r="CJ45">
        <v>4</v>
      </c>
      <c r="CK45">
        <v>0</v>
      </c>
      <c r="CL45">
        <v>0</v>
      </c>
      <c r="CN45">
        <v>0</v>
      </c>
      <c r="CO45">
        <v>1</v>
      </c>
      <c r="CP45">
        <v>0</v>
      </c>
      <c r="CQ45">
        <v>0</v>
      </c>
      <c r="CR45">
        <v>1441.694</v>
      </c>
      <c r="CS45">
        <v>0</v>
      </c>
      <c r="CT45">
        <v>0</v>
      </c>
      <c r="CU45">
        <v>0</v>
      </c>
      <c r="CV45">
        <v>0</v>
      </c>
      <c r="CW45">
        <v>0</v>
      </c>
      <c r="CX45">
        <v>0</v>
      </c>
      <c r="CY45">
        <v>0</v>
      </c>
      <c r="CZ45">
        <v>0</v>
      </c>
      <c r="DB45">
        <v>8648923</v>
      </c>
      <c r="DC45">
        <v>0</v>
      </c>
      <c r="DD45">
        <v>0</v>
      </c>
      <c r="DE45">
        <v>636867</v>
      </c>
      <c r="DF45">
        <v>636867</v>
      </c>
      <c r="DG45">
        <v>103.38800000000001</v>
      </c>
      <c r="DH45">
        <v>0</v>
      </c>
      <c r="DI45">
        <v>0</v>
      </c>
      <c r="DK45">
        <v>483</v>
      </c>
      <c r="DL45">
        <v>0</v>
      </c>
      <c r="DM45">
        <v>881197</v>
      </c>
      <c r="DN45">
        <v>2897</v>
      </c>
      <c r="DO45">
        <v>0</v>
      </c>
      <c r="DP45">
        <v>0</v>
      </c>
      <c r="DQ45">
        <v>0</v>
      </c>
      <c r="DR45">
        <v>0</v>
      </c>
      <c r="DS45">
        <v>0</v>
      </c>
      <c r="DT45">
        <v>0</v>
      </c>
      <c r="DU45">
        <v>0</v>
      </c>
      <c r="DV45">
        <v>0</v>
      </c>
      <c r="DW45">
        <v>0</v>
      </c>
      <c r="DX45">
        <v>0</v>
      </c>
      <c r="DY45">
        <v>0</v>
      </c>
      <c r="DZ45">
        <v>0</v>
      </c>
      <c r="EA45">
        <v>0</v>
      </c>
      <c r="EB45">
        <v>0</v>
      </c>
      <c r="EC45">
        <v>19.085000000000001</v>
      </c>
      <c r="ED45">
        <v>135198</v>
      </c>
      <c r="EE45">
        <v>0</v>
      </c>
      <c r="EF45">
        <v>0</v>
      </c>
      <c r="EG45">
        <v>0</v>
      </c>
      <c r="EH45">
        <v>748896</v>
      </c>
      <c r="EI45">
        <v>0</v>
      </c>
      <c r="EJ45">
        <v>0</v>
      </c>
      <c r="EK45">
        <v>35.675000000000004</v>
      </c>
      <c r="EL45">
        <v>0</v>
      </c>
      <c r="EM45">
        <v>0.56800000000000006</v>
      </c>
      <c r="EN45">
        <v>2.569</v>
      </c>
      <c r="EO45">
        <v>0</v>
      </c>
      <c r="EP45">
        <v>0</v>
      </c>
      <c r="EQ45">
        <v>38.812000000000005</v>
      </c>
      <c r="ER45">
        <v>0</v>
      </c>
      <c r="ES45">
        <v>121.57400000000001</v>
      </c>
      <c r="ET45">
        <v>0</v>
      </c>
      <c r="EV45">
        <v>0</v>
      </c>
      <c r="EW45">
        <v>0</v>
      </c>
      <c r="EX45">
        <v>0</v>
      </c>
      <c r="EZ45">
        <v>11507523</v>
      </c>
      <c r="FA45">
        <v>0</v>
      </c>
      <c r="FB45">
        <v>12402500</v>
      </c>
      <c r="FC45">
        <v>0</v>
      </c>
      <c r="FD45">
        <v>0</v>
      </c>
      <c r="FE45">
        <v>1738964</v>
      </c>
      <c r="FF45">
        <v>299367</v>
      </c>
      <c r="FG45">
        <v>6.6668999999999992E-2</v>
      </c>
      <c r="FH45">
        <v>3.0164999999999997E-2</v>
      </c>
      <c r="FI45">
        <v>0</v>
      </c>
      <c r="FJ45">
        <v>0</v>
      </c>
      <c r="FK45">
        <v>2013.8630000000001</v>
      </c>
      <c r="FL45">
        <v>14752421</v>
      </c>
      <c r="FM45">
        <v>0</v>
      </c>
      <c r="FN45">
        <v>0</v>
      </c>
      <c r="FO45">
        <v>0</v>
      </c>
      <c r="FP45">
        <v>0</v>
      </c>
      <c r="FQ45">
        <v>0</v>
      </c>
      <c r="FR45">
        <v>0</v>
      </c>
      <c r="FS45">
        <v>0</v>
      </c>
      <c r="FT45">
        <v>0</v>
      </c>
      <c r="FU45">
        <v>0</v>
      </c>
      <c r="FV45">
        <v>0</v>
      </c>
      <c r="FW45">
        <v>0</v>
      </c>
      <c r="FX45">
        <v>0</v>
      </c>
      <c r="FY45">
        <v>0</v>
      </c>
      <c r="GB45">
        <v>89938</v>
      </c>
      <c r="GC45">
        <v>89938</v>
      </c>
      <c r="GD45">
        <v>11.265000000000001</v>
      </c>
      <c r="GF45">
        <v>0</v>
      </c>
      <c r="GG45">
        <v>0</v>
      </c>
      <c r="GH45">
        <v>0</v>
      </c>
      <c r="GI45">
        <v>0</v>
      </c>
      <c r="GK45">
        <v>0</v>
      </c>
      <c r="GL45">
        <v>0</v>
      </c>
      <c r="GM45">
        <v>0</v>
      </c>
      <c r="GN45">
        <v>0</v>
      </c>
      <c r="GO45">
        <v>0</v>
      </c>
      <c r="GQ45">
        <v>0</v>
      </c>
      <c r="GR45">
        <v>0</v>
      </c>
      <c r="GS45">
        <v>0</v>
      </c>
      <c r="GT45">
        <v>0</v>
      </c>
      <c r="HB45">
        <v>380911986</v>
      </c>
      <c r="HC45">
        <v>3.9695999999999995E-2</v>
      </c>
      <c r="HD45">
        <v>230890</v>
      </c>
      <c r="HE45">
        <v>0</v>
      </c>
      <c r="HF45">
        <v>1541643</v>
      </c>
      <c r="HG45">
        <v>14168</v>
      </c>
      <c r="HH45">
        <v>156020</v>
      </c>
      <c r="HI45">
        <v>0</v>
      </c>
      <c r="HJ45">
        <v>59417</v>
      </c>
      <c r="HK45">
        <v>0</v>
      </c>
      <c r="HL45">
        <v>0</v>
      </c>
      <c r="HM45">
        <v>0</v>
      </c>
      <c r="HN45">
        <v>288301</v>
      </c>
      <c r="HO45">
        <v>0</v>
      </c>
      <c r="HP45">
        <v>0</v>
      </c>
      <c r="HQ45">
        <v>0</v>
      </c>
      <c r="HR45">
        <v>0</v>
      </c>
      <c r="HS45">
        <v>11504626</v>
      </c>
      <c r="HT45">
        <v>299367</v>
      </c>
      <c r="HW45">
        <v>0</v>
      </c>
      <c r="HX45">
        <v>128</v>
      </c>
      <c r="HY45">
        <v>105</v>
      </c>
      <c r="HZ45">
        <v>93</v>
      </c>
      <c r="IA45">
        <v>66</v>
      </c>
      <c r="IB45">
        <v>33</v>
      </c>
      <c r="IC45">
        <v>425</v>
      </c>
      <c r="ID45">
        <v>0</v>
      </c>
      <c r="IE45">
        <v>0</v>
      </c>
      <c r="IF45">
        <v>0</v>
      </c>
      <c r="IG45">
        <v>23</v>
      </c>
      <c r="IH45">
        <v>253.28</v>
      </c>
      <c r="II45">
        <v>0</v>
      </c>
      <c r="IJ45">
        <v>139.65200000000002</v>
      </c>
      <c r="IK45">
        <v>0</v>
      </c>
      <c r="IL45">
        <v>0</v>
      </c>
      <c r="IM45">
        <v>0</v>
      </c>
      <c r="IN45">
        <v>0</v>
      </c>
      <c r="IO45">
        <v>0</v>
      </c>
      <c r="IP45">
        <v>0</v>
      </c>
      <c r="IQ45">
        <v>139.65200000000002</v>
      </c>
      <c r="IR45">
        <v>86026</v>
      </c>
      <c r="IS45">
        <v>0</v>
      </c>
      <c r="IT45">
        <v>0</v>
      </c>
      <c r="IU45">
        <v>0</v>
      </c>
      <c r="IV45">
        <v>0</v>
      </c>
      <c r="IW45">
        <v>6160</v>
      </c>
      <c r="IX45">
        <v>0</v>
      </c>
      <c r="IY45">
        <v>0</v>
      </c>
      <c r="IZ45">
        <v>0</v>
      </c>
      <c r="JA45">
        <v>0</v>
      </c>
      <c r="JB45">
        <v>2</v>
      </c>
      <c r="JC45">
        <v>30116</v>
      </c>
      <c r="JD45">
        <v>22</v>
      </c>
      <c r="JE45">
        <v>164192</v>
      </c>
      <c r="JF45">
        <v>19</v>
      </c>
      <c r="JG45">
        <v>71493</v>
      </c>
      <c r="JH45">
        <v>22500</v>
      </c>
      <c r="JJ45">
        <v>0</v>
      </c>
      <c r="JK45">
        <v>0</v>
      </c>
      <c r="JL45">
        <v>0</v>
      </c>
      <c r="JM45">
        <v>0</v>
      </c>
      <c r="JO45">
        <v>11.265000000000001</v>
      </c>
      <c r="JP45">
        <v>0</v>
      </c>
      <c r="JQ45">
        <v>0</v>
      </c>
      <c r="JR45">
        <v>89938</v>
      </c>
      <c r="JS45">
        <v>0</v>
      </c>
      <c r="JT45">
        <v>0</v>
      </c>
      <c r="JU45">
        <v>0</v>
      </c>
      <c r="JW45">
        <v>0</v>
      </c>
      <c r="JX45">
        <v>0</v>
      </c>
      <c r="JY45">
        <v>0</v>
      </c>
      <c r="JZ45">
        <v>0</v>
      </c>
      <c r="KD45">
        <v>0</v>
      </c>
      <c r="KE45">
        <v>7258</v>
      </c>
      <c r="KG45">
        <v>0</v>
      </c>
      <c r="KH45">
        <v>0</v>
      </c>
      <c r="KI45">
        <v>0</v>
      </c>
      <c r="KJ45">
        <v>10</v>
      </c>
      <c r="KK45">
        <v>13</v>
      </c>
      <c r="KL45">
        <v>6160</v>
      </c>
      <c r="KM45">
        <v>8008</v>
      </c>
      <c r="KN45">
        <v>0</v>
      </c>
      <c r="KO45">
        <v>0</v>
      </c>
      <c r="KP45">
        <v>0</v>
      </c>
      <c r="KQ45">
        <v>0</v>
      </c>
      <c r="KS45">
        <v>0</v>
      </c>
      <c r="KT45">
        <v>0</v>
      </c>
      <c r="KU45">
        <v>0</v>
      </c>
      <c r="KW45">
        <v>0</v>
      </c>
      <c r="KX45">
        <v>0</v>
      </c>
      <c r="KY45">
        <v>0</v>
      </c>
      <c r="KZ45">
        <v>0</v>
      </c>
      <c r="LA45">
        <v>0</v>
      </c>
      <c r="LB45">
        <v>0</v>
      </c>
      <c r="LD45">
        <v>0</v>
      </c>
      <c r="LE45">
        <v>0</v>
      </c>
      <c r="LF45">
        <v>0</v>
      </c>
      <c r="LG45">
        <v>0</v>
      </c>
      <c r="LH45">
        <v>0</v>
      </c>
      <c r="LI45">
        <v>0</v>
      </c>
      <c r="LJ45">
        <v>1441.694</v>
      </c>
      <c r="LK45">
        <v>3</v>
      </c>
      <c r="LL45">
        <v>45000</v>
      </c>
      <c r="LM45">
        <v>14417</v>
      </c>
      <c r="LN45">
        <v>0</v>
      </c>
      <c r="LO45">
        <v>0</v>
      </c>
      <c r="LP45">
        <v>0</v>
      </c>
      <c r="LQ45">
        <v>0</v>
      </c>
      <c r="LR45">
        <v>0</v>
      </c>
      <c r="LS45">
        <v>0</v>
      </c>
      <c r="LT45">
        <v>0</v>
      </c>
      <c r="LU45">
        <v>0</v>
      </c>
      <c r="LV45">
        <v>0</v>
      </c>
      <c r="LW45">
        <v>0</v>
      </c>
      <c r="LX45">
        <v>0</v>
      </c>
      <c r="LY45">
        <v>0</v>
      </c>
      <c r="LZ45">
        <v>1345</v>
      </c>
      <c r="MA45">
        <v>80700</v>
      </c>
      <c r="MB45">
        <v>0</v>
      </c>
      <c r="MC45">
        <v>53800</v>
      </c>
      <c r="MD45">
        <v>26900</v>
      </c>
      <c r="ME45">
        <v>0</v>
      </c>
      <c r="MF45">
        <v>0</v>
      </c>
      <c r="MG45">
        <v>13854547</v>
      </c>
      <c r="MH45">
        <v>0</v>
      </c>
      <c r="MI45">
        <v>0</v>
      </c>
      <c r="MJ45">
        <v>0</v>
      </c>
      <c r="MK45">
        <v>0</v>
      </c>
      <c r="ML45">
        <v>0</v>
      </c>
    </row>
    <row r="46" spans="1:350" x14ac:dyDescent="0.25">
      <c r="A46">
        <v>45523</v>
      </c>
      <c r="B46">
        <v>236802</v>
      </c>
      <c r="C46">
        <v>9</v>
      </c>
      <c r="D46">
        <v>2025</v>
      </c>
      <c r="E46">
        <v>6160</v>
      </c>
      <c r="F46">
        <v>0</v>
      </c>
      <c r="G46">
        <v>400.03800000000001</v>
      </c>
      <c r="H46">
        <v>390.26</v>
      </c>
      <c r="I46">
        <v>390.26</v>
      </c>
      <c r="J46">
        <v>400.03800000000001</v>
      </c>
      <c r="K46">
        <v>0</v>
      </c>
      <c r="L46">
        <v>6160</v>
      </c>
      <c r="M46">
        <v>0</v>
      </c>
      <c r="N46">
        <v>0</v>
      </c>
      <c r="P46">
        <v>434.79700000000003</v>
      </c>
      <c r="Q46">
        <v>0</v>
      </c>
      <c r="R46">
        <v>270529</v>
      </c>
      <c r="S46">
        <v>622.19600000000003</v>
      </c>
      <c r="U46">
        <v>188109</v>
      </c>
      <c r="V46">
        <v>34.093000000000004</v>
      </c>
      <c r="W46">
        <v>21001</v>
      </c>
      <c r="X46">
        <v>21001</v>
      </c>
      <c r="Z46">
        <v>0</v>
      </c>
      <c r="AC46">
        <v>0</v>
      </c>
      <c r="AD46" t="s">
        <v>305</v>
      </c>
      <c r="AE46">
        <v>0</v>
      </c>
      <c r="AH46">
        <v>0</v>
      </c>
      <c r="AI46">
        <v>0</v>
      </c>
      <c r="AJ46">
        <v>6160</v>
      </c>
      <c r="AK46" t="s">
        <v>529</v>
      </c>
      <c r="AL46" t="s">
        <v>372</v>
      </c>
      <c r="AM46">
        <v>0</v>
      </c>
      <c r="AN46">
        <v>0</v>
      </c>
      <c r="AO46">
        <v>0</v>
      </c>
      <c r="AP46">
        <v>0</v>
      </c>
      <c r="AQ46">
        <v>0</v>
      </c>
      <c r="AS46">
        <v>0</v>
      </c>
      <c r="AT46">
        <v>0</v>
      </c>
      <c r="AU46">
        <v>0</v>
      </c>
      <c r="AV46">
        <v>-35847</v>
      </c>
      <c r="AW46">
        <v>3682638</v>
      </c>
      <c r="AX46">
        <v>3619967</v>
      </c>
      <c r="AY46">
        <v>2446878</v>
      </c>
      <c r="AZ46">
        <v>270529</v>
      </c>
      <c r="BA46">
        <v>0</v>
      </c>
      <c r="BB46">
        <v>8498</v>
      </c>
      <c r="BC46">
        <v>8444</v>
      </c>
      <c r="BD46">
        <v>20</v>
      </c>
      <c r="BE46">
        <v>54</v>
      </c>
      <c r="BF46">
        <v>3341460</v>
      </c>
      <c r="BG46">
        <v>0</v>
      </c>
      <c r="BJ46">
        <v>12</v>
      </c>
      <c r="BK46">
        <v>0</v>
      </c>
      <c r="BL46">
        <v>0</v>
      </c>
      <c r="BM46">
        <v>0</v>
      </c>
      <c r="BN46">
        <v>0</v>
      </c>
      <c r="BO46">
        <v>0</v>
      </c>
      <c r="BP46">
        <v>0</v>
      </c>
      <c r="BQ46">
        <v>710</v>
      </c>
      <c r="BS46">
        <v>0</v>
      </c>
      <c r="BT46">
        <v>0</v>
      </c>
      <c r="BU46">
        <v>0</v>
      </c>
      <c r="BV46">
        <v>0</v>
      </c>
      <c r="BW46">
        <v>0</v>
      </c>
      <c r="BY46">
        <v>0</v>
      </c>
      <c r="CA46">
        <v>0</v>
      </c>
      <c r="CB46">
        <v>0</v>
      </c>
      <c r="CC46">
        <v>0</v>
      </c>
      <c r="CD46">
        <v>0</v>
      </c>
      <c r="CE46">
        <v>0</v>
      </c>
      <c r="CF46">
        <v>0</v>
      </c>
      <c r="CG46">
        <v>0</v>
      </c>
      <c r="CH46">
        <v>88839</v>
      </c>
      <c r="CI46">
        <v>0</v>
      </c>
      <c r="CJ46">
        <v>4</v>
      </c>
      <c r="CK46">
        <v>0</v>
      </c>
      <c r="CL46">
        <v>0</v>
      </c>
      <c r="CN46">
        <v>0</v>
      </c>
      <c r="CO46">
        <v>1</v>
      </c>
      <c r="CP46">
        <v>0</v>
      </c>
      <c r="CQ46">
        <v>0</v>
      </c>
      <c r="CR46">
        <v>434.21700000000004</v>
      </c>
      <c r="CS46">
        <v>0</v>
      </c>
      <c r="CT46">
        <v>0</v>
      </c>
      <c r="CU46">
        <v>0</v>
      </c>
      <c r="CV46">
        <v>0</v>
      </c>
      <c r="CW46">
        <v>0</v>
      </c>
      <c r="CX46">
        <v>0</v>
      </c>
      <c r="CY46">
        <v>0</v>
      </c>
      <c r="CZ46">
        <v>0</v>
      </c>
      <c r="DB46">
        <v>2404002</v>
      </c>
      <c r="DC46">
        <v>0</v>
      </c>
      <c r="DD46">
        <v>0</v>
      </c>
      <c r="DE46">
        <v>162316</v>
      </c>
      <c r="DF46">
        <v>162316</v>
      </c>
      <c r="DG46">
        <v>26.35</v>
      </c>
      <c r="DH46">
        <v>0</v>
      </c>
      <c r="DI46">
        <v>0</v>
      </c>
      <c r="DK46">
        <v>2981</v>
      </c>
      <c r="DL46">
        <v>0</v>
      </c>
      <c r="DM46">
        <v>241403</v>
      </c>
      <c r="DN46">
        <v>794</v>
      </c>
      <c r="DO46">
        <v>0</v>
      </c>
      <c r="DP46">
        <v>0</v>
      </c>
      <c r="DQ46">
        <v>0</v>
      </c>
      <c r="DR46">
        <v>0</v>
      </c>
      <c r="DS46">
        <v>0</v>
      </c>
      <c r="DT46">
        <v>0</v>
      </c>
      <c r="DU46">
        <v>0</v>
      </c>
      <c r="DV46">
        <v>0</v>
      </c>
      <c r="DW46">
        <v>0</v>
      </c>
      <c r="DX46">
        <v>0</v>
      </c>
      <c r="DY46">
        <v>0</v>
      </c>
      <c r="DZ46">
        <v>0</v>
      </c>
      <c r="EA46">
        <v>0</v>
      </c>
      <c r="EB46">
        <v>0</v>
      </c>
      <c r="EC46">
        <v>5.9180000000000001</v>
      </c>
      <c r="ED46">
        <v>41923</v>
      </c>
      <c r="EE46">
        <v>0</v>
      </c>
      <c r="EF46">
        <v>0</v>
      </c>
      <c r="EG46">
        <v>0</v>
      </c>
      <c r="EH46">
        <v>200274</v>
      </c>
      <c r="EI46">
        <v>0</v>
      </c>
      <c r="EJ46">
        <v>0</v>
      </c>
      <c r="EK46">
        <v>8.1890000000000001</v>
      </c>
      <c r="EL46">
        <v>0</v>
      </c>
      <c r="EM46">
        <v>0</v>
      </c>
      <c r="EN46">
        <v>1.589</v>
      </c>
      <c r="EO46">
        <v>0</v>
      </c>
      <c r="EP46">
        <v>0</v>
      </c>
      <c r="EQ46">
        <v>9.7780000000000005</v>
      </c>
      <c r="ER46">
        <v>0</v>
      </c>
      <c r="ES46">
        <v>32.512</v>
      </c>
      <c r="ET46">
        <v>0</v>
      </c>
      <c r="EV46">
        <v>0</v>
      </c>
      <c r="EW46">
        <v>0</v>
      </c>
      <c r="EX46">
        <v>0</v>
      </c>
      <c r="EZ46">
        <v>3070931</v>
      </c>
      <c r="FA46">
        <v>0</v>
      </c>
      <c r="FB46">
        <v>3340612</v>
      </c>
      <c r="FC46">
        <v>0</v>
      </c>
      <c r="FD46">
        <v>0</v>
      </c>
      <c r="FE46">
        <v>468400</v>
      </c>
      <c r="FF46">
        <v>80636</v>
      </c>
      <c r="FG46">
        <v>6.6668999999999992E-2</v>
      </c>
      <c r="FH46">
        <v>3.0164999999999997E-2</v>
      </c>
      <c r="FI46">
        <v>0</v>
      </c>
      <c r="FJ46">
        <v>0</v>
      </c>
      <c r="FK46">
        <v>542.44500000000005</v>
      </c>
      <c r="FL46">
        <v>3978487</v>
      </c>
      <c r="FM46">
        <v>0</v>
      </c>
      <c r="FN46">
        <v>0</v>
      </c>
      <c r="FO46">
        <v>0</v>
      </c>
      <c r="FP46">
        <v>0</v>
      </c>
      <c r="FQ46">
        <v>0</v>
      </c>
      <c r="FR46">
        <v>0</v>
      </c>
      <c r="FS46">
        <v>0</v>
      </c>
      <c r="FT46">
        <v>0</v>
      </c>
      <c r="FU46">
        <v>0</v>
      </c>
      <c r="FV46">
        <v>0</v>
      </c>
      <c r="FW46">
        <v>0</v>
      </c>
      <c r="FX46">
        <v>0</v>
      </c>
      <c r="FY46">
        <v>0</v>
      </c>
      <c r="GB46">
        <v>0</v>
      </c>
      <c r="GC46">
        <v>0</v>
      </c>
      <c r="GD46">
        <v>0</v>
      </c>
      <c r="GF46">
        <v>0</v>
      </c>
      <c r="GG46">
        <v>0</v>
      </c>
      <c r="GH46">
        <v>0</v>
      </c>
      <c r="GI46">
        <v>0</v>
      </c>
      <c r="GK46">
        <v>0</v>
      </c>
      <c r="GL46">
        <v>0</v>
      </c>
      <c r="GM46">
        <v>0</v>
      </c>
      <c r="GN46">
        <v>0</v>
      </c>
      <c r="GO46">
        <v>0</v>
      </c>
      <c r="GQ46">
        <v>0</v>
      </c>
      <c r="GR46">
        <v>0</v>
      </c>
      <c r="GS46">
        <v>0</v>
      </c>
      <c r="GT46">
        <v>0</v>
      </c>
      <c r="HB46">
        <v>380911986</v>
      </c>
      <c r="HC46">
        <v>3.9695999999999995E-2</v>
      </c>
      <c r="HD46">
        <v>63519</v>
      </c>
      <c r="HE46">
        <v>0</v>
      </c>
      <c r="HF46">
        <v>428505</v>
      </c>
      <c r="HG46">
        <v>11704</v>
      </c>
      <c r="HH46">
        <v>43895</v>
      </c>
      <c r="HI46">
        <v>0</v>
      </c>
      <c r="HJ46">
        <v>19342</v>
      </c>
      <c r="HK46">
        <v>0</v>
      </c>
      <c r="HL46">
        <v>0</v>
      </c>
      <c r="HM46">
        <v>0</v>
      </c>
      <c r="HN46">
        <v>0</v>
      </c>
      <c r="HO46">
        <v>0</v>
      </c>
      <c r="HP46">
        <v>0</v>
      </c>
      <c r="HQ46">
        <v>0</v>
      </c>
      <c r="HR46">
        <v>0</v>
      </c>
      <c r="HS46">
        <v>3070083</v>
      </c>
      <c r="HT46">
        <v>80636</v>
      </c>
      <c r="HW46">
        <v>0</v>
      </c>
      <c r="HX46">
        <v>27</v>
      </c>
      <c r="HY46">
        <v>25</v>
      </c>
      <c r="HZ46">
        <v>25</v>
      </c>
      <c r="IA46">
        <v>13</v>
      </c>
      <c r="IB46">
        <v>17</v>
      </c>
      <c r="IC46">
        <v>107</v>
      </c>
      <c r="ID46">
        <v>0</v>
      </c>
      <c r="IE46">
        <v>0</v>
      </c>
      <c r="IF46">
        <v>0</v>
      </c>
      <c r="IG46">
        <v>19</v>
      </c>
      <c r="IH46">
        <v>71.25800000000001</v>
      </c>
      <c r="II46">
        <v>0</v>
      </c>
      <c r="IJ46">
        <v>34.093000000000004</v>
      </c>
      <c r="IK46">
        <v>0</v>
      </c>
      <c r="IL46">
        <v>0</v>
      </c>
      <c r="IM46">
        <v>0</v>
      </c>
      <c r="IN46">
        <v>0</v>
      </c>
      <c r="IO46">
        <v>0</v>
      </c>
      <c r="IP46">
        <v>0</v>
      </c>
      <c r="IQ46">
        <v>34.093000000000004</v>
      </c>
      <c r="IR46">
        <v>21001</v>
      </c>
      <c r="IS46">
        <v>0</v>
      </c>
      <c r="IT46">
        <v>0</v>
      </c>
      <c r="IU46">
        <v>0</v>
      </c>
      <c r="IV46">
        <v>0</v>
      </c>
      <c r="IW46">
        <v>6160</v>
      </c>
      <c r="IX46">
        <v>0</v>
      </c>
      <c r="IY46">
        <v>0</v>
      </c>
      <c r="IZ46">
        <v>0</v>
      </c>
      <c r="JA46">
        <v>0</v>
      </c>
      <c r="JB46">
        <v>0</v>
      </c>
      <c r="JC46">
        <v>0</v>
      </c>
      <c r="JD46">
        <v>0</v>
      </c>
      <c r="JE46">
        <v>0</v>
      </c>
      <c r="JF46">
        <v>0</v>
      </c>
      <c r="JG46">
        <v>0</v>
      </c>
      <c r="JH46">
        <v>0</v>
      </c>
      <c r="JJ46">
        <v>0</v>
      </c>
      <c r="JK46">
        <v>0</v>
      </c>
      <c r="JL46">
        <v>0</v>
      </c>
      <c r="JM46">
        <v>0</v>
      </c>
      <c r="JO46">
        <v>0</v>
      </c>
      <c r="JP46">
        <v>0</v>
      </c>
      <c r="JQ46">
        <v>0</v>
      </c>
      <c r="JR46">
        <v>0</v>
      </c>
      <c r="JS46">
        <v>0</v>
      </c>
      <c r="JT46">
        <v>0</v>
      </c>
      <c r="JU46">
        <v>8624</v>
      </c>
      <c r="JW46">
        <v>0</v>
      </c>
      <c r="JX46">
        <v>0</v>
      </c>
      <c r="JY46">
        <v>0</v>
      </c>
      <c r="JZ46">
        <v>0</v>
      </c>
      <c r="KD46">
        <v>8624</v>
      </c>
      <c r="KE46">
        <v>7258</v>
      </c>
      <c r="KG46">
        <v>0</v>
      </c>
      <c r="KH46">
        <v>0</v>
      </c>
      <c r="KI46">
        <v>0</v>
      </c>
      <c r="KJ46">
        <v>19</v>
      </c>
      <c r="KK46">
        <v>0</v>
      </c>
      <c r="KL46">
        <v>11704</v>
      </c>
      <c r="KM46">
        <v>0</v>
      </c>
      <c r="KN46">
        <v>0</v>
      </c>
      <c r="KO46">
        <v>0</v>
      </c>
      <c r="KP46">
        <v>0</v>
      </c>
      <c r="KQ46">
        <v>0</v>
      </c>
      <c r="KS46">
        <v>0</v>
      </c>
      <c r="KT46">
        <v>0</v>
      </c>
      <c r="KU46">
        <v>0</v>
      </c>
      <c r="KW46">
        <v>0</v>
      </c>
      <c r="KX46">
        <v>0</v>
      </c>
      <c r="KY46">
        <v>0</v>
      </c>
      <c r="KZ46">
        <v>0</v>
      </c>
      <c r="LA46">
        <v>0</v>
      </c>
      <c r="LB46">
        <v>0</v>
      </c>
      <c r="LD46">
        <v>0</v>
      </c>
      <c r="LE46">
        <v>0</v>
      </c>
      <c r="LF46">
        <v>0</v>
      </c>
      <c r="LG46">
        <v>0</v>
      </c>
      <c r="LH46">
        <v>0</v>
      </c>
      <c r="LI46">
        <v>0</v>
      </c>
      <c r="LJ46">
        <v>434.21700000000004</v>
      </c>
      <c r="LK46">
        <v>1</v>
      </c>
      <c r="LL46">
        <v>15000</v>
      </c>
      <c r="LM46">
        <v>4342</v>
      </c>
      <c r="LN46">
        <v>0</v>
      </c>
      <c r="LO46">
        <v>0</v>
      </c>
      <c r="LP46">
        <v>0</v>
      </c>
      <c r="LQ46">
        <v>0</v>
      </c>
      <c r="LR46">
        <v>0</v>
      </c>
      <c r="LS46">
        <v>0</v>
      </c>
      <c r="LT46">
        <v>0</v>
      </c>
      <c r="LU46">
        <v>0</v>
      </c>
      <c r="LV46">
        <v>0</v>
      </c>
      <c r="LW46">
        <v>0</v>
      </c>
      <c r="LX46">
        <v>0</v>
      </c>
      <c r="LY46">
        <v>0</v>
      </c>
      <c r="LZ46">
        <v>422</v>
      </c>
      <c r="MA46">
        <v>25320</v>
      </c>
      <c r="MB46">
        <v>0</v>
      </c>
      <c r="MC46">
        <v>16880</v>
      </c>
      <c r="MD46">
        <v>8440</v>
      </c>
      <c r="ME46">
        <v>0</v>
      </c>
      <c r="MF46">
        <v>0</v>
      </c>
      <c r="MG46">
        <v>3707958</v>
      </c>
      <c r="MH46">
        <v>0</v>
      </c>
      <c r="MI46">
        <v>0</v>
      </c>
      <c r="MJ46">
        <v>0</v>
      </c>
      <c r="MK46">
        <v>0</v>
      </c>
      <c r="ML46">
        <v>0</v>
      </c>
    </row>
    <row r="47" spans="1:350" x14ac:dyDescent="0.25">
      <c r="A47">
        <v>45523</v>
      </c>
      <c r="B47">
        <v>246802</v>
      </c>
      <c r="C47">
        <v>9</v>
      </c>
      <c r="D47">
        <v>2025</v>
      </c>
      <c r="E47">
        <v>6160</v>
      </c>
      <c r="F47">
        <v>0</v>
      </c>
      <c r="G47">
        <v>264.96699999999998</v>
      </c>
      <c r="H47">
        <v>244.215</v>
      </c>
      <c r="I47">
        <v>244.215</v>
      </c>
      <c r="J47">
        <v>264.96699999999998</v>
      </c>
      <c r="K47">
        <v>0</v>
      </c>
      <c r="L47">
        <v>6160</v>
      </c>
      <c r="M47">
        <v>0</v>
      </c>
      <c r="N47">
        <v>0</v>
      </c>
      <c r="P47">
        <v>329.19</v>
      </c>
      <c r="Q47">
        <v>0</v>
      </c>
      <c r="R47">
        <v>204821</v>
      </c>
      <c r="S47">
        <v>622.19600000000003</v>
      </c>
      <c r="U47">
        <v>142420</v>
      </c>
      <c r="V47">
        <v>16.721</v>
      </c>
      <c r="W47">
        <v>10300</v>
      </c>
      <c r="X47">
        <v>10300</v>
      </c>
      <c r="Z47">
        <v>0</v>
      </c>
      <c r="AC47">
        <v>0</v>
      </c>
      <c r="AD47" t="s">
        <v>305</v>
      </c>
      <c r="AE47">
        <v>0</v>
      </c>
      <c r="AH47">
        <v>0</v>
      </c>
      <c r="AI47">
        <v>0</v>
      </c>
      <c r="AJ47">
        <v>6160</v>
      </c>
      <c r="AK47" t="s">
        <v>529</v>
      </c>
      <c r="AL47" t="s">
        <v>400</v>
      </c>
      <c r="AM47">
        <v>0</v>
      </c>
      <c r="AN47">
        <v>0</v>
      </c>
      <c r="AO47">
        <v>0</v>
      </c>
      <c r="AP47">
        <v>0</v>
      </c>
      <c r="AQ47">
        <v>0</v>
      </c>
      <c r="AS47">
        <v>0</v>
      </c>
      <c r="AT47">
        <v>0</v>
      </c>
      <c r="AU47">
        <v>0</v>
      </c>
      <c r="AV47">
        <v>0</v>
      </c>
      <c r="AW47">
        <v>2669494</v>
      </c>
      <c r="AX47">
        <v>2628782</v>
      </c>
      <c r="AY47">
        <v>1808723</v>
      </c>
      <c r="AZ47">
        <v>204821</v>
      </c>
      <c r="BA47">
        <v>0</v>
      </c>
      <c r="BB47">
        <v>0</v>
      </c>
      <c r="BC47">
        <v>0</v>
      </c>
      <c r="BD47">
        <v>0</v>
      </c>
      <c r="BE47">
        <v>0</v>
      </c>
      <c r="BF47">
        <v>2433719</v>
      </c>
      <c r="BG47">
        <v>0</v>
      </c>
      <c r="BJ47">
        <v>12</v>
      </c>
      <c r="BK47">
        <v>0</v>
      </c>
      <c r="BL47">
        <v>0</v>
      </c>
      <c r="BM47">
        <v>0</v>
      </c>
      <c r="BN47">
        <v>0</v>
      </c>
      <c r="BO47">
        <v>0</v>
      </c>
      <c r="BP47">
        <v>0</v>
      </c>
      <c r="BQ47">
        <v>732</v>
      </c>
      <c r="BS47">
        <v>0</v>
      </c>
      <c r="BT47">
        <v>0</v>
      </c>
      <c r="BU47">
        <v>0</v>
      </c>
      <c r="BV47">
        <v>0</v>
      </c>
      <c r="BW47">
        <v>0</v>
      </c>
      <c r="BY47">
        <v>0</v>
      </c>
      <c r="CA47">
        <v>0</v>
      </c>
      <c r="CB47">
        <v>0</v>
      </c>
      <c r="CC47">
        <v>0</v>
      </c>
      <c r="CD47">
        <v>0</v>
      </c>
      <c r="CE47">
        <v>0</v>
      </c>
      <c r="CF47">
        <v>0</v>
      </c>
      <c r="CG47">
        <v>0</v>
      </c>
      <c r="CH47">
        <v>63492</v>
      </c>
      <c r="CI47">
        <v>0</v>
      </c>
      <c r="CJ47">
        <v>4</v>
      </c>
      <c r="CK47">
        <v>0</v>
      </c>
      <c r="CL47">
        <v>0</v>
      </c>
      <c r="CN47">
        <v>0</v>
      </c>
      <c r="CO47">
        <v>1</v>
      </c>
      <c r="CP47">
        <v>0</v>
      </c>
      <c r="CQ47">
        <v>0</v>
      </c>
      <c r="CR47">
        <v>329.74100000000004</v>
      </c>
      <c r="CS47">
        <v>0</v>
      </c>
      <c r="CT47">
        <v>0</v>
      </c>
      <c r="CU47">
        <v>0</v>
      </c>
      <c r="CV47">
        <v>0</v>
      </c>
      <c r="CW47">
        <v>0</v>
      </c>
      <c r="CX47">
        <v>0</v>
      </c>
      <c r="CY47">
        <v>0</v>
      </c>
      <c r="CZ47">
        <v>0</v>
      </c>
      <c r="DB47">
        <v>1504364</v>
      </c>
      <c r="DC47">
        <v>0</v>
      </c>
      <c r="DD47">
        <v>0</v>
      </c>
      <c r="DE47">
        <v>169631</v>
      </c>
      <c r="DF47">
        <v>169631</v>
      </c>
      <c r="DG47">
        <v>27.538</v>
      </c>
      <c r="DH47">
        <v>0</v>
      </c>
      <c r="DI47">
        <v>0</v>
      </c>
      <c r="DK47">
        <v>3341</v>
      </c>
      <c r="DL47">
        <v>0</v>
      </c>
      <c r="DM47">
        <v>413652</v>
      </c>
      <c r="DN47">
        <v>1360</v>
      </c>
      <c r="DO47">
        <v>0</v>
      </c>
      <c r="DP47">
        <v>0</v>
      </c>
      <c r="DQ47">
        <v>0</v>
      </c>
      <c r="DR47">
        <v>0</v>
      </c>
      <c r="DS47">
        <v>0</v>
      </c>
      <c r="DT47">
        <v>0</v>
      </c>
      <c r="DU47">
        <v>0</v>
      </c>
      <c r="DV47">
        <v>0</v>
      </c>
      <c r="DW47">
        <v>0</v>
      </c>
      <c r="DX47">
        <v>0</v>
      </c>
      <c r="DY47">
        <v>0</v>
      </c>
      <c r="DZ47">
        <v>0</v>
      </c>
      <c r="EA47">
        <v>0</v>
      </c>
      <c r="EB47">
        <v>0</v>
      </c>
      <c r="EC47">
        <v>2.3530000000000002</v>
      </c>
      <c r="ED47">
        <v>16669</v>
      </c>
      <c r="EE47">
        <v>0</v>
      </c>
      <c r="EF47">
        <v>0</v>
      </c>
      <c r="EG47">
        <v>0</v>
      </c>
      <c r="EH47">
        <v>398343</v>
      </c>
      <c r="EI47">
        <v>0</v>
      </c>
      <c r="EJ47">
        <v>0</v>
      </c>
      <c r="EK47">
        <v>19.245000000000001</v>
      </c>
      <c r="EL47">
        <v>0</v>
      </c>
      <c r="EM47">
        <v>0.30199999999999999</v>
      </c>
      <c r="EN47">
        <v>1.2050000000000001</v>
      </c>
      <c r="EO47">
        <v>0</v>
      </c>
      <c r="EP47">
        <v>0</v>
      </c>
      <c r="EQ47">
        <v>20.752000000000002</v>
      </c>
      <c r="ER47">
        <v>0</v>
      </c>
      <c r="ES47">
        <v>64.665999999999997</v>
      </c>
      <c r="ET47">
        <v>0</v>
      </c>
      <c r="EV47">
        <v>0</v>
      </c>
      <c r="EW47">
        <v>0</v>
      </c>
      <c r="EX47">
        <v>0</v>
      </c>
      <c r="EZ47">
        <v>2228898</v>
      </c>
      <c r="FA47">
        <v>0</v>
      </c>
      <c r="FB47">
        <v>2432359</v>
      </c>
      <c r="FC47">
        <v>0</v>
      </c>
      <c r="FD47">
        <v>0</v>
      </c>
      <c r="FE47">
        <v>341154</v>
      </c>
      <c r="FF47">
        <v>58730</v>
      </c>
      <c r="FG47">
        <v>6.6668999999999992E-2</v>
      </c>
      <c r="FH47">
        <v>3.0164999999999997E-2</v>
      </c>
      <c r="FI47">
        <v>0</v>
      </c>
      <c r="FJ47">
        <v>0</v>
      </c>
      <c r="FK47">
        <v>395.084</v>
      </c>
      <c r="FL47">
        <v>2895735</v>
      </c>
      <c r="FM47">
        <v>0</v>
      </c>
      <c r="FN47">
        <v>0</v>
      </c>
      <c r="FO47">
        <v>0</v>
      </c>
      <c r="FP47">
        <v>0</v>
      </c>
      <c r="FQ47">
        <v>0</v>
      </c>
      <c r="FR47">
        <v>0</v>
      </c>
      <c r="FS47">
        <v>0</v>
      </c>
      <c r="FT47">
        <v>0</v>
      </c>
      <c r="FU47">
        <v>0</v>
      </c>
      <c r="FV47">
        <v>0</v>
      </c>
      <c r="FW47">
        <v>0</v>
      </c>
      <c r="FX47">
        <v>0</v>
      </c>
      <c r="FY47">
        <v>0</v>
      </c>
      <c r="GB47">
        <v>0</v>
      </c>
      <c r="GC47">
        <v>0</v>
      </c>
      <c r="GD47">
        <v>0</v>
      </c>
      <c r="GF47">
        <v>0</v>
      </c>
      <c r="GG47">
        <v>0</v>
      </c>
      <c r="GH47">
        <v>0</v>
      </c>
      <c r="GI47">
        <v>0</v>
      </c>
      <c r="GK47">
        <v>0</v>
      </c>
      <c r="GL47">
        <v>0</v>
      </c>
      <c r="GM47">
        <v>0</v>
      </c>
      <c r="GN47">
        <v>0</v>
      </c>
      <c r="GO47">
        <v>0</v>
      </c>
      <c r="GQ47">
        <v>0</v>
      </c>
      <c r="GR47">
        <v>0</v>
      </c>
      <c r="GS47">
        <v>0</v>
      </c>
      <c r="GT47">
        <v>0</v>
      </c>
      <c r="HB47">
        <v>380911986</v>
      </c>
      <c r="HC47">
        <v>3.9695999999999995E-2</v>
      </c>
      <c r="HD47">
        <v>42072</v>
      </c>
      <c r="HE47">
        <v>0</v>
      </c>
      <c r="HF47">
        <v>268148</v>
      </c>
      <c r="HG47">
        <v>12320</v>
      </c>
      <c r="HH47">
        <v>35647</v>
      </c>
      <c r="HI47">
        <v>0</v>
      </c>
      <c r="HJ47">
        <v>18297</v>
      </c>
      <c r="HK47">
        <v>0</v>
      </c>
      <c r="HL47">
        <v>0</v>
      </c>
      <c r="HM47">
        <v>0</v>
      </c>
      <c r="HN47">
        <v>0</v>
      </c>
      <c r="HO47">
        <v>0</v>
      </c>
      <c r="HP47">
        <v>0</v>
      </c>
      <c r="HQ47">
        <v>0</v>
      </c>
      <c r="HR47">
        <v>0</v>
      </c>
      <c r="HS47">
        <v>2227538</v>
      </c>
      <c r="HT47">
        <v>58730</v>
      </c>
      <c r="HW47">
        <v>0</v>
      </c>
      <c r="HX47">
        <v>67</v>
      </c>
      <c r="HY47">
        <v>13</v>
      </c>
      <c r="HZ47">
        <v>28</v>
      </c>
      <c r="IA47">
        <v>8</v>
      </c>
      <c r="IB47">
        <v>1</v>
      </c>
      <c r="IC47">
        <v>117</v>
      </c>
      <c r="ID47">
        <v>0</v>
      </c>
      <c r="IE47">
        <v>0</v>
      </c>
      <c r="IF47">
        <v>0</v>
      </c>
      <c r="IG47">
        <v>20</v>
      </c>
      <c r="IH47">
        <v>57.869</v>
      </c>
      <c r="II47">
        <v>0</v>
      </c>
      <c r="IJ47">
        <v>16.721</v>
      </c>
      <c r="IK47">
        <v>0</v>
      </c>
      <c r="IL47">
        <v>0</v>
      </c>
      <c r="IM47">
        <v>0</v>
      </c>
      <c r="IN47">
        <v>0</v>
      </c>
      <c r="IO47">
        <v>0</v>
      </c>
      <c r="IP47">
        <v>0</v>
      </c>
      <c r="IQ47">
        <v>16.721</v>
      </c>
      <c r="IR47">
        <v>10300</v>
      </c>
      <c r="IS47">
        <v>0</v>
      </c>
      <c r="IT47">
        <v>0</v>
      </c>
      <c r="IU47">
        <v>0</v>
      </c>
      <c r="IV47">
        <v>0</v>
      </c>
      <c r="IW47">
        <v>6160</v>
      </c>
      <c r="IX47">
        <v>0</v>
      </c>
      <c r="IY47">
        <v>0</v>
      </c>
      <c r="IZ47">
        <v>0</v>
      </c>
      <c r="JA47">
        <v>0</v>
      </c>
      <c r="JB47">
        <v>0</v>
      </c>
      <c r="JC47">
        <v>0</v>
      </c>
      <c r="JD47">
        <v>0</v>
      </c>
      <c r="JE47">
        <v>0</v>
      </c>
      <c r="JF47">
        <v>0</v>
      </c>
      <c r="JG47">
        <v>0</v>
      </c>
      <c r="JH47">
        <v>0</v>
      </c>
      <c r="JJ47">
        <v>0</v>
      </c>
      <c r="JK47">
        <v>0</v>
      </c>
      <c r="JL47">
        <v>0</v>
      </c>
      <c r="JM47">
        <v>0</v>
      </c>
      <c r="JO47">
        <v>0</v>
      </c>
      <c r="JP47">
        <v>0</v>
      </c>
      <c r="JQ47">
        <v>0</v>
      </c>
      <c r="JR47">
        <v>0</v>
      </c>
      <c r="JS47">
        <v>0</v>
      </c>
      <c r="JT47">
        <v>0</v>
      </c>
      <c r="JU47">
        <v>0</v>
      </c>
      <c r="JW47">
        <v>0</v>
      </c>
      <c r="JX47">
        <v>0</v>
      </c>
      <c r="JY47">
        <v>0</v>
      </c>
      <c r="JZ47">
        <v>0</v>
      </c>
      <c r="KD47">
        <v>0</v>
      </c>
      <c r="KE47">
        <v>7258</v>
      </c>
      <c r="KG47">
        <v>0</v>
      </c>
      <c r="KH47">
        <v>0</v>
      </c>
      <c r="KI47">
        <v>0</v>
      </c>
      <c r="KJ47">
        <v>20</v>
      </c>
      <c r="KK47">
        <v>0</v>
      </c>
      <c r="KL47">
        <v>12320</v>
      </c>
      <c r="KM47">
        <v>0</v>
      </c>
      <c r="KN47">
        <v>0</v>
      </c>
      <c r="KO47">
        <v>0</v>
      </c>
      <c r="KP47">
        <v>0</v>
      </c>
      <c r="KQ47">
        <v>0</v>
      </c>
      <c r="KS47">
        <v>0</v>
      </c>
      <c r="KT47">
        <v>0</v>
      </c>
      <c r="KU47">
        <v>0</v>
      </c>
      <c r="KW47">
        <v>0</v>
      </c>
      <c r="KX47">
        <v>0</v>
      </c>
      <c r="KY47">
        <v>0</v>
      </c>
      <c r="KZ47">
        <v>0</v>
      </c>
      <c r="LA47">
        <v>0</v>
      </c>
      <c r="LB47">
        <v>0</v>
      </c>
      <c r="LD47">
        <v>0</v>
      </c>
      <c r="LE47">
        <v>0</v>
      </c>
      <c r="LF47">
        <v>0</v>
      </c>
      <c r="LG47">
        <v>0</v>
      </c>
      <c r="LH47">
        <v>0</v>
      </c>
      <c r="LI47">
        <v>0</v>
      </c>
      <c r="LJ47">
        <v>329.74100000000004</v>
      </c>
      <c r="LK47">
        <v>1</v>
      </c>
      <c r="LL47">
        <v>15000</v>
      </c>
      <c r="LM47">
        <v>3297</v>
      </c>
      <c r="LN47">
        <v>0</v>
      </c>
      <c r="LO47">
        <v>0</v>
      </c>
      <c r="LP47">
        <v>0</v>
      </c>
      <c r="LQ47">
        <v>0</v>
      </c>
      <c r="LR47">
        <v>0</v>
      </c>
      <c r="LS47">
        <v>0</v>
      </c>
      <c r="LT47">
        <v>0</v>
      </c>
      <c r="LU47">
        <v>0</v>
      </c>
      <c r="LV47">
        <v>0</v>
      </c>
      <c r="LW47">
        <v>0</v>
      </c>
      <c r="LX47">
        <v>0</v>
      </c>
      <c r="LY47">
        <v>0</v>
      </c>
      <c r="LZ47">
        <v>357</v>
      </c>
      <c r="MA47">
        <v>21420</v>
      </c>
      <c r="MB47">
        <v>0</v>
      </c>
      <c r="MC47">
        <v>14280</v>
      </c>
      <c r="MD47">
        <v>7140</v>
      </c>
      <c r="ME47">
        <v>0</v>
      </c>
      <c r="MF47">
        <v>0</v>
      </c>
      <c r="MG47">
        <v>2690914</v>
      </c>
      <c r="MH47">
        <v>0</v>
      </c>
      <c r="MI47">
        <v>0</v>
      </c>
      <c r="MJ47">
        <v>0</v>
      </c>
      <c r="MK47">
        <v>0</v>
      </c>
      <c r="ML47">
        <v>0</v>
      </c>
    </row>
    <row r="48" spans="1:350" x14ac:dyDescent="0.25">
      <c r="A48">
        <v>45523</v>
      </c>
      <c r="B48">
        <v>14803</v>
      </c>
      <c r="C48">
        <v>9</v>
      </c>
      <c r="D48">
        <v>2025</v>
      </c>
      <c r="E48">
        <v>6160</v>
      </c>
      <c r="F48">
        <v>0</v>
      </c>
      <c r="G48">
        <v>445.60500000000002</v>
      </c>
      <c r="H48">
        <v>404.78200000000004</v>
      </c>
      <c r="I48">
        <v>404.78200000000004</v>
      </c>
      <c r="J48">
        <v>445.60500000000002</v>
      </c>
      <c r="K48">
        <v>0</v>
      </c>
      <c r="L48">
        <v>6160</v>
      </c>
      <c r="M48">
        <v>0</v>
      </c>
      <c r="N48">
        <v>0</v>
      </c>
      <c r="P48">
        <v>426.73700000000002</v>
      </c>
      <c r="Q48">
        <v>0</v>
      </c>
      <c r="R48">
        <v>265514</v>
      </c>
      <c r="S48">
        <v>622.19600000000003</v>
      </c>
      <c r="U48">
        <v>184623</v>
      </c>
      <c r="V48">
        <v>19.362000000000002</v>
      </c>
      <c r="W48">
        <v>11927</v>
      </c>
      <c r="X48">
        <v>11927</v>
      </c>
      <c r="Z48">
        <v>0</v>
      </c>
      <c r="AC48">
        <v>0</v>
      </c>
      <c r="AD48" t="s">
        <v>305</v>
      </c>
      <c r="AE48">
        <v>0</v>
      </c>
      <c r="AH48">
        <v>0</v>
      </c>
      <c r="AI48">
        <v>0</v>
      </c>
      <c r="AJ48">
        <v>6160</v>
      </c>
      <c r="AK48" t="s">
        <v>529</v>
      </c>
      <c r="AL48" t="s">
        <v>306</v>
      </c>
      <c r="AM48">
        <v>0</v>
      </c>
      <c r="AN48">
        <v>0</v>
      </c>
      <c r="AO48">
        <v>0</v>
      </c>
      <c r="AP48">
        <v>0</v>
      </c>
      <c r="AQ48">
        <v>0</v>
      </c>
      <c r="AS48">
        <v>0</v>
      </c>
      <c r="AT48">
        <v>0</v>
      </c>
      <c r="AU48">
        <v>0</v>
      </c>
      <c r="AV48">
        <v>-3196</v>
      </c>
      <c r="AW48">
        <v>4885004</v>
      </c>
      <c r="AX48">
        <v>4816315</v>
      </c>
      <c r="AY48">
        <v>3314962</v>
      </c>
      <c r="AZ48">
        <v>265514</v>
      </c>
      <c r="BA48">
        <v>34.5</v>
      </c>
      <c r="BB48">
        <v>9347</v>
      </c>
      <c r="BC48">
        <v>9288</v>
      </c>
      <c r="BD48">
        <v>22</v>
      </c>
      <c r="BE48">
        <v>60</v>
      </c>
      <c r="BF48">
        <v>4297558</v>
      </c>
      <c r="BG48">
        <v>0</v>
      </c>
      <c r="BJ48">
        <v>12</v>
      </c>
      <c r="BK48">
        <v>0</v>
      </c>
      <c r="BL48">
        <v>0</v>
      </c>
      <c r="BM48">
        <v>0</v>
      </c>
      <c r="BN48">
        <v>0</v>
      </c>
      <c r="BO48">
        <v>0</v>
      </c>
      <c r="BP48">
        <v>0</v>
      </c>
      <c r="BQ48">
        <v>708</v>
      </c>
      <c r="BS48">
        <v>0</v>
      </c>
      <c r="BT48">
        <v>0</v>
      </c>
      <c r="BU48">
        <v>0</v>
      </c>
      <c r="BV48">
        <v>0</v>
      </c>
      <c r="BW48">
        <v>0</v>
      </c>
      <c r="BY48">
        <v>0</v>
      </c>
      <c r="CA48">
        <v>7.9640000000000004</v>
      </c>
      <c r="CB48">
        <v>7964</v>
      </c>
      <c r="CC48">
        <v>0</v>
      </c>
      <c r="CD48">
        <v>0</v>
      </c>
      <c r="CE48">
        <v>0</v>
      </c>
      <c r="CF48">
        <v>0</v>
      </c>
      <c r="CG48">
        <v>0</v>
      </c>
      <c r="CH48">
        <v>97035</v>
      </c>
      <c r="CI48">
        <v>0</v>
      </c>
      <c r="CJ48">
        <v>4</v>
      </c>
      <c r="CK48">
        <v>0</v>
      </c>
      <c r="CL48">
        <v>0</v>
      </c>
      <c r="CN48">
        <v>0</v>
      </c>
      <c r="CO48">
        <v>1</v>
      </c>
      <c r="CP48">
        <v>0</v>
      </c>
      <c r="CQ48">
        <v>1</v>
      </c>
      <c r="CR48">
        <v>426.95699999999999</v>
      </c>
      <c r="CS48">
        <v>0</v>
      </c>
      <c r="CT48">
        <v>0</v>
      </c>
      <c r="CU48">
        <v>0</v>
      </c>
      <c r="CV48">
        <v>0</v>
      </c>
      <c r="CW48">
        <v>0</v>
      </c>
      <c r="CX48">
        <v>0</v>
      </c>
      <c r="CY48">
        <v>0</v>
      </c>
      <c r="CZ48">
        <v>0</v>
      </c>
      <c r="DB48">
        <v>2493457</v>
      </c>
      <c r="DC48">
        <v>0</v>
      </c>
      <c r="DD48">
        <v>0</v>
      </c>
      <c r="DE48">
        <v>458997</v>
      </c>
      <c r="DF48">
        <v>458997</v>
      </c>
      <c r="DG48">
        <v>74.513000000000005</v>
      </c>
      <c r="DH48">
        <v>0</v>
      </c>
      <c r="DI48">
        <v>0</v>
      </c>
      <c r="DK48">
        <v>2945</v>
      </c>
      <c r="DL48">
        <v>0</v>
      </c>
      <c r="DM48">
        <v>610321</v>
      </c>
      <c r="DN48">
        <v>2007</v>
      </c>
      <c r="DO48">
        <v>0</v>
      </c>
      <c r="DP48">
        <v>0</v>
      </c>
      <c r="DQ48">
        <v>0</v>
      </c>
      <c r="DR48">
        <v>0</v>
      </c>
      <c r="DS48">
        <v>0</v>
      </c>
      <c r="DT48">
        <v>0</v>
      </c>
      <c r="DU48">
        <v>0</v>
      </c>
      <c r="DV48">
        <v>0</v>
      </c>
      <c r="DW48">
        <v>0</v>
      </c>
      <c r="DX48">
        <v>0</v>
      </c>
      <c r="DY48">
        <v>0</v>
      </c>
      <c r="DZ48">
        <v>0</v>
      </c>
      <c r="EA48">
        <v>0</v>
      </c>
      <c r="EB48">
        <v>0</v>
      </c>
      <c r="EC48">
        <v>15.712000000000002</v>
      </c>
      <c r="ED48">
        <v>111304</v>
      </c>
      <c r="EE48">
        <v>0</v>
      </c>
      <c r="EF48">
        <v>0</v>
      </c>
      <c r="EG48">
        <v>0</v>
      </c>
      <c r="EH48">
        <v>501024</v>
      </c>
      <c r="EI48">
        <v>0</v>
      </c>
      <c r="EJ48">
        <v>0</v>
      </c>
      <c r="EK48">
        <v>25.168000000000003</v>
      </c>
      <c r="EL48">
        <v>0</v>
      </c>
      <c r="EM48">
        <v>0.10200000000000001</v>
      </c>
      <c r="EN48">
        <v>1.105</v>
      </c>
      <c r="EO48">
        <v>0</v>
      </c>
      <c r="EP48">
        <v>0</v>
      </c>
      <c r="EQ48">
        <v>26.375</v>
      </c>
      <c r="ER48">
        <v>0</v>
      </c>
      <c r="ES48">
        <v>81.335000000000008</v>
      </c>
      <c r="ET48">
        <v>0</v>
      </c>
      <c r="EV48">
        <v>0</v>
      </c>
      <c r="EW48">
        <v>0</v>
      </c>
      <c r="EX48">
        <v>0</v>
      </c>
      <c r="EZ48">
        <v>4110182</v>
      </c>
      <c r="FA48">
        <v>0</v>
      </c>
      <c r="FB48">
        <v>4373630</v>
      </c>
      <c r="FC48">
        <v>0</v>
      </c>
      <c r="FD48">
        <v>0</v>
      </c>
      <c r="FE48">
        <v>602424</v>
      </c>
      <c r="FF48">
        <v>103709</v>
      </c>
      <c r="FG48">
        <v>6.6668999999999992E-2</v>
      </c>
      <c r="FH48">
        <v>3.0164999999999997E-2</v>
      </c>
      <c r="FI48">
        <v>0</v>
      </c>
      <c r="FJ48">
        <v>0</v>
      </c>
      <c r="FK48">
        <v>697.65600000000006</v>
      </c>
      <c r="FL48">
        <v>5176798</v>
      </c>
      <c r="FM48">
        <v>0</v>
      </c>
      <c r="FN48">
        <v>0</v>
      </c>
      <c r="FO48">
        <v>60540</v>
      </c>
      <c r="FP48">
        <v>6532</v>
      </c>
      <c r="FQ48">
        <v>67072</v>
      </c>
      <c r="FR48">
        <v>60540</v>
      </c>
      <c r="FS48">
        <v>0</v>
      </c>
      <c r="FT48">
        <v>0</v>
      </c>
      <c r="FU48">
        <v>0</v>
      </c>
      <c r="FV48">
        <v>0</v>
      </c>
      <c r="FW48">
        <v>0</v>
      </c>
      <c r="FX48">
        <v>0</v>
      </c>
      <c r="FY48">
        <v>0</v>
      </c>
      <c r="GB48">
        <v>136500</v>
      </c>
      <c r="GC48">
        <v>136500</v>
      </c>
      <c r="GD48">
        <v>14.448</v>
      </c>
      <c r="GF48">
        <v>0</v>
      </c>
      <c r="GG48">
        <v>0</v>
      </c>
      <c r="GH48">
        <v>0</v>
      </c>
      <c r="GI48">
        <v>0</v>
      </c>
      <c r="GK48">
        <v>0</v>
      </c>
      <c r="GL48">
        <v>0</v>
      </c>
      <c r="GM48">
        <v>0</v>
      </c>
      <c r="GN48">
        <v>0</v>
      </c>
      <c r="GO48">
        <v>0</v>
      </c>
      <c r="GQ48">
        <v>0</v>
      </c>
      <c r="GR48">
        <v>0</v>
      </c>
      <c r="GS48">
        <v>0</v>
      </c>
      <c r="GT48">
        <v>0</v>
      </c>
      <c r="HB48">
        <v>380911986</v>
      </c>
      <c r="HC48">
        <v>3.9695999999999995E-2</v>
      </c>
      <c r="HD48">
        <v>70755</v>
      </c>
      <c r="HE48">
        <v>0</v>
      </c>
      <c r="HF48">
        <v>444451</v>
      </c>
      <c r="HG48">
        <v>9240</v>
      </c>
      <c r="HH48">
        <v>72041</v>
      </c>
      <c r="HI48">
        <v>0</v>
      </c>
      <c r="HJ48">
        <v>49270</v>
      </c>
      <c r="HK48">
        <v>2044</v>
      </c>
      <c r="HL48">
        <v>1058</v>
      </c>
      <c r="HM48">
        <v>0</v>
      </c>
      <c r="HN48">
        <v>0</v>
      </c>
      <c r="HO48">
        <v>0</v>
      </c>
      <c r="HP48">
        <v>0</v>
      </c>
      <c r="HQ48">
        <v>0</v>
      </c>
      <c r="HR48">
        <v>0</v>
      </c>
      <c r="HS48">
        <v>4108116</v>
      </c>
      <c r="HT48">
        <v>103709</v>
      </c>
      <c r="HW48">
        <v>0</v>
      </c>
      <c r="HX48">
        <v>68</v>
      </c>
      <c r="HY48">
        <v>60</v>
      </c>
      <c r="HZ48">
        <v>45</v>
      </c>
      <c r="IA48">
        <v>75</v>
      </c>
      <c r="IB48">
        <v>51</v>
      </c>
      <c r="IC48">
        <v>299</v>
      </c>
      <c r="ID48">
        <v>0</v>
      </c>
      <c r="IE48">
        <v>0</v>
      </c>
      <c r="IF48">
        <v>0</v>
      </c>
      <c r="IG48">
        <v>15</v>
      </c>
      <c r="IH48">
        <v>116.95</v>
      </c>
      <c r="II48">
        <v>0</v>
      </c>
      <c r="IJ48">
        <v>19.362000000000002</v>
      </c>
      <c r="IK48">
        <v>0</v>
      </c>
      <c r="IL48">
        <v>0</v>
      </c>
      <c r="IM48">
        <v>0</v>
      </c>
      <c r="IN48">
        <v>0</v>
      </c>
      <c r="IO48">
        <v>0</v>
      </c>
      <c r="IP48">
        <v>0</v>
      </c>
      <c r="IQ48">
        <v>19.362000000000002</v>
      </c>
      <c r="IR48">
        <v>11927</v>
      </c>
      <c r="IS48">
        <v>0</v>
      </c>
      <c r="IT48">
        <v>0</v>
      </c>
      <c r="IU48">
        <v>0</v>
      </c>
      <c r="IV48">
        <v>0</v>
      </c>
      <c r="IW48">
        <v>6160</v>
      </c>
      <c r="IX48">
        <v>0</v>
      </c>
      <c r="IY48">
        <v>0</v>
      </c>
      <c r="IZ48">
        <v>0</v>
      </c>
      <c r="JA48">
        <v>0</v>
      </c>
      <c r="JB48">
        <v>0</v>
      </c>
      <c r="JC48">
        <v>0</v>
      </c>
      <c r="JD48">
        <v>0</v>
      </c>
      <c r="JE48">
        <v>0</v>
      </c>
      <c r="JF48">
        <v>0</v>
      </c>
      <c r="JG48">
        <v>0</v>
      </c>
      <c r="JH48">
        <v>0</v>
      </c>
      <c r="JJ48">
        <v>0</v>
      </c>
      <c r="JK48">
        <v>0</v>
      </c>
      <c r="JL48">
        <v>0</v>
      </c>
      <c r="JM48">
        <v>0</v>
      </c>
      <c r="JO48">
        <v>0</v>
      </c>
      <c r="JP48">
        <v>12.799000000000001</v>
      </c>
      <c r="JQ48">
        <v>1.649</v>
      </c>
      <c r="JR48">
        <v>0</v>
      </c>
      <c r="JS48">
        <v>118906</v>
      </c>
      <c r="JT48">
        <v>17594</v>
      </c>
      <c r="JU48">
        <v>9486</v>
      </c>
      <c r="JW48">
        <v>0</v>
      </c>
      <c r="JX48">
        <v>0</v>
      </c>
      <c r="JY48">
        <v>0</v>
      </c>
      <c r="JZ48">
        <v>0</v>
      </c>
      <c r="KD48">
        <v>9486</v>
      </c>
      <c r="KE48">
        <v>7258</v>
      </c>
      <c r="KG48">
        <v>0</v>
      </c>
      <c r="KH48">
        <v>0</v>
      </c>
      <c r="KI48">
        <v>0</v>
      </c>
      <c r="KJ48">
        <v>10</v>
      </c>
      <c r="KK48">
        <v>5</v>
      </c>
      <c r="KL48">
        <v>6160</v>
      </c>
      <c r="KM48">
        <v>3080</v>
      </c>
      <c r="KN48">
        <v>0</v>
      </c>
      <c r="KO48">
        <v>0</v>
      </c>
      <c r="KP48">
        <v>0</v>
      </c>
      <c r="KQ48">
        <v>0</v>
      </c>
      <c r="KS48">
        <v>0</v>
      </c>
      <c r="KT48">
        <v>0</v>
      </c>
      <c r="KU48">
        <v>0</v>
      </c>
      <c r="KW48">
        <v>0</v>
      </c>
      <c r="KX48">
        <v>0</v>
      </c>
      <c r="KY48">
        <v>0</v>
      </c>
      <c r="KZ48">
        <v>0</v>
      </c>
      <c r="LA48">
        <v>0</v>
      </c>
      <c r="LB48">
        <v>0</v>
      </c>
      <c r="LD48">
        <v>0</v>
      </c>
      <c r="LE48">
        <v>0</v>
      </c>
      <c r="LF48">
        <v>0</v>
      </c>
      <c r="LG48">
        <v>0</v>
      </c>
      <c r="LH48">
        <v>0</v>
      </c>
      <c r="LI48">
        <v>0</v>
      </c>
      <c r="LJ48">
        <v>426.95699999999999</v>
      </c>
      <c r="LK48">
        <v>3</v>
      </c>
      <c r="LL48">
        <v>45000</v>
      </c>
      <c r="LM48">
        <v>4270</v>
      </c>
      <c r="LN48">
        <v>0</v>
      </c>
      <c r="LO48">
        <v>0</v>
      </c>
      <c r="LP48">
        <v>0</v>
      </c>
      <c r="LQ48">
        <v>0</v>
      </c>
      <c r="LR48">
        <v>0</v>
      </c>
      <c r="LS48">
        <v>0</v>
      </c>
      <c r="LT48">
        <v>0</v>
      </c>
      <c r="LU48">
        <v>0</v>
      </c>
      <c r="LV48">
        <v>0</v>
      </c>
      <c r="LW48">
        <v>0</v>
      </c>
      <c r="LX48">
        <v>0</v>
      </c>
      <c r="LY48">
        <v>0</v>
      </c>
      <c r="LZ48">
        <v>438</v>
      </c>
      <c r="MA48">
        <v>26280</v>
      </c>
      <c r="MB48">
        <v>0</v>
      </c>
      <c r="MC48">
        <v>17520</v>
      </c>
      <c r="MD48">
        <v>8760</v>
      </c>
      <c r="ME48">
        <v>0</v>
      </c>
      <c r="MF48">
        <v>0</v>
      </c>
      <c r="MG48">
        <v>4911284</v>
      </c>
      <c r="MH48">
        <v>0</v>
      </c>
      <c r="MI48">
        <v>0</v>
      </c>
      <c r="MJ48">
        <v>0</v>
      </c>
      <c r="MK48">
        <v>0</v>
      </c>
      <c r="ML48">
        <v>0</v>
      </c>
    </row>
    <row r="49" spans="1:350" x14ac:dyDescent="0.25">
      <c r="A49">
        <v>45523</v>
      </c>
      <c r="B49">
        <v>21803</v>
      </c>
      <c r="C49">
        <v>9</v>
      </c>
      <c r="D49">
        <v>2025</v>
      </c>
      <c r="E49">
        <v>6160</v>
      </c>
      <c r="F49">
        <v>0</v>
      </c>
      <c r="G49">
        <v>238.96800000000002</v>
      </c>
      <c r="H49">
        <v>230.68300000000002</v>
      </c>
      <c r="I49">
        <v>230.68300000000002</v>
      </c>
      <c r="J49">
        <v>238.96800000000002</v>
      </c>
      <c r="K49">
        <v>0</v>
      </c>
      <c r="L49">
        <v>6160</v>
      </c>
      <c r="M49">
        <v>0</v>
      </c>
      <c r="N49">
        <v>0</v>
      </c>
      <c r="P49">
        <v>227.905</v>
      </c>
      <c r="Q49">
        <v>0</v>
      </c>
      <c r="R49">
        <v>141802</v>
      </c>
      <c r="S49">
        <v>622.19600000000003</v>
      </c>
      <c r="U49">
        <v>98599</v>
      </c>
      <c r="V49">
        <v>100.12</v>
      </c>
      <c r="W49">
        <v>61674</v>
      </c>
      <c r="X49">
        <v>61674</v>
      </c>
      <c r="Z49">
        <v>0</v>
      </c>
      <c r="AC49">
        <v>0</v>
      </c>
      <c r="AD49" t="s">
        <v>305</v>
      </c>
      <c r="AE49">
        <v>0</v>
      </c>
      <c r="AH49">
        <v>0</v>
      </c>
      <c r="AI49">
        <v>0</v>
      </c>
      <c r="AJ49">
        <v>6160</v>
      </c>
      <c r="AK49" t="s">
        <v>529</v>
      </c>
      <c r="AL49" t="s">
        <v>36</v>
      </c>
      <c r="AM49">
        <v>0</v>
      </c>
      <c r="AN49">
        <v>0</v>
      </c>
      <c r="AO49">
        <v>0</v>
      </c>
      <c r="AP49">
        <v>0</v>
      </c>
      <c r="AQ49">
        <v>0</v>
      </c>
      <c r="AS49">
        <v>0</v>
      </c>
      <c r="AT49">
        <v>0</v>
      </c>
      <c r="AU49">
        <v>0</v>
      </c>
      <c r="AV49">
        <v>0</v>
      </c>
      <c r="AW49">
        <v>2828495</v>
      </c>
      <c r="AX49">
        <v>2791086</v>
      </c>
      <c r="AY49">
        <v>1899365</v>
      </c>
      <c r="AZ49">
        <v>141802</v>
      </c>
      <c r="BA49">
        <v>17.833000000000002</v>
      </c>
      <c r="BB49">
        <v>0</v>
      </c>
      <c r="BC49">
        <v>0</v>
      </c>
      <c r="BD49">
        <v>0</v>
      </c>
      <c r="BE49">
        <v>0</v>
      </c>
      <c r="BF49">
        <v>2518993</v>
      </c>
      <c r="BG49">
        <v>0</v>
      </c>
      <c r="BJ49">
        <v>12</v>
      </c>
      <c r="BK49">
        <v>0</v>
      </c>
      <c r="BL49">
        <v>0</v>
      </c>
      <c r="BM49">
        <v>0</v>
      </c>
      <c r="BN49">
        <v>0</v>
      </c>
      <c r="BO49">
        <v>0</v>
      </c>
      <c r="BP49">
        <v>0</v>
      </c>
      <c r="BQ49">
        <v>734</v>
      </c>
      <c r="BS49">
        <v>0</v>
      </c>
      <c r="BT49">
        <v>0</v>
      </c>
      <c r="BU49">
        <v>0</v>
      </c>
      <c r="BV49">
        <v>0</v>
      </c>
      <c r="BW49">
        <v>0</v>
      </c>
      <c r="BY49">
        <v>0</v>
      </c>
      <c r="CA49">
        <v>0</v>
      </c>
      <c r="CB49">
        <v>0</v>
      </c>
      <c r="CC49">
        <v>0</v>
      </c>
      <c r="CD49">
        <v>0</v>
      </c>
      <c r="CE49">
        <v>0</v>
      </c>
      <c r="CF49">
        <v>0</v>
      </c>
      <c r="CG49">
        <v>0</v>
      </c>
      <c r="CH49">
        <v>53724</v>
      </c>
      <c r="CI49">
        <v>0</v>
      </c>
      <c r="CJ49">
        <v>4</v>
      </c>
      <c r="CK49">
        <v>0</v>
      </c>
      <c r="CL49">
        <v>0</v>
      </c>
      <c r="CN49">
        <v>0</v>
      </c>
      <c r="CO49">
        <v>1</v>
      </c>
      <c r="CP49">
        <v>0</v>
      </c>
      <c r="CQ49">
        <v>2</v>
      </c>
      <c r="CR49">
        <v>226.97</v>
      </c>
      <c r="CS49">
        <v>0</v>
      </c>
      <c r="CT49">
        <v>0</v>
      </c>
      <c r="CU49">
        <v>0</v>
      </c>
      <c r="CV49">
        <v>0</v>
      </c>
      <c r="CW49">
        <v>0</v>
      </c>
      <c r="CX49">
        <v>0</v>
      </c>
      <c r="CY49">
        <v>0</v>
      </c>
      <c r="CZ49">
        <v>0</v>
      </c>
      <c r="DB49">
        <v>1421007</v>
      </c>
      <c r="DC49">
        <v>0</v>
      </c>
      <c r="DD49">
        <v>0</v>
      </c>
      <c r="DE49">
        <v>479864</v>
      </c>
      <c r="DF49">
        <v>479864</v>
      </c>
      <c r="DG49">
        <v>77.900000000000006</v>
      </c>
      <c r="DH49">
        <v>0</v>
      </c>
      <c r="DI49">
        <v>0</v>
      </c>
      <c r="DK49">
        <v>3374</v>
      </c>
      <c r="DL49">
        <v>0</v>
      </c>
      <c r="DM49">
        <v>162723</v>
      </c>
      <c r="DN49">
        <v>535</v>
      </c>
      <c r="DO49">
        <v>0</v>
      </c>
      <c r="DP49">
        <v>0</v>
      </c>
      <c r="DQ49">
        <v>0</v>
      </c>
      <c r="DR49">
        <v>0</v>
      </c>
      <c r="DS49">
        <v>0</v>
      </c>
      <c r="DT49">
        <v>0</v>
      </c>
      <c r="DU49">
        <v>0</v>
      </c>
      <c r="DV49">
        <v>0</v>
      </c>
      <c r="DW49">
        <v>0</v>
      </c>
      <c r="DX49">
        <v>0</v>
      </c>
      <c r="DY49">
        <v>0</v>
      </c>
      <c r="DZ49">
        <v>0</v>
      </c>
      <c r="EA49">
        <v>0</v>
      </c>
      <c r="EB49">
        <v>0</v>
      </c>
      <c r="EC49">
        <v>0</v>
      </c>
      <c r="ED49">
        <v>0</v>
      </c>
      <c r="EE49">
        <v>0</v>
      </c>
      <c r="EF49">
        <v>0</v>
      </c>
      <c r="EG49">
        <v>0</v>
      </c>
      <c r="EH49">
        <v>163258</v>
      </c>
      <c r="EI49">
        <v>0</v>
      </c>
      <c r="EJ49">
        <v>0</v>
      </c>
      <c r="EK49">
        <v>7.4610000000000003</v>
      </c>
      <c r="EL49">
        <v>0</v>
      </c>
      <c r="EM49">
        <v>0</v>
      </c>
      <c r="EN49">
        <v>0.82400000000000007</v>
      </c>
      <c r="EO49">
        <v>0</v>
      </c>
      <c r="EP49">
        <v>0</v>
      </c>
      <c r="EQ49">
        <v>8.2850000000000001</v>
      </c>
      <c r="ER49">
        <v>0</v>
      </c>
      <c r="ES49">
        <v>26.503</v>
      </c>
      <c r="ET49">
        <v>0</v>
      </c>
      <c r="EV49">
        <v>0</v>
      </c>
      <c r="EW49">
        <v>0</v>
      </c>
      <c r="EX49">
        <v>0</v>
      </c>
      <c r="EZ49">
        <v>2377191</v>
      </c>
      <c r="FA49">
        <v>0</v>
      </c>
      <c r="FB49">
        <v>2518458</v>
      </c>
      <c r="FC49">
        <v>0</v>
      </c>
      <c r="FD49">
        <v>0</v>
      </c>
      <c r="FE49">
        <v>353107</v>
      </c>
      <c r="FF49">
        <v>60788</v>
      </c>
      <c r="FG49">
        <v>6.6668999999999992E-2</v>
      </c>
      <c r="FH49">
        <v>3.0164999999999997E-2</v>
      </c>
      <c r="FI49">
        <v>0</v>
      </c>
      <c r="FJ49">
        <v>0</v>
      </c>
      <c r="FK49">
        <v>408.92700000000002</v>
      </c>
      <c r="FL49">
        <v>2986077</v>
      </c>
      <c r="FM49">
        <v>0</v>
      </c>
      <c r="FN49">
        <v>0</v>
      </c>
      <c r="FO49">
        <v>0</v>
      </c>
      <c r="FP49">
        <v>0</v>
      </c>
      <c r="FQ49">
        <v>0</v>
      </c>
      <c r="FR49">
        <v>0</v>
      </c>
      <c r="FS49">
        <v>0</v>
      </c>
      <c r="FT49">
        <v>0</v>
      </c>
      <c r="FU49">
        <v>0</v>
      </c>
      <c r="FV49">
        <v>0</v>
      </c>
      <c r="FW49">
        <v>0</v>
      </c>
      <c r="FX49">
        <v>0</v>
      </c>
      <c r="FY49">
        <v>0</v>
      </c>
      <c r="GB49">
        <v>0</v>
      </c>
      <c r="GC49">
        <v>0</v>
      </c>
      <c r="GD49">
        <v>0</v>
      </c>
      <c r="GF49">
        <v>0</v>
      </c>
      <c r="GG49">
        <v>0</v>
      </c>
      <c r="GH49">
        <v>0</v>
      </c>
      <c r="GI49">
        <v>0</v>
      </c>
      <c r="GK49">
        <v>0</v>
      </c>
      <c r="GL49">
        <v>0</v>
      </c>
      <c r="GM49">
        <v>0</v>
      </c>
      <c r="GN49">
        <v>0</v>
      </c>
      <c r="GO49">
        <v>0</v>
      </c>
      <c r="GQ49">
        <v>0</v>
      </c>
      <c r="GR49">
        <v>0</v>
      </c>
      <c r="GS49">
        <v>0</v>
      </c>
      <c r="GT49">
        <v>0</v>
      </c>
      <c r="HB49">
        <v>380911986</v>
      </c>
      <c r="HC49">
        <v>3.9695999999999995E-2</v>
      </c>
      <c r="HD49">
        <v>37944</v>
      </c>
      <c r="HE49">
        <v>0</v>
      </c>
      <c r="HF49">
        <v>253290</v>
      </c>
      <c r="HG49">
        <v>1848</v>
      </c>
      <c r="HH49">
        <v>105781</v>
      </c>
      <c r="HI49">
        <v>0</v>
      </c>
      <c r="HJ49">
        <v>32271</v>
      </c>
      <c r="HK49">
        <v>0</v>
      </c>
      <c r="HL49">
        <v>0</v>
      </c>
      <c r="HM49">
        <v>0</v>
      </c>
      <c r="HN49">
        <v>0</v>
      </c>
      <c r="HO49">
        <v>0</v>
      </c>
      <c r="HP49">
        <v>0</v>
      </c>
      <c r="HQ49">
        <v>0</v>
      </c>
      <c r="HR49">
        <v>0</v>
      </c>
      <c r="HS49">
        <v>2376656</v>
      </c>
      <c r="HT49">
        <v>60788</v>
      </c>
      <c r="HW49">
        <v>0</v>
      </c>
      <c r="HX49">
        <v>27</v>
      </c>
      <c r="HY49">
        <v>38</v>
      </c>
      <c r="HZ49">
        <v>47</v>
      </c>
      <c r="IA49">
        <v>52</v>
      </c>
      <c r="IB49">
        <v>136</v>
      </c>
      <c r="IC49">
        <v>300</v>
      </c>
      <c r="ID49">
        <v>0</v>
      </c>
      <c r="IE49">
        <v>0</v>
      </c>
      <c r="IF49">
        <v>0</v>
      </c>
      <c r="IG49">
        <v>3</v>
      </c>
      <c r="IH49">
        <v>171.72300000000001</v>
      </c>
      <c r="II49">
        <v>0</v>
      </c>
      <c r="IJ49">
        <v>100.12</v>
      </c>
      <c r="IK49">
        <v>0</v>
      </c>
      <c r="IL49">
        <v>0</v>
      </c>
      <c r="IM49">
        <v>0</v>
      </c>
      <c r="IN49">
        <v>0</v>
      </c>
      <c r="IO49">
        <v>0</v>
      </c>
      <c r="IP49">
        <v>0</v>
      </c>
      <c r="IQ49">
        <v>100.12</v>
      </c>
      <c r="IR49">
        <v>61674</v>
      </c>
      <c r="IS49">
        <v>0</v>
      </c>
      <c r="IT49">
        <v>0</v>
      </c>
      <c r="IU49">
        <v>0</v>
      </c>
      <c r="IV49">
        <v>0</v>
      </c>
      <c r="IW49">
        <v>6160</v>
      </c>
      <c r="IX49">
        <v>0</v>
      </c>
      <c r="IY49">
        <v>0</v>
      </c>
      <c r="IZ49">
        <v>0</v>
      </c>
      <c r="JA49">
        <v>0</v>
      </c>
      <c r="JB49">
        <v>0</v>
      </c>
      <c r="JC49">
        <v>0</v>
      </c>
      <c r="JD49">
        <v>0</v>
      </c>
      <c r="JE49">
        <v>0</v>
      </c>
      <c r="JF49">
        <v>0</v>
      </c>
      <c r="JG49">
        <v>0</v>
      </c>
      <c r="JH49">
        <v>0</v>
      </c>
      <c r="JJ49">
        <v>0</v>
      </c>
      <c r="JK49">
        <v>0</v>
      </c>
      <c r="JL49">
        <v>0</v>
      </c>
      <c r="JM49">
        <v>0</v>
      </c>
      <c r="JO49">
        <v>0</v>
      </c>
      <c r="JP49">
        <v>0</v>
      </c>
      <c r="JQ49">
        <v>0</v>
      </c>
      <c r="JR49">
        <v>0</v>
      </c>
      <c r="JS49">
        <v>0</v>
      </c>
      <c r="JT49">
        <v>0</v>
      </c>
      <c r="JU49">
        <v>0</v>
      </c>
      <c r="JW49">
        <v>0</v>
      </c>
      <c r="JX49">
        <v>0</v>
      </c>
      <c r="JY49">
        <v>0</v>
      </c>
      <c r="JZ49">
        <v>0</v>
      </c>
      <c r="KD49">
        <v>0</v>
      </c>
      <c r="KE49">
        <v>7258</v>
      </c>
      <c r="KG49">
        <v>0</v>
      </c>
      <c r="KH49">
        <v>0</v>
      </c>
      <c r="KI49">
        <v>0</v>
      </c>
      <c r="KJ49">
        <v>1</v>
      </c>
      <c r="KK49">
        <v>2</v>
      </c>
      <c r="KL49">
        <v>616</v>
      </c>
      <c r="KM49">
        <v>1232</v>
      </c>
      <c r="KN49">
        <v>0</v>
      </c>
      <c r="KO49">
        <v>0</v>
      </c>
      <c r="KP49">
        <v>0</v>
      </c>
      <c r="KQ49">
        <v>0</v>
      </c>
      <c r="KS49">
        <v>0</v>
      </c>
      <c r="KT49">
        <v>0</v>
      </c>
      <c r="KU49">
        <v>0</v>
      </c>
      <c r="KW49">
        <v>0</v>
      </c>
      <c r="KX49">
        <v>0</v>
      </c>
      <c r="KY49">
        <v>0</v>
      </c>
      <c r="KZ49">
        <v>0</v>
      </c>
      <c r="LA49">
        <v>0</v>
      </c>
      <c r="LB49">
        <v>0</v>
      </c>
      <c r="LD49">
        <v>0</v>
      </c>
      <c r="LE49">
        <v>0</v>
      </c>
      <c r="LF49">
        <v>0</v>
      </c>
      <c r="LG49">
        <v>0</v>
      </c>
      <c r="LH49">
        <v>0</v>
      </c>
      <c r="LI49">
        <v>0</v>
      </c>
      <c r="LJ49">
        <v>227.137</v>
      </c>
      <c r="LK49">
        <v>2</v>
      </c>
      <c r="LL49">
        <v>30000</v>
      </c>
      <c r="LM49">
        <v>2271</v>
      </c>
      <c r="LN49">
        <v>0</v>
      </c>
      <c r="LO49">
        <v>0</v>
      </c>
      <c r="LP49">
        <v>0</v>
      </c>
      <c r="LQ49">
        <v>0</v>
      </c>
      <c r="LR49">
        <v>0</v>
      </c>
      <c r="LS49">
        <v>0</v>
      </c>
      <c r="LT49">
        <v>0</v>
      </c>
      <c r="LU49">
        <v>0</v>
      </c>
      <c r="LV49">
        <v>0</v>
      </c>
      <c r="LW49">
        <v>0</v>
      </c>
      <c r="LX49">
        <v>0</v>
      </c>
      <c r="LY49">
        <v>0</v>
      </c>
      <c r="LZ49">
        <v>263</v>
      </c>
      <c r="MA49">
        <v>15780</v>
      </c>
      <c r="MB49">
        <v>0</v>
      </c>
      <c r="MC49">
        <v>10520</v>
      </c>
      <c r="MD49">
        <v>5260</v>
      </c>
      <c r="ME49">
        <v>0</v>
      </c>
      <c r="MF49">
        <v>0</v>
      </c>
      <c r="MG49">
        <v>2844275</v>
      </c>
      <c r="MH49">
        <v>0</v>
      </c>
      <c r="MI49">
        <v>0</v>
      </c>
      <c r="MJ49">
        <v>0</v>
      </c>
      <c r="MK49">
        <v>0</v>
      </c>
      <c r="ML49">
        <v>0</v>
      </c>
    </row>
    <row r="50" spans="1:350" x14ac:dyDescent="0.25">
      <c r="A50">
        <v>45523</v>
      </c>
      <c r="B50">
        <v>57803</v>
      </c>
      <c r="C50">
        <v>9</v>
      </c>
      <c r="D50">
        <v>2025</v>
      </c>
      <c r="E50">
        <v>6160</v>
      </c>
      <c r="F50">
        <v>0</v>
      </c>
      <c r="G50">
        <v>21157.05</v>
      </c>
      <c r="H50">
        <v>18637.654000000002</v>
      </c>
      <c r="I50">
        <v>18637.654000000002</v>
      </c>
      <c r="J50">
        <v>21157.05</v>
      </c>
      <c r="K50">
        <v>0</v>
      </c>
      <c r="L50">
        <v>6160</v>
      </c>
      <c r="M50">
        <v>0</v>
      </c>
      <c r="N50">
        <v>0</v>
      </c>
      <c r="P50">
        <v>20569.092000000001</v>
      </c>
      <c r="Q50">
        <v>0</v>
      </c>
      <c r="R50">
        <v>12798007</v>
      </c>
      <c r="S50">
        <v>622.19600000000003</v>
      </c>
      <c r="U50">
        <v>8898956</v>
      </c>
      <c r="V50">
        <v>7177.1930000000002</v>
      </c>
      <c r="W50">
        <v>4455448</v>
      </c>
      <c r="X50">
        <v>4455448</v>
      </c>
      <c r="Z50">
        <v>0</v>
      </c>
      <c r="AC50">
        <v>0</v>
      </c>
      <c r="AD50" t="s">
        <v>305</v>
      </c>
      <c r="AE50">
        <v>0</v>
      </c>
      <c r="AH50">
        <v>0</v>
      </c>
      <c r="AI50">
        <v>0</v>
      </c>
      <c r="AJ50">
        <v>6160</v>
      </c>
      <c r="AK50" t="s">
        <v>529</v>
      </c>
      <c r="AL50" t="s">
        <v>368</v>
      </c>
      <c r="AM50">
        <v>0</v>
      </c>
      <c r="AN50">
        <v>0</v>
      </c>
      <c r="AO50">
        <v>0</v>
      </c>
      <c r="AP50">
        <v>0</v>
      </c>
      <c r="AQ50">
        <v>0</v>
      </c>
      <c r="AS50">
        <v>0</v>
      </c>
      <c r="AT50">
        <v>0</v>
      </c>
      <c r="AU50">
        <v>0</v>
      </c>
      <c r="AV50">
        <v>0</v>
      </c>
      <c r="AW50">
        <v>240707280</v>
      </c>
      <c r="AX50">
        <v>237414143</v>
      </c>
      <c r="AY50">
        <v>159484354</v>
      </c>
      <c r="AZ50">
        <v>12798007</v>
      </c>
      <c r="BA50">
        <v>345.91700000000003</v>
      </c>
      <c r="BB50">
        <v>0</v>
      </c>
      <c r="BC50">
        <v>0</v>
      </c>
      <c r="BD50">
        <v>0</v>
      </c>
      <c r="BE50">
        <v>0</v>
      </c>
      <c r="BF50">
        <v>213518540</v>
      </c>
      <c r="BG50">
        <v>0</v>
      </c>
      <c r="BJ50">
        <v>12</v>
      </c>
      <c r="BK50">
        <v>0</v>
      </c>
      <c r="BL50">
        <v>0</v>
      </c>
      <c r="BM50">
        <v>0</v>
      </c>
      <c r="BN50">
        <v>0</v>
      </c>
      <c r="BO50">
        <v>0</v>
      </c>
      <c r="BP50">
        <v>0</v>
      </c>
      <c r="BQ50">
        <v>0</v>
      </c>
      <c r="BS50">
        <v>0</v>
      </c>
      <c r="BT50">
        <v>0</v>
      </c>
      <c r="BU50">
        <v>0</v>
      </c>
      <c r="BV50">
        <v>0</v>
      </c>
      <c r="BW50">
        <v>0</v>
      </c>
      <c r="BY50">
        <v>0</v>
      </c>
      <c r="CA50">
        <v>1505.5330000000001</v>
      </c>
      <c r="CB50">
        <v>1505533</v>
      </c>
      <c r="CC50">
        <v>0</v>
      </c>
      <c r="CD50">
        <v>0</v>
      </c>
      <c r="CE50">
        <v>0</v>
      </c>
      <c r="CF50">
        <v>0</v>
      </c>
      <c r="CG50">
        <v>0</v>
      </c>
      <c r="CH50">
        <v>4591425</v>
      </c>
      <c r="CI50">
        <v>0</v>
      </c>
      <c r="CJ50">
        <v>4</v>
      </c>
      <c r="CK50">
        <v>0</v>
      </c>
      <c r="CL50">
        <v>0</v>
      </c>
      <c r="CN50">
        <v>0</v>
      </c>
      <c r="CO50">
        <v>1</v>
      </c>
      <c r="CP50">
        <v>0</v>
      </c>
      <c r="CQ50">
        <v>2.6670000000000003</v>
      </c>
      <c r="CR50">
        <v>20552.647000000001</v>
      </c>
      <c r="CS50">
        <v>0</v>
      </c>
      <c r="CT50">
        <v>0</v>
      </c>
      <c r="CU50">
        <v>0</v>
      </c>
      <c r="CV50">
        <v>0</v>
      </c>
      <c r="CW50">
        <v>0</v>
      </c>
      <c r="CX50">
        <v>0</v>
      </c>
      <c r="CY50">
        <v>0</v>
      </c>
      <c r="CZ50">
        <v>0</v>
      </c>
      <c r="DB50">
        <v>114807949</v>
      </c>
      <c r="DC50">
        <v>0</v>
      </c>
      <c r="DD50">
        <v>0</v>
      </c>
      <c r="DE50">
        <v>29805160</v>
      </c>
      <c r="DF50">
        <v>29805160</v>
      </c>
      <c r="DG50">
        <v>4838.5</v>
      </c>
      <c r="DH50">
        <v>0</v>
      </c>
      <c r="DI50">
        <v>0</v>
      </c>
      <c r="DK50">
        <v>0</v>
      </c>
      <c r="DL50">
        <v>0</v>
      </c>
      <c r="DM50">
        <v>20148232</v>
      </c>
      <c r="DN50">
        <v>66248</v>
      </c>
      <c r="DO50">
        <v>0</v>
      </c>
      <c r="DP50">
        <v>0</v>
      </c>
      <c r="DQ50">
        <v>0</v>
      </c>
      <c r="DR50">
        <v>0</v>
      </c>
      <c r="DS50">
        <v>0</v>
      </c>
      <c r="DT50">
        <v>0</v>
      </c>
      <c r="DU50">
        <v>0</v>
      </c>
      <c r="DV50">
        <v>0</v>
      </c>
      <c r="DW50">
        <v>0</v>
      </c>
      <c r="DX50">
        <v>0</v>
      </c>
      <c r="DY50">
        <v>0</v>
      </c>
      <c r="DZ50">
        <v>0</v>
      </c>
      <c r="EA50">
        <v>0.13800000000000001</v>
      </c>
      <c r="EB50">
        <v>0</v>
      </c>
      <c r="EC50">
        <v>371.12200000000001</v>
      </c>
      <c r="ED50">
        <v>2629028</v>
      </c>
      <c r="EE50">
        <v>0</v>
      </c>
      <c r="EF50">
        <v>0</v>
      </c>
      <c r="EG50">
        <v>0</v>
      </c>
      <c r="EH50">
        <v>17585452</v>
      </c>
      <c r="EI50">
        <v>0</v>
      </c>
      <c r="EJ50">
        <v>0</v>
      </c>
      <c r="EK50">
        <v>697.84800000000007</v>
      </c>
      <c r="EL50">
        <v>1.2130000000000001</v>
      </c>
      <c r="EM50">
        <v>170.32300000000001</v>
      </c>
      <c r="EN50">
        <v>49.825000000000003</v>
      </c>
      <c r="EO50">
        <v>0</v>
      </c>
      <c r="EP50">
        <v>0</v>
      </c>
      <c r="EQ50">
        <v>918.33100000000002</v>
      </c>
      <c r="ER50">
        <v>0.19700000000000001</v>
      </c>
      <c r="ES50">
        <v>2854.7809999999999</v>
      </c>
      <c r="ET50">
        <v>0</v>
      </c>
      <c r="EV50">
        <v>0</v>
      </c>
      <c r="EW50">
        <v>0</v>
      </c>
      <c r="EX50">
        <v>0</v>
      </c>
      <c r="EZ50">
        <v>202330898</v>
      </c>
      <c r="FA50">
        <v>0</v>
      </c>
      <c r="FB50">
        <v>215062657</v>
      </c>
      <c r="FC50">
        <v>0</v>
      </c>
      <c r="FD50">
        <v>0</v>
      </c>
      <c r="FE50">
        <v>29930616</v>
      </c>
      <c r="FF50">
        <v>5152629</v>
      </c>
      <c r="FG50">
        <v>6.6668999999999992E-2</v>
      </c>
      <c r="FH50">
        <v>3.0164999999999997E-2</v>
      </c>
      <c r="FI50">
        <v>0</v>
      </c>
      <c r="FJ50">
        <v>0</v>
      </c>
      <c r="FK50">
        <v>34662.101000000002</v>
      </c>
      <c r="FL50">
        <v>254737327</v>
      </c>
      <c r="FM50">
        <v>0</v>
      </c>
      <c r="FN50">
        <v>0</v>
      </c>
      <c r="FO50">
        <v>0</v>
      </c>
      <c r="FP50">
        <v>0</v>
      </c>
      <c r="FQ50">
        <v>0</v>
      </c>
      <c r="FR50">
        <v>0</v>
      </c>
      <c r="FS50">
        <v>0</v>
      </c>
      <c r="FT50">
        <v>0</v>
      </c>
      <c r="FU50">
        <v>0</v>
      </c>
      <c r="FV50">
        <v>0</v>
      </c>
      <c r="FW50">
        <v>0</v>
      </c>
      <c r="FX50">
        <v>0</v>
      </c>
      <c r="FY50">
        <v>0</v>
      </c>
      <c r="GB50">
        <v>14883893</v>
      </c>
      <c r="GC50">
        <v>14883893</v>
      </c>
      <c r="GD50">
        <v>1601.0650000000001</v>
      </c>
      <c r="GF50">
        <v>0</v>
      </c>
      <c r="GG50">
        <v>0</v>
      </c>
      <c r="GH50">
        <v>0</v>
      </c>
      <c r="GI50">
        <v>0</v>
      </c>
      <c r="GK50">
        <v>0</v>
      </c>
      <c r="GL50">
        <v>0</v>
      </c>
      <c r="GM50">
        <v>0</v>
      </c>
      <c r="GN50">
        <v>0</v>
      </c>
      <c r="GO50">
        <v>0</v>
      </c>
      <c r="GQ50">
        <v>0</v>
      </c>
      <c r="GR50">
        <v>0</v>
      </c>
      <c r="GS50">
        <v>0</v>
      </c>
      <c r="GT50">
        <v>0</v>
      </c>
      <c r="HB50">
        <v>380911986</v>
      </c>
      <c r="HC50">
        <v>3.9695999999999995E-2</v>
      </c>
      <c r="HD50">
        <v>3359385</v>
      </c>
      <c r="HE50">
        <v>0</v>
      </c>
      <c r="HF50">
        <v>20464144</v>
      </c>
      <c r="HG50">
        <v>260568</v>
      </c>
      <c r="HH50">
        <v>4505054</v>
      </c>
      <c r="HI50">
        <v>0</v>
      </c>
      <c r="HJ50">
        <v>880398</v>
      </c>
      <c r="HK50">
        <v>59117</v>
      </c>
      <c r="HL50">
        <v>45715</v>
      </c>
      <c r="HM50">
        <v>470000</v>
      </c>
      <c r="HN50">
        <v>2771446</v>
      </c>
      <c r="HO50">
        <v>0</v>
      </c>
      <c r="HP50">
        <v>0</v>
      </c>
      <c r="HQ50">
        <v>0</v>
      </c>
      <c r="HR50">
        <v>0</v>
      </c>
      <c r="HS50">
        <v>202264650</v>
      </c>
      <c r="HT50">
        <v>5152629</v>
      </c>
      <c r="HW50">
        <v>0</v>
      </c>
      <c r="HX50">
        <v>1606</v>
      </c>
      <c r="HY50">
        <v>2735</v>
      </c>
      <c r="HZ50">
        <v>3626</v>
      </c>
      <c r="IA50">
        <v>5475</v>
      </c>
      <c r="IB50">
        <v>5396</v>
      </c>
      <c r="IC50">
        <v>18838</v>
      </c>
      <c r="ID50">
        <v>0</v>
      </c>
      <c r="IE50">
        <v>37.118000000000002</v>
      </c>
      <c r="IF50">
        <v>0</v>
      </c>
      <c r="IG50">
        <v>423</v>
      </c>
      <c r="IH50">
        <v>7313.4000000000005</v>
      </c>
      <c r="II50">
        <v>0</v>
      </c>
      <c r="IJ50">
        <v>7214.3110000000006</v>
      </c>
      <c r="IK50">
        <v>0</v>
      </c>
      <c r="IL50">
        <v>61</v>
      </c>
      <c r="IM50">
        <v>53</v>
      </c>
      <c r="IN50">
        <v>3</v>
      </c>
      <c r="IO50">
        <v>117</v>
      </c>
      <c r="IP50">
        <v>0</v>
      </c>
      <c r="IQ50">
        <v>7177.1930000000002</v>
      </c>
      <c r="IR50">
        <v>4421151</v>
      </c>
      <c r="IS50">
        <v>0</v>
      </c>
      <c r="IT50">
        <v>305000</v>
      </c>
      <c r="IU50">
        <v>159000</v>
      </c>
      <c r="IV50">
        <v>6000</v>
      </c>
      <c r="IW50">
        <v>6160</v>
      </c>
      <c r="IX50">
        <v>34297</v>
      </c>
      <c r="IY50">
        <v>0</v>
      </c>
      <c r="IZ50">
        <v>0</v>
      </c>
      <c r="JA50">
        <v>0</v>
      </c>
      <c r="JB50">
        <v>51</v>
      </c>
      <c r="JC50">
        <v>1032352</v>
      </c>
      <c r="JD50">
        <v>88</v>
      </c>
      <c r="JE50">
        <v>1043312</v>
      </c>
      <c r="JF50">
        <v>104</v>
      </c>
      <c r="JG50">
        <v>642782</v>
      </c>
      <c r="JH50">
        <v>53000</v>
      </c>
      <c r="JJ50">
        <v>0</v>
      </c>
      <c r="JK50">
        <v>0</v>
      </c>
      <c r="JL50">
        <v>0</v>
      </c>
      <c r="JM50">
        <v>0</v>
      </c>
      <c r="JO50">
        <v>258.12799999999999</v>
      </c>
      <c r="JP50">
        <v>1091.422</v>
      </c>
      <c r="JQ50">
        <v>251.51500000000001</v>
      </c>
      <c r="JR50">
        <v>2060842</v>
      </c>
      <c r="JS50">
        <v>10139572</v>
      </c>
      <c r="JT50">
        <v>2683479</v>
      </c>
      <c r="JU50">
        <v>0</v>
      </c>
      <c r="JW50">
        <v>0</v>
      </c>
      <c r="JX50">
        <v>0</v>
      </c>
      <c r="JY50">
        <v>0</v>
      </c>
      <c r="JZ50">
        <v>0</v>
      </c>
      <c r="KD50">
        <v>0</v>
      </c>
      <c r="KE50">
        <v>7258</v>
      </c>
      <c r="KG50">
        <v>0</v>
      </c>
      <c r="KH50">
        <v>0</v>
      </c>
      <c r="KI50">
        <v>0</v>
      </c>
      <c r="KJ50">
        <v>223</v>
      </c>
      <c r="KK50">
        <v>200</v>
      </c>
      <c r="KL50">
        <v>137368</v>
      </c>
      <c r="KM50">
        <v>123200</v>
      </c>
      <c r="KN50">
        <v>0</v>
      </c>
      <c r="KO50">
        <v>0</v>
      </c>
      <c r="KP50">
        <v>0</v>
      </c>
      <c r="KQ50">
        <v>0</v>
      </c>
      <c r="KS50">
        <v>0</v>
      </c>
      <c r="KT50">
        <v>0</v>
      </c>
      <c r="KU50">
        <v>0</v>
      </c>
      <c r="KW50">
        <v>0</v>
      </c>
      <c r="KX50">
        <v>0</v>
      </c>
      <c r="KY50">
        <v>0</v>
      </c>
      <c r="KZ50">
        <v>0</v>
      </c>
      <c r="LA50">
        <v>0</v>
      </c>
      <c r="LB50">
        <v>0</v>
      </c>
      <c r="LD50">
        <v>0</v>
      </c>
      <c r="LE50">
        <v>0</v>
      </c>
      <c r="LF50">
        <v>0</v>
      </c>
      <c r="LG50">
        <v>0</v>
      </c>
      <c r="LH50">
        <v>0</v>
      </c>
      <c r="LI50">
        <v>0</v>
      </c>
      <c r="LJ50">
        <v>20539.777000000002</v>
      </c>
      <c r="LK50">
        <v>45</v>
      </c>
      <c r="LL50">
        <v>675000</v>
      </c>
      <c r="LM50">
        <v>205398</v>
      </c>
      <c r="LN50">
        <v>0</v>
      </c>
      <c r="LO50">
        <v>0</v>
      </c>
      <c r="LP50">
        <v>0</v>
      </c>
      <c r="LQ50">
        <v>0</v>
      </c>
      <c r="LR50">
        <v>0</v>
      </c>
      <c r="LS50">
        <v>0</v>
      </c>
      <c r="LT50">
        <v>0</v>
      </c>
      <c r="LU50">
        <v>0</v>
      </c>
      <c r="LV50">
        <v>0</v>
      </c>
      <c r="LW50">
        <v>0</v>
      </c>
      <c r="LX50">
        <v>0</v>
      </c>
      <c r="LY50">
        <v>0</v>
      </c>
      <c r="LZ50">
        <v>20534</v>
      </c>
      <c r="MA50">
        <v>1232040</v>
      </c>
      <c r="MB50">
        <v>0</v>
      </c>
      <c r="MC50">
        <v>821360</v>
      </c>
      <c r="MD50">
        <v>410680</v>
      </c>
      <c r="ME50">
        <v>0</v>
      </c>
      <c r="MF50">
        <v>0</v>
      </c>
      <c r="MG50">
        <v>241939320</v>
      </c>
      <c r="MH50">
        <v>0</v>
      </c>
      <c r="MI50">
        <v>0</v>
      </c>
      <c r="MJ50">
        <v>0</v>
      </c>
      <c r="MK50">
        <v>0</v>
      </c>
      <c r="ML50">
        <v>0</v>
      </c>
    </row>
    <row r="51" spans="1:350" x14ac:dyDescent="0.25">
      <c r="A51">
        <v>45523</v>
      </c>
      <c r="B51">
        <v>71803</v>
      </c>
      <c r="C51">
        <v>9</v>
      </c>
      <c r="D51">
        <v>2025</v>
      </c>
      <c r="E51">
        <v>6160</v>
      </c>
      <c r="F51">
        <v>0</v>
      </c>
      <c r="G51">
        <v>285.14300000000003</v>
      </c>
      <c r="H51">
        <v>264.57600000000002</v>
      </c>
      <c r="I51">
        <v>264.57600000000002</v>
      </c>
      <c r="J51">
        <v>285.14300000000003</v>
      </c>
      <c r="K51">
        <v>0</v>
      </c>
      <c r="L51">
        <v>6160</v>
      </c>
      <c r="M51">
        <v>0</v>
      </c>
      <c r="N51">
        <v>0</v>
      </c>
      <c r="P51">
        <v>209.75</v>
      </c>
      <c r="Q51">
        <v>0</v>
      </c>
      <c r="R51">
        <v>130506</v>
      </c>
      <c r="S51">
        <v>622.19600000000003</v>
      </c>
      <c r="U51">
        <v>90746</v>
      </c>
      <c r="V51">
        <v>65.545000000000002</v>
      </c>
      <c r="W51">
        <v>40376</v>
      </c>
      <c r="X51">
        <v>40376</v>
      </c>
      <c r="Z51">
        <v>0</v>
      </c>
      <c r="AC51">
        <v>0</v>
      </c>
      <c r="AD51" t="s">
        <v>305</v>
      </c>
      <c r="AE51">
        <v>0</v>
      </c>
      <c r="AH51">
        <v>0</v>
      </c>
      <c r="AI51">
        <v>0</v>
      </c>
      <c r="AJ51">
        <v>6160</v>
      </c>
      <c r="AK51" t="s">
        <v>529</v>
      </c>
      <c r="AL51" t="s">
        <v>1898</v>
      </c>
      <c r="AM51">
        <v>0</v>
      </c>
      <c r="AN51">
        <v>0</v>
      </c>
      <c r="AO51">
        <v>0</v>
      </c>
      <c r="AP51">
        <v>0</v>
      </c>
      <c r="AQ51">
        <v>0</v>
      </c>
      <c r="AS51">
        <v>0</v>
      </c>
      <c r="AT51">
        <v>0</v>
      </c>
      <c r="AU51">
        <v>0</v>
      </c>
      <c r="AV51">
        <v>-3921</v>
      </c>
      <c r="AW51">
        <v>3301154</v>
      </c>
      <c r="AX51">
        <v>3256810</v>
      </c>
      <c r="AY51">
        <v>2040315</v>
      </c>
      <c r="AZ51">
        <v>130506</v>
      </c>
      <c r="BA51">
        <v>7.75</v>
      </c>
      <c r="BB51">
        <v>0</v>
      </c>
      <c r="BC51">
        <v>0</v>
      </c>
      <c r="BD51">
        <v>0</v>
      </c>
      <c r="BE51">
        <v>0</v>
      </c>
      <c r="BF51">
        <v>2858441</v>
      </c>
      <c r="BG51">
        <v>0</v>
      </c>
      <c r="BJ51">
        <v>12</v>
      </c>
      <c r="BK51">
        <v>0</v>
      </c>
      <c r="BL51">
        <v>0</v>
      </c>
      <c r="BM51">
        <v>0</v>
      </c>
      <c r="BN51">
        <v>0</v>
      </c>
      <c r="BO51">
        <v>0</v>
      </c>
      <c r="BP51">
        <v>0</v>
      </c>
      <c r="BQ51">
        <v>729</v>
      </c>
      <c r="BS51">
        <v>0</v>
      </c>
      <c r="BT51">
        <v>0</v>
      </c>
      <c r="BU51">
        <v>0</v>
      </c>
      <c r="BV51">
        <v>0</v>
      </c>
      <c r="BW51">
        <v>0</v>
      </c>
      <c r="BY51">
        <v>0</v>
      </c>
      <c r="CA51">
        <v>0</v>
      </c>
      <c r="CB51">
        <v>0</v>
      </c>
      <c r="CC51">
        <v>0</v>
      </c>
      <c r="CD51">
        <v>0</v>
      </c>
      <c r="CE51">
        <v>0</v>
      </c>
      <c r="CF51">
        <v>0</v>
      </c>
      <c r="CG51">
        <v>0</v>
      </c>
      <c r="CH51">
        <v>58116</v>
      </c>
      <c r="CI51">
        <v>0</v>
      </c>
      <c r="CJ51">
        <v>4</v>
      </c>
      <c r="CK51">
        <v>0</v>
      </c>
      <c r="CL51">
        <v>0</v>
      </c>
      <c r="CN51">
        <v>0</v>
      </c>
      <c r="CO51">
        <v>1</v>
      </c>
      <c r="CP51">
        <v>0.77800000000000002</v>
      </c>
      <c r="CQ51">
        <v>11.667</v>
      </c>
      <c r="CR51">
        <v>210.62800000000001</v>
      </c>
      <c r="CS51">
        <v>0</v>
      </c>
      <c r="CT51">
        <v>0</v>
      </c>
      <c r="CU51">
        <v>0</v>
      </c>
      <c r="CV51">
        <v>0</v>
      </c>
      <c r="CW51">
        <v>0</v>
      </c>
      <c r="CX51">
        <v>0</v>
      </c>
      <c r="CY51">
        <v>0</v>
      </c>
      <c r="CZ51">
        <v>0</v>
      </c>
      <c r="DB51">
        <v>1629788</v>
      </c>
      <c r="DC51">
        <v>0</v>
      </c>
      <c r="DD51">
        <v>0</v>
      </c>
      <c r="DE51">
        <v>432663</v>
      </c>
      <c r="DF51">
        <v>444213</v>
      </c>
      <c r="DG51">
        <v>70.238</v>
      </c>
      <c r="DH51">
        <v>0</v>
      </c>
      <c r="DI51">
        <v>11550</v>
      </c>
      <c r="DK51">
        <v>3290</v>
      </c>
      <c r="DL51">
        <v>0</v>
      </c>
      <c r="DM51">
        <v>283304</v>
      </c>
      <c r="DN51">
        <v>932</v>
      </c>
      <c r="DO51">
        <v>0</v>
      </c>
      <c r="DP51">
        <v>0</v>
      </c>
      <c r="DQ51">
        <v>0</v>
      </c>
      <c r="DR51">
        <v>0</v>
      </c>
      <c r="DS51">
        <v>0</v>
      </c>
      <c r="DT51">
        <v>0</v>
      </c>
      <c r="DU51">
        <v>0</v>
      </c>
      <c r="DV51">
        <v>0</v>
      </c>
      <c r="DW51">
        <v>0</v>
      </c>
      <c r="DX51">
        <v>0</v>
      </c>
      <c r="DY51">
        <v>0</v>
      </c>
      <c r="DZ51">
        <v>0</v>
      </c>
      <c r="EA51">
        <v>0</v>
      </c>
      <c r="EB51">
        <v>0</v>
      </c>
      <c r="EC51">
        <v>22.788</v>
      </c>
      <c r="ED51">
        <v>161430</v>
      </c>
      <c r="EE51">
        <v>0</v>
      </c>
      <c r="EF51">
        <v>0</v>
      </c>
      <c r="EG51">
        <v>0</v>
      </c>
      <c r="EH51">
        <v>122806</v>
      </c>
      <c r="EI51">
        <v>0</v>
      </c>
      <c r="EJ51">
        <v>0</v>
      </c>
      <c r="EK51">
        <v>6.1830000000000007</v>
      </c>
      <c r="EL51">
        <v>0</v>
      </c>
      <c r="EM51">
        <v>0.249</v>
      </c>
      <c r="EN51">
        <v>0.128</v>
      </c>
      <c r="EO51">
        <v>0</v>
      </c>
      <c r="EP51">
        <v>0</v>
      </c>
      <c r="EQ51">
        <v>6.5600000000000005</v>
      </c>
      <c r="ER51">
        <v>0</v>
      </c>
      <c r="ES51">
        <v>19.936</v>
      </c>
      <c r="ET51">
        <v>0</v>
      </c>
      <c r="EV51">
        <v>0</v>
      </c>
      <c r="EW51">
        <v>0</v>
      </c>
      <c r="EX51">
        <v>0</v>
      </c>
      <c r="EZ51">
        <v>2787139</v>
      </c>
      <c r="FA51">
        <v>0</v>
      </c>
      <c r="FB51">
        <v>2916713</v>
      </c>
      <c r="FC51">
        <v>0</v>
      </c>
      <c r="FD51">
        <v>0</v>
      </c>
      <c r="FE51">
        <v>400691</v>
      </c>
      <c r="FF51">
        <v>68980</v>
      </c>
      <c r="FG51">
        <v>6.6668999999999992E-2</v>
      </c>
      <c r="FH51">
        <v>3.0164999999999997E-2</v>
      </c>
      <c r="FI51">
        <v>0</v>
      </c>
      <c r="FJ51">
        <v>0</v>
      </c>
      <c r="FK51">
        <v>464.03300000000002</v>
      </c>
      <c r="FL51">
        <v>3444500</v>
      </c>
      <c r="FM51">
        <v>0</v>
      </c>
      <c r="FN51">
        <v>0</v>
      </c>
      <c r="FO51">
        <v>0</v>
      </c>
      <c r="FP51">
        <v>0</v>
      </c>
      <c r="FQ51">
        <v>0</v>
      </c>
      <c r="FR51">
        <v>0</v>
      </c>
      <c r="FS51">
        <v>0</v>
      </c>
      <c r="FT51">
        <v>0</v>
      </c>
      <c r="FU51">
        <v>0</v>
      </c>
      <c r="FV51">
        <v>0</v>
      </c>
      <c r="FW51">
        <v>0</v>
      </c>
      <c r="FX51">
        <v>0</v>
      </c>
      <c r="FY51">
        <v>0</v>
      </c>
      <c r="GB51">
        <v>137218</v>
      </c>
      <c r="GC51">
        <v>137218</v>
      </c>
      <c r="GD51">
        <v>14.007000000000001</v>
      </c>
      <c r="GF51">
        <v>0</v>
      </c>
      <c r="GG51">
        <v>0</v>
      </c>
      <c r="GH51">
        <v>0</v>
      </c>
      <c r="GI51">
        <v>0</v>
      </c>
      <c r="GK51">
        <v>0</v>
      </c>
      <c r="GL51">
        <v>0</v>
      </c>
      <c r="GM51">
        <v>0</v>
      </c>
      <c r="GN51">
        <v>0</v>
      </c>
      <c r="GO51">
        <v>0</v>
      </c>
      <c r="GQ51">
        <v>0</v>
      </c>
      <c r="GR51">
        <v>0</v>
      </c>
      <c r="GS51">
        <v>0</v>
      </c>
      <c r="GT51">
        <v>0</v>
      </c>
      <c r="HB51">
        <v>380911986</v>
      </c>
      <c r="HC51">
        <v>3.9695999999999995E-2</v>
      </c>
      <c r="HD51">
        <v>45276</v>
      </c>
      <c r="HE51">
        <v>0</v>
      </c>
      <c r="HF51">
        <v>290504</v>
      </c>
      <c r="HG51">
        <v>0</v>
      </c>
      <c r="HH51">
        <v>0</v>
      </c>
      <c r="HI51">
        <v>0</v>
      </c>
      <c r="HJ51">
        <v>32106</v>
      </c>
      <c r="HK51">
        <v>2562</v>
      </c>
      <c r="HL51">
        <v>2383</v>
      </c>
      <c r="HM51">
        <v>0</v>
      </c>
      <c r="HN51">
        <v>0</v>
      </c>
      <c r="HO51">
        <v>0</v>
      </c>
      <c r="HP51">
        <v>54259</v>
      </c>
      <c r="HQ51">
        <v>0</v>
      </c>
      <c r="HR51">
        <v>0</v>
      </c>
      <c r="HS51">
        <v>2786207</v>
      </c>
      <c r="HT51">
        <v>68980</v>
      </c>
      <c r="HW51">
        <v>0</v>
      </c>
      <c r="HX51">
        <v>34</v>
      </c>
      <c r="HY51">
        <v>37</v>
      </c>
      <c r="HZ51">
        <v>39</v>
      </c>
      <c r="IA51">
        <v>62</v>
      </c>
      <c r="IB51">
        <v>101</v>
      </c>
      <c r="IC51">
        <v>273</v>
      </c>
      <c r="ID51">
        <v>0</v>
      </c>
      <c r="IE51">
        <v>0</v>
      </c>
      <c r="IF51">
        <v>0</v>
      </c>
      <c r="IG51">
        <v>0</v>
      </c>
      <c r="IH51">
        <v>0</v>
      </c>
      <c r="II51">
        <v>197.304</v>
      </c>
      <c r="IJ51">
        <v>65.545000000000002</v>
      </c>
      <c r="IK51">
        <v>0</v>
      </c>
      <c r="IL51">
        <v>0</v>
      </c>
      <c r="IM51">
        <v>0</v>
      </c>
      <c r="IN51">
        <v>0</v>
      </c>
      <c r="IO51">
        <v>0</v>
      </c>
      <c r="IP51">
        <v>197.304</v>
      </c>
      <c r="IQ51">
        <v>65.545000000000002</v>
      </c>
      <c r="IR51">
        <v>40376</v>
      </c>
      <c r="IS51">
        <v>0</v>
      </c>
      <c r="IT51">
        <v>0</v>
      </c>
      <c r="IU51">
        <v>0</v>
      </c>
      <c r="IV51">
        <v>0</v>
      </c>
      <c r="IW51">
        <v>6160</v>
      </c>
      <c r="IX51">
        <v>0</v>
      </c>
      <c r="IY51">
        <v>0</v>
      </c>
      <c r="IZ51">
        <v>54259</v>
      </c>
      <c r="JA51">
        <v>0</v>
      </c>
      <c r="JB51">
        <v>0</v>
      </c>
      <c r="JC51">
        <v>0</v>
      </c>
      <c r="JD51">
        <v>0</v>
      </c>
      <c r="JE51">
        <v>0</v>
      </c>
      <c r="JF51">
        <v>0</v>
      </c>
      <c r="JG51">
        <v>0</v>
      </c>
      <c r="JH51">
        <v>0</v>
      </c>
      <c r="JJ51">
        <v>0</v>
      </c>
      <c r="JK51">
        <v>0</v>
      </c>
      <c r="JL51">
        <v>0</v>
      </c>
      <c r="JM51">
        <v>0</v>
      </c>
      <c r="JO51">
        <v>0</v>
      </c>
      <c r="JP51">
        <v>8.8659999999999997</v>
      </c>
      <c r="JQ51">
        <v>5.141</v>
      </c>
      <c r="JR51">
        <v>0</v>
      </c>
      <c r="JS51">
        <v>82367</v>
      </c>
      <c r="JT51">
        <v>54851</v>
      </c>
      <c r="JU51">
        <v>0</v>
      </c>
      <c r="JW51">
        <v>0</v>
      </c>
      <c r="JX51">
        <v>0</v>
      </c>
      <c r="JY51">
        <v>0</v>
      </c>
      <c r="JZ51">
        <v>0</v>
      </c>
      <c r="KD51">
        <v>0</v>
      </c>
      <c r="KE51">
        <v>7258</v>
      </c>
      <c r="KG51">
        <v>0</v>
      </c>
      <c r="KH51">
        <v>0</v>
      </c>
      <c r="KI51">
        <v>0</v>
      </c>
      <c r="KJ51">
        <v>0</v>
      </c>
      <c r="KK51">
        <v>0</v>
      </c>
      <c r="KL51">
        <v>0</v>
      </c>
      <c r="KM51">
        <v>0</v>
      </c>
      <c r="KN51">
        <v>0</v>
      </c>
      <c r="KO51">
        <v>0</v>
      </c>
      <c r="KP51">
        <v>0</v>
      </c>
      <c r="KQ51">
        <v>0</v>
      </c>
      <c r="KS51">
        <v>0</v>
      </c>
      <c r="KT51">
        <v>0</v>
      </c>
      <c r="KU51">
        <v>0</v>
      </c>
      <c r="KW51">
        <v>0</v>
      </c>
      <c r="KX51">
        <v>0</v>
      </c>
      <c r="KY51">
        <v>0</v>
      </c>
      <c r="KZ51">
        <v>0</v>
      </c>
      <c r="LA51">
        <v>0</v>
      </c>
      <c r="LB51">
        <v>0</v>
      </c>
      <c r="LD51">
        <v>0</v>
      </c>
      <c r="LE51">
        <v>0</v>
      </c>
      <c r="LF51">
        <v>0</v>
      </c>
      <c r="LG51">
        <v>0</v>
      </c>
      <c r="LH51">
        <v>0</v>
      </c>
      <c r="LI51">
        <v>0</v>
      </c>
      <c r="LJ51">
        <v>210.62800000000001</v>
      </c>
      <c r="LK51">
        <v>2</v>
      </c>
      <c r="LL51">
        <v>30000</v>
      </c>
      <c r="LM51">
        <v>2106</v>
      </c>
      <c r="LN51">
        <v>0</v>
      </c>
      <c r="LO51">
        <v>0</v>
      </c>
      <c r="LP51">
        <v>0</v>
      </c>
      <c r="LQ51">
        <v>0</v>
      </c>
      <c r="LR51">
        <v>0</v>
      </c>
      <c r="LS51">
        <v>0</v>
      </c>
      <c r="LT51">
        <v>0</v>
      </c>
      <c r="LU51">
        <v>0</v>
      </c>
      <c r="LV51">
        <v>0</v>
      </c>
      <c r="LW51">
        <v>0</v>
      </c>
      <c r="LX51">
        <v>0</v>
      </c>
      <c r="LY51">
        <v>0</v>
      </c>
      <c r="LZ51">
        <v>214</v>
      </c>
      <c r="MA51">
        <v>12840</v>
      </c>
      <c r="MB51">
        <v>0</v>
      </c>
      <c r="MC51">
        <v>8560</v>
      </c>
      <c r="MD51">
        <v>4280</v>
      </c>
      <c r="ME51">
        <v>0</v>
      </c>
      <c r="MF51">
        <v>0</v>
      </c>
      <c r="MG51">
        <v>3313994</v>
      </c>
      <c r="MH51">
        <v>0</v>
      </c>
      <c r="MI51">
        <v>0</v>
      </c>
      <c r="MJ51">
        <v>0</v>
      </c>
      <c r="MK51">
        <v>0</v>
      </c>
      <c r="ML51">
        <v>0</v>
      </c>
    </row>
    <row r="52" spans="1:350" x14ac:dyDescent="0.25">
      <c r="A52">
        <v>45523</v>
      </c>
      <c r="B52">
        <v>101803</v>
      </c>
      <c r="C52">
        <v>9</v>
      </c>
      <c r="D52">
        <v>2025</v>
      </c>
      <c r="E52">
        <v>6160</v>
      </c>
      <c r="F52">
        <v>0</v>
      </c>
      <c r="G52">
        <v>1525.48</v>
      </c>
      <c r="H52">
        <v>1460.4160000000002</v>
      </c>
      <c r="I52">
        <v>1460.4160000000002</v>
      </c>
      <c r="J52">
        <v>1525.48</v>
      </c>
      <c r="K52">
        <v>0</v>
      </c>
      <c r="L52">
        <v>6160</v>
      </c>
      <c r="M52">
        <v>0</v>
      </c>
      <c r="N52">
        <v>0</v>
      </c>
      <c r="P52">
        <v>1466.643</v>
      </c>
      <c r="Q52">
        <v>0</v>
      </c>
      <c r="R52">
        <v>912539</v>
      </c>
      <c r="S52">
        <v>622.19600000000003</v>
      </c>
      <c r="U52">
        <v>634524</v>
      </c>
      <c r="V52">
        <v>58.918000000000006</v>
      </c>
      <c r="W52">
        <v>36293</v>
      </c>
      <c r="X52">
        <v>36293</v>
      </c>
      <c r="Z52">
        <v>0</v>
      </c>
      <c r="AC52">
        <v>0</v>
      </c>
      <c r="AD52" t="s">
        <v>305</v>
      </c>
      <c r="AE52">
        <v>0</v>
      </c>
      <c r="AH52">
        <v>0</v>
      </c>
      <c r="AI52">
        <v>0</v>
      </c>
      <c r="AJ52">
        <v>6160</v>
      </c>
      <c r="AK52" t="s">
        <v>529</v>
      </c>
      <c r="AL52" t="s">
        <v>83</v>
      </c>
      <c r="AM52">
        <v>0</v>
      </c>
      <c r="AN52">
        <v>0</v>
      </c>
      <c r="AO52">
        <v>0</v>
      </c>
      <c r="AP52">
        <v>0</v>
      </c>
      <c r="AQ52">
        <v>0</v>
      </c>
      <c r="AS52">
        <v>0</v>
      </c>
      <c r="AT52">
        <v>0</v>
      </c>
      <c r="AU52">
        <v>0</v>
      </c>
      <c r="AV52">
        <v>-77419</v>
      </c>
      <c r="AW52">
        <v>14287273</v>
      </c>
      <c r="AX52">
        <v>14049406</v>
      </c>
      <c r="AY52">
        <v>9513623</v>
      </c>
      <c r="AZ52">
        <v>912539</v>
      </c>
      <c r="BA52">
        <v>20.917000000000002</v>
      </c>
      <c r="BB52">
        <v>0</v>
      </c>
      <c r="BC52">
        <v>0</v>
      </c>
      <c r="BD52">
        <v>0</v>
      </c>
      <c r="BE52">
        <v>0</v>
      </c>
      <c r="BF52">
        <v>12847508</v>
      </c>
      <c r="BG52">
        <v>0</v>
      </c>
      <c r="BJ52">
        <v>12</v>
      </c>
      <c r="BK52">
        <v>0</v>
      </c>
      <c r="BL52">
        <v>0</v>
      </c>
      <c r="BM52">
        <v>0</v>
      </c>
      <c r="BN52">
        <v>0</v>
      </c>
      <c r="BO52">
        <v>0</v>
      </c>
      <c r="BP52">
        <v>0</v>
      </c>
      <c r="BQ52">
        <v>545</v>
      </c>
      <c r="BS52">
        <v>0</v>
      </c>
      <c r="BT52">
        <v>0</v>
      </c>
      <c r="BU52">
        <v>0</v>
      </c>
      <c r="BV52">
        <v>0</v>
      </c>
      <c r="BW52">
        <v>0</v>
      </c>
      <c r="BY52">
        <v>0</v>
      </c>
      <c r="CA52">
        <v>0</v>
      </c>
      <c r="CB52">
        <v>0</v>
      </c>
      <c r="CC52">
        <v>0</v>
      </c>
      <c r="CD52">
        <v>0</v>
      </c>
      <c r="CE52">
        <v>0</v>
      </c>
      <c r="CF52">
        <v>0</v>
      </c>
      <c r="CG52">
        <v>0</v>
      </c>
      <c r="CH52">
        <v>325141</v>
      </c>
      <c r="CI52">
        <v>0</v>
      </c>
      <c r="CJ52">
        <v>4</v>
      </c>
      <c r="CK52">
        <v>0</v>
      </c>
      <c r="CL52">
        <v>0</v>
      </c>
      <c r="CN52">
        <v>0</v>
      </c>
      <c r="CO52">
        <v>1</v>
      </c>
      <c r="CP52">
        <v>0</v>
      </c>
      <c r="CQ52">
        <v>0.75</v>
      </c>
      <c r="CR52">
        <v>1465.856</v>
      </c>
      <c r="CS52">
        <v>0</v>
      </c>
      <c r="CT52">
        <v>0</v>
      </c>
      <c r="CU52">
        <v>0</v>
      </c>
      <c r="CV52">
        <v>0</v>
      </c>
      <c r="CW52">
        <v>0</v>
      </c>
      <c r="CX52">
        <v>0</v>
      </c>
      <c r="CY52">
        <v>0</v>
      </c>
      <c r="CZ52">
        <v>0</v>
      </c>
      <c r="DB52">
        <v>8996163</v>
      </c>
      <c r="DC52">
        <v>0</v>
      </c>
      <c r="DD52">
        <v>0</v>
      </c>
      <c r="DE52">
        <v>477708</v>
      </c>
      <c r="DF52">
        <v>477708</v>
      </c>
      <c r="DG52">
        <v>77.55</v>
      </c>
      <c r="DH52">
        <v>0</v>
      </c>
      <c r="DI52">
        <v>0</v>
      </c>
      <c r="DK52">
        <v>344</v>
      </c>
      <c r="DL52">
        <v>0</v>
      </c>
      <c r="DM52">
        <v>1324193</v>
      </c>
      <c r="DN52">
        <v>4354</v>
      </c>
      <c r="DO52">
        <v>0</v>
      </c>
      <c r="DP52">
        <v>0</v>
      </c>
      <c r="DQ52">
        <v>0</v>
      </c>
      <c r="DR52">
        <v>0</v>
      </c>
      <c r="DS52">
        <v>0</v>
      </c>
      <c r="DT52">
        <v>0</v>
      </c>
      <c r="DU52">
        <v>0</v>
      </c>
      <c r="DV52">
        <v>0</v>
      </c>
      <c r="DW52">
        <v>0</v>
      </c>
      <c r="DX52">
        <v>0</v>
      </c>
      <c r="DY52">
        <v>0</v>
      </c>
      <c r="DZ52">
        <v>0</v>
      </c>
      <c r="EA52">
        <v>0</v>
      </c>
      <c r="EB52">
        <v>0</v>
      </c>
      <c r="EC52">
        <v>40.315000000000005</v>
      </c>
      <c r="ED52">
        <v>285591</v>
      </c>
      <c r="EE52">
        <v>0</v>
      </c>
      <c r="EF52">
        <v>0</v>
      </c>
      <c r="EG52">
        <v>0</v>
      </c>
      <c r="EH52">
        <v>1042956</v>
      </c>
      <c r="EI52">
        <v>0</v>
      </c>
      <c r="EJ52">
        <v>0</v>
      </c>
      <c r="EK52">
        <v>44.615000000000002</v>
      </c>
      <c r="EL52">
        <v>0</v>
      </c>
      <c r="EM52">
        <v>4.2670000000000003</v>
      </c>
      <c r="EN52">
        <v>4.5330000000000004</v>
      </c>
      <c r="EO52">
        <v>0</v>
      </c>
      <c r="EP52">
        <v>0</v>
      </c>
      <c r="EQ52">
        <v>53.414999999999999</v>
      </c>
      <c r="ER52">
        <v>0</v>
      </c>
      <c r="ES52">
        <v>169.31100000000001</v>
      </c>
      <c r="ET52">
        <v>0</v>
      </c>
      <c r="EV52">
        <v>0</v>
      </c>
      <c r="EW52">
        <v>0</v>
      </c>
      <c r="EX52">
        <v>0</v>
      </c>
      <c r="EZ52">
        <v>11938432</v>
      </c>
      <c r="FA52">
        <v>0</v>
      </c>
      <c r="FB52">
        <v>12846617</v>
      </c>
      <c r="FC52">
        <v>0</v>
      </c>
      <c r="FD52">
        <v>0</v>
      </c>
      <c r="FE52">
        <v>1800938</v>
      </c>
      <c r="FF52">
        <v>310036</v>
      </c>
      <c r="FG52">
        <v>6.6668999999999992E-2</v>
      </c>
      <c r="FH52">
        <v>3.0164999999999997E-2</v>
      </c>
      <c r="FI52">
        <v>0</v>
      </c>
      <c r="FJ52">
        <v>0</v>
      </c>
      <c r="FK52">
        <v>2085.634</v>
      </c>
      <c r="FL52">
        <v>15282732</v>
      </c>
      <c r="FM52">
        <v>0</v>
      </c>
      <c r="FN52">
        <v>0</v>
      </c>
      <c r="FO52">
        <v>0</v>
      </c>
      <c r="FP52">
        <v>0</v>
      </c>
      <c r="FQ52">
        <v>0</v>
      </c>
      <c r="FR52">
        <v>0</v>
      </c>
      <c r="FS52">
        <v>0</v>
      </c>
      <c r="FT52">
        <v>0</v>
      </c>
      <c r="FU52">
        <v>0</v>
      </c>
      <c r="FV52">
        <v>0</v>
      </c>
      <c r="FW52">
        <v>0</v>
      </c>
      <c r="FX52">
        <v>0</v>
      </c>
      <c r="FY52">
        <v>0</v>
      </c>
      <c r="GB52">
        <v>120293</v>
      </c>
      <c r="GC52">
        <v>120293</v>
      </c>
      <c r="GD52">
        <v>11.649000000000001</v>
      </c>
      <c r="GF52">
        <v>0</v>
      </c>
      <c r="GG52">
        <v>0</v>
      </c>
      <c r="GH52">
        <v>0</v>
      </c>
      <c r="GI52">
        <v>0</v>
      </c>
      <c r="GK52">
        <v>0</v>
      </c>
      <c r="GL52">
        <v>0</v>
      </c>
      <c r="GM52">
        <v>0</v>
      </c>
      <c r="GN52">
        <v>0</v>
      </c>
      <c r="GO52">
        <v>0</v>
      </c>
      <c r="GQ52">
        <v>0</v>
      </c>
      <c r="GR52">
        <v>0</v>
      </c>
      <c r="GS52">
        <v>0</v>
      </c>
      <c r="GT52">
        <v>0</v>
      </c>
      <c r="HB52">
        <v>380911986</v>
      </c>
      <c r="HC52">
        <v>3.9695999999999995E-2</v>
      </c>
      <c r="HD52">
        <v>242221</v>
      </c>
      <c r="HE52">
        <v>0</v>
      </c>
      <c r="HF52">
        <v>1603537</v>
      </c>
      <c r="HG52">
        <v>75768</v>
      </c>
      <c r="HH52">
        <v>106878</v>
      </c>
      <c r="HI52">
        <v>0</v>
      </c>
      <c r="HJ52">
        <v>59659</v>
      </c>
      <c r="HK52">
        <v>2377</v>
      </c>
      <c r="HL52">
        <v>1086</v>
      </c>
      <c r="HM52">
        <v>36000</v>
      </c>
      <c r="HN52">
        <v>6662</v>
      </c>
      <c r="HO52">
        <v>0</v>
      </c>
      <c r="HP52">
        <v>0</v>
      </c>
      <c r="HQ52">
        <v>0</v>
      </c>
      <c r="HR52">
        <v>0</v>
      </c>
      <c r="HS52">
        <v>11934078</v>
      </c>
      <c r="HT52">
        <v>310036</v>
      </c>
      <c r="HW52">
        <v>0</v>
      </c>
      <c r="HX52">
        <v>162</v>
      </c>
      <c r="HY52">
        <v>68</v>
      </c>
      <c r="HZ52">
        <v>54</v>
      </c>
      <c r="IA52">
        <v>30</v>
      </c>
      <c r="IB52">
        <v>13</v>
      </c>
      <c r="IC52">
        <v>327</v>
      </c>
      <c r="ID52">
        <v>0</v>
      </c>
      <c r="IE52">
        <v>0</v>
      </c>
      <c r="IF52">
        <v>0</v>
      </c>
      <c r="IG52">
        <v>123</v>
      </c>
      <c r="IH52">
        <v>173.50300000000001</v>
      </c>
      <c r="II52">
        <v>0</v>
      </c>
      <c r="IJ52">
        <v>58.918000000000006</v>
      </c>
      <c r="IK52">
        <v>0</v>
      </c>
      <c r="IL52">
        <v>3</v>
      </c>
      <c r="IM52">
        <v>7</v>
      </c>
      <c r="IN52">
        <v>0</v>
      </c>
      <c r="IO52">
        <v>10</v>
      </c>
      <c r="IP52">
        <v>0</v>
      </c>
      <c r="IQ52">
        <v>58.918000000000006</v>
      </c>
      <c r="IR52">
        <v>36293</v>
      </c>
      <c r="IS52">
        <v>0</v>
      </c>
      <c r="IT52">
        <v>15000</v>
      </c>
      <c r="IU52">
        <v>21000</v>
      </c>
      <c r="IV52">
        <v>0</v>
      </c>
      <c r="IW52">
        <v>6160</v>
      </c>
      <c r="IX52">
        <v>0</v>
      </c>
      <c r="IY52">
        <v>0</v>
      </c>
      <c r="IZ52">
        <v>0</v>
      </c>
      <c r="JA52">
        <v>0</v>
      </c>
      <c r="JB52">
        <v>0</v>
      </c>
      <c r="JC52">
        <v>0</v>
      </c>
      <c r="JD52">
        <v>1</v>
      </c>
      <c r="JE52">
        <v>6662</v>
      </c>
      <c r="JF52">
        <v>0</v>
      </c>
      <c r="JG52">
        <v>0</v>
      </c>
      <c r="JH52">
        <v>0</v>
      </c>
      <c r="JJ52">
        <v>0</v>
      </c>
      <c r="JK52">
        <v>0</v>
      </c>
      <c r="JL52">
        <v>0</v>
      </c>
      <c r="JM52">
        <v>0</v>
      </c>
      <c r="JO52">
        <v>0</v>
      </c>
      <c r="JP52">
        <v>2.8960000000000004</v>
      </c>
      <c r="JQ52">
        <v>8.7530000000000001</v>
      </c>
      <c r="JR52">
        <v>0</v>
      </c>
      <c r="JS52">
        <v>26905</v>
      </c>
      <c r="JT52">
        <v>93388</v>
      </c>
      <c r="JU52">
        <v>0</v>
      </c>
      <c r="JW52">
        <v>0</v>
      </c>
      <c r="JX52">
        <v>0</v>
      </c>
      <c r="JY52">
        <v>0</v>
      </c>
      <c r="JZ52">
        <v>0</v>
      </c>
      <c r="KD52">
        <v>0</v>
      </c>
      <c r="KE52">
        <v>7258</v>
      </c>
      <c r="KG52">
        <v>0</v>
      </c>
      <c r="KH52">
        <v>0</v>
      </c>
      <c r="KI52">
        <v>0</v>
      </c>
      <c r="KJ52">
        <v>82</v>
      </c>
      <c r="KK52">
        <v>41</v>
      </c>
      <c r="KL52">
        <v>50512</v>
      </c>
      <c r="KM52">
        <v>25256</v>
      </c>
      <c r="KN52">
        <v>0</v>
      </c>
      <c r="KO52">
        <v>0</v>
      </c>
      <c r="KP52">
        <v>0</v>
      </c>
      <c r="KQ52">
        <v>0</v>
      </c>
      <c r="KS52">
        <v>0</v>
      </c>
      <c r="KT52">
        <v>0</v>
      </c>
      <c r="KU52">
        <v>0</v>
      </c>
      <c r="KW52">
        <v>0</v>
      </c>
      <c r="KX52">
        <v>0</v>
      </c>
      <c r="KY52">
        <v>0</v>
      </c>
      <c r="KZ52">
        <v>0</v>
      </c>
      <c r="LA52">
        <v>0</v>
      </c>
      <c r="LB52">
        <v>0</v>
      </c>
      <c r="LD52">
        <v>0</v>
      </c>
      <c r="LE52">
        <v>0</v>
      </c>
      <c r="LF52">
        <v>0</v>
      </c>
      <c r="LG52">
        <v>0</v>
      </c>
      <c r="LH52">
        <v>0</v>
      </c>
      <c r="LI52">
        <v>0</v>
      </c>
      <c r="LJ52">
        <v>1465.857</v>
      </c>
      <c r="LK52">
        <v>3</v>
      </c>
      <c r="LL52">
        <v>45000</v>
      </c>
      <c r="LM52">
        <v>14659</v>
      </c>
      <c r="LN52">
        <v>0</v>
      </c>
      <c r="LO52">
        <v>0</v>
      </c>
      <c r="LP52">
        <v>0</v>
      </c>
      <c r="LQ52">
        <v>0</v>
      </c>
      <c r="LR52">
        <v>0</v>
      </c>
      <c r="LS52">
        <v>0</v>
      </c>
      <c r="LT52">
        <v>0</v>
      </c>
      <c r="LU52">
        <v>0</v>
      </c>
      <c r="LV52">
        <v>0</v>
      </c>
      <c r="LW52">
        <v>0</v>
      </c>
      <c r="LX52">
        <v>0</v>
      </c>
      <c r="LY52">
        <v>0</v>
      </c>
      <c r="LZ52">
        <v>1382</v>
      </c>
      <c r="MA52">
        <v>82920</v>
      </c>
      <c r="MB52">
        <v>0</v>
      </c>
      <c r="MC52">
        <v>55280</v>
      </c>
      <c r="MD52">
        <v>27640</v>
      </c>
      <c r="ME52">
        <v>0</v>
      </c>
      <c r="MF52">
        <v>0</v>
      </c>
      <c r="MG52">
        <v>14370193</v>
      </c>
      <c r="MH52">
        <v>0</v>
      </c>
      <c r="MI52">
        <v>0</v>
      </c>
      <c r="MJ52">
        <v>0</v>
      </c>
      <c r="MK52">
        <v>0</v>
      </c>
      <c r="ML52">
        <v>0</v>
      </c>
    </row>
    <row r="53" spans="1:350" x14ac:dyDescent="0.25">
      <c r="A53">
        <v>45523</v>
      </c>
      <c r="B53">
        <v>105803</v>
      </c>
      <c r="C53">
        <v>9</v>
      </c>
      <c r="D53">
        <v>2025</v>
      </c>
      <c r="E53">
        <v>6160</v>
      </c>
      <c r="F53">
        <v>0</v>
      </c>
      <c r="G53">
        <v>419.375</v>
      </c>
      <c r="H53">
        <v>265.54400000000004</v>
      </c>
      <c r="I53">
        <v>265.54400000000004</v>
      </c>
      <c r="J53">
        <v>419.375</v>
      </c>
      <c r="K53">
        <v>0</v>
      </c>
      <c r="L53">
        <v>6160</v>
      </c>
      <c r="M53">
        <v>0</v>
      </c>
      <c r="N53">
        <v>0</v>
      </c>
      <c r="P53">
        <v>409.65500000000003</v>
      </c>
      <c r="Q53">
        <v>0</v>
      </c>
      <c r="R53">
        <v>254886</v>
      </c>
      <c r="S53">
        <v>622.19600000000003</v>
      </c>
      <c r="U53">
        <v>177233</v>
      </c>
      <c r="V53">
        <v>1.798</v>
      </c>
      <c r="W53">
        <v>1108</v>
      </c>
      <c r="X53">
        <v>1108</v>
      </c>
      <c r="Z53">
        <v>0</v>
      </c>
      <c r="AC53">
        <v>0</v>
      </c>
      <c r="AD53" t="s">
        <v>305</v>
      </c>
      <c r="AE53">
        <v>0</v>
      </c>
      <c r="AH53">
        <v>0</v>
      </c>
      <c r="AI53">
        <v>0</v>
      </c>
      <c r="AJ53">
        <v>6160</v>
      </c>
      <c r="AK53" t="s">
        <v>529</v>
      </c>
      <c r="AL53" t="s">
        <v>766</v>
      </c>
      <c r="AM53">
        <v>0</v>
      </c>
      <c r="AN53">
        <v>0</v>
      </c>
      <c r="AO53">
        <v>0</v>
      </c>
      <c r="AP53">
        <v>0</v>
      </c>
      <c r="AQ53">
        <v>0</v>
      </c>
      <c r="AS53">
        <v>0</v>
      </c>
      <c r="AT53">
        <v>0</v>
      </c>
      <c r="AU53">
        <v>0</v>
      </c>
      <c r="AV53">
        <v>-33172</v>
      </c>
      <c r="AW53">
        <v>7137620</v>
      </c>
      <c r="AX53">
        <v>7082382</v>
      </c>
      <c r="AY53">
        <v>4590609</v>
      </c>
      <c r="AZ53">
        <v>254886</v>
      </c>
      <c r="BA53">
        <v>0</v>
      </c>
      <c r="BB53">
        <v>0</v>
      </c>
      <c r="BC53">
        <v>0</v>
      </c>
      <c r="BD53">
        <v>0</v>
      </c>
      <c r="BE53">
        <v>0</v>
      </c>
      <c r="BF53">
        <v>6232378</v>
      </c>
      <c r="BG53">
        <v>0</v>
      </c>
      <c r="BJ53">
        <v>12</v>
      </c>
      <c r="BK53">
        <v>0</v>
      </c>
      <c r="BL53">
        <v>0</v>
      </c>
      <c r="BM53">
        <v>0</v>
      </c>
      <c r="BN53">
        <v>0</v>
      </c>
      <c r="BO53">
        <v>0</v>
      </c>
      <c r="BP53">
        <v>0</v>
      </c>
      <c r="BQ53">
        <v>729</v>
      </c>
      <c r="BS53">
        <v>0</v>
      </c>
      <c r="BT53">
        <v>0</v>
      </c>
      <c r="BU53">
        <v>0</v>
      </c>
      <c r="BV53">
        <v>0</v>
      </c>
      <c r="BW53">
        <v>0</v>
      </c>
      <c r="BY53">
        <v>0</v>
      </c>
      <c r="CA53">
        <v>0</v>
      </c>
      <c r="CB53">
        <v>0</v>
      </c>
      <c r="CC53">
        <v>0</v>
      </c>
      <c r="CD53">
        <v>0</v>
      </c>
      <c r="CE53">
        <v>0</v>
      </c>
      <c r="CF53">
        <v>0</v>
      </c>
      <c r="CG53">
        <v>0</v>
      </c>
      <c r="CH53">
        <v>91310</v>
      </c>
      <c r="CI53">
        <v>0</v>
      </c>
      <c r="CJ53">
        <v>4</v>
      </c>
      <c r="CK53">
        <v>0</v>
      </c>
      <c r="CL53">
        <v>0</v>
      </c>
      <c r="CN53">
        <v>0</v>
      </c>
      <c r="CO53">
        <v>1</v>
      </c>
      <c r="CP53">
        <v>0</v>
      </c>
      <c r="CQ53">
        <v>0</v>
      </c>
      <c r="CR53">
        <v>412.78399999999999</v>
      </c>
      <c r="CS53">
        <v>0</v>
      </c>
      <c r="CT53">
        <v>0</v>
      </c>
      <c r="CU53">
        <v>0</v>
      </c>
      <c r="CV53">
        <v>0</v>
      </c>
      <c r="CW53">
        <v>0</v>
      </c>
      <c r="CX53">
        <v>0</v>
      </c>
      <c r="CY53">
        <v>0</v>
      </c>
      <c r="CZ53">
        <v>0</v>
      </c>
      <c r="DB53">
        <v>1635751</v>
      </c>
      <c r="DC53">
        <v>0</v>
      </c>
      <c r="DD53">
        <v>0</v>
      </c>
      <c r="DE53">
        <v>636251</v>
      </c>
      <c r="DF53">
        <v>636251</v>
      </c>
      <c r="DG53">
        <v>103.28800000000001</v>
      </c>
      <c r="DH53">
        <v>0</v>
      </c>
      <c r="DI53">
        <v>0</v>
      </c>
      <c r="DK53">
        <v>3288</v>
      </c>
      <c r="DL53">
        <v>0</v>
      </c>
      <c r="DM53">
        <v>3452413</v>
      </c>
      <c r="DN53">
        <v>11352</v>
      </c>
      <c r="DO53">
        <v>0</v>
      </c>
      <c r="DP53">
        <v>0</v>
      </c>
      <c r="DQ53">
        <v>0</v>
      </c>
      <c r="DR53">
        <v>0</v>
      </c>
      <c r="DS53">
        <v>0</v>
      </c>
      <c r="DT53">
        <v>0</v>
      </c>
      <c r="DU53">
        <v>0</v>
      </c>
      <c r="DV53">
        <v>0</v>
      </c>
      <c r="DW53">
        <v>0</v>
      </c>
      <c r="DX53">
        <v>0</v>
      </c>
      <c r="DY53">
        <v>0</v>
      </c>
      <c r="DZ53">
        <v>0</v>
      </c>
      <c r="EA53">
        <v>0</v>
      </c>
      <c r="EB53">
        <v>16.577999999999999</v>
      </c>
      <c r="EC53">
        <v>3.61</v>
      </c>
      <c r="ED53">
        <v>25573</v>
      </c>
      <c r="EE53">
        <v>0</v>
      </c>
      <c r="EF53">
        <v>0</v>
      </c>
      <c r="EG53">
        <v>0</v>
      </c>
      <c r="EH53">
        <v>375563</v>
      </c>
      <c r="EI53">
        <v>3062629</v>
      </c>
      <c r="EJ53">
        <v>124.295</v>
      </c>
      <c r="EK53">
        <v>1.44</v>
      </c>
      <c r="EL53">
        <v>0</v>
      </c>
      <c r="EM53">
        <v>0.46300000000000002</v>
      </c>
      <c r="EN53">
        <v>1.105</v>
      </c>
      <c r="EO53">
        <v>0</v>
      </c>
      <c r="EP53">
        <v>0</v>
      </c>
      <c r="EQ53">
        <v>143.881</v>
      </c>
      <c r="ER53">
        <v>0</v>
      </c>
      <c r="ES53">
        <v>60.968000000000004</v>
      </c>
      <c r="ET53">
        <v>0</v>
      </c>
      <c r="EV53">
        <v>0</v>
      </c>
      <c r="EW53">
        <v>0</v>
      </c>
      <c r="EX53">
        <v>0</v>
      </c>
      <c r="EZ53">
        <v>6058339</v>
      </c>
      <c r="FA53">
        <v>0</v>
      </c>
      <c r="FB53">
        <v>6301873</v>
      </c>
      <c r="FC53">
        <v>0</v>
      </c>
      <c r="FD53">
        <v>0</v>
      </c>
      <c r="FE53">
        <v>873643</v>
      </c>
      <c r="FF53">
        <v>150400</v>
      </c>
      <c r="FG53">
        <v>6.6668999999999992E-2</v>
      </c>
      <c r="FH53">
        <v>3.0164999999999997E-2</v>
      </c>
      <c r="FI53">
        <v>0</v>
      </c>
      <c r="FJ53">
        <v>0</v>
      </c>
      <c r="FK53">
        <v>1011.75</v>
      </c>
      <c r="FL53">
        <v>7417226</v>
      </c>
      <c r="FM53">
        <v>0</v>
      </c>
      <c r="FN53">
        <v>0</v>
      </c>
      <c r="FO53">
        <v>0</v>
      </c>
      <c r="FP53">
        <v>0</v>
      </c>
      <c r="FQ53">
        <v>0</v>
      </c>
      <c r="FR53">
        <v>0</v>
      </c>
      <c r="FS53">
        <v>0</v>
      </c>
      <c r="FT53">
        <v>0</v>
      </c>
      <c r="FU53">
        <v>0</v>
      </c>
      <c r="FV53">
        <v>0</v>
      </c>
      <c r="FW53">
        <v>0</v>
      </c>
      <c r="FX53">
        <v>0</v>
      </c>
      <c r="FY53">
        <v>0</v>
      </c>
      <c r="GB53">
        <v>93113</v>
      </c>
      <c r="GC53">
        <v>93113</v>
      </c>
      <c r="GD53">
        <v>9.9500000000000011</v>
      </c>
      <c r="GF53">
        <v>0</v>
      </c>
      <c r="GG53">
        <v>0</v>
      </c>
      <c r="GH53">
        <v>0</v>
      </c>
      <c r="GI53">
        <v>0</v>
      </c>
      <c r="GK53">
        <v>0</v>
      </c>
      <c r="GL53">
        <v>0</v>
      </c>
      <c r="GM53">
        <v>0</v>
      </c>
      <c r="GN53">
        <v>0</v>
      </c>
      <c r="GO53">
        <v>0</v>
      </c>
      <c r="GQ53">
        <v>0</v>
      </c>
      <c r="GR53">
        <v>0</v>
      </c>
      <c r="GS53">
        <v>0</v>
      </c>
      <c r="GT53">
        <v>0</v>
      </c>
      <c r="HB53">
        <v>380911986</v>
      </c>
      <c r="HC53">
        <v>3.9695999999999995E-2</v>
      </c>
      <c r="HD53">
        <v>66590</v>
      </c>
      <c r="HE53">
        <v>0</v>
      </c>
      <c r="HF53">
        <v>291567</v>
      </c>
      <c r="HG53">
        <v>3080</v>
      </c>
      <c r="HH53">
        <v>13615</v>
      </c>
      <c r="HI53">
        <v>0</v>
      </c>
      <c r="HJ53">
        <v>94128</v>
      </c>
      <c r="HK53">
        <v>2017</v>
      </c>
      <c r="HL53">
        <v>957</v>
      </c>
      <c r="HM53">
        <v>0</v>
      </c>
      <c r="HN53">
        <v>0</v>
      </c>
      <c r="HO53">
        <v>0</v>
      </c>
      <c r="HP53">
        <v>0</v>
      </c>
      <c r="HQ53">
        <v>0</v>
      </c>
      <c r="HR53">
        <v>0</v>
      </c>
      <c r="HS53">
        <v>6046987</v>
      </c>
      <c r="HT53">
        <v>150400</v>
      </c>
      <c r="HW53">
        <v>0</v>
      </c>
      <c r="HX53">
        <v>28</v>
      </c>
      <c r="HY53">
        <v>23</v>
      </c>
      <c r="HZ53">
        <v>12</v>
      </c>
      <c r="IA53">
        <v>24</v>
      </c>
      <c r="IB53">
        <v>299</v>
      </c>
      <c r="IC53">
        <v>386</v>
      </c>
      <c r="ID53">
        <v>0</v>
      </c>
      <c r="IE53">
        <v>0</v>
      </c>
      <c r="IF53">
        <v>0</v>
      </c>
      <c r="IG53">
        <v>5</v>
      </c>
      <c r="IH53">
        <v>22.102</v>
      </c>
      <c r="II53">
        <v>0</v>
      </c>
      <c r="IJ53">
        <v>1.798</v>
      </c>
      <c r="IK53">
        <v>283.17400000000004</v>
      </c>
      <c r="IL53">
        <v>0</v>
      </c>
      <c r="IM53">
        <v>0</v>
      </c>
      <c r="IN53">
        <v>0</v>
      </c>
      <c r="IO53">
        <v>0</v>
      </c>
      <c r="IP53">
        <v>283.17400000000004</v>
      </c>
      <c r="IQ53">
        <v>1.798</v>
      </c>
      <c r="IR53">
        <v>1108</v>
      </c>
      <c r="IS53">
        <v>77873</v>
      </c>
      <c r="IT53">
        <v>0</v>
      </c>
      <c r="IU53">
        <v>0</v>
      </c>
      <c r="IV53">
        <v>0</v>
      </c>
      <c r="IW53">
        <v>6160</v>
      </c>
      <c r="IX53">
        <v>0</v>
      </c>
      <c r="IY53">
        <v>0</v>
      </c>
      <c r="IZ53">
        <v>77873</v>
      </c>
      <c r="JA53">
        <v>0</v>
      </c>
      <c r="JB53">
        <v>0</v>
      </c>
      <c r="JC53">
        <v>0</v>
      </c>
      <c r="JD53">
        <v>0</v>
      </c>
      <c r="JE53">
        <v>0</v>
      </c>
      <c r="JF53">
        <v>0</v>
      </c>
      <c r="JG53">
        <v>0</v>
      </c>
      <c r="JH53">
        <v>0</v>
      </c>
      <c r="JJ53">
        <v>0</v>
      </c>
      <c r="JK53">
        <v>0</v>
      </c>
      <c r="JL53">
        <v>0</v>
      </c>
      <c r="JM53">
        <v>0</v>
      </c>
      <c r="JO53">
        <v>0</v>
      </c>
      <c r="JP53">
        <v>9.4530000000000012</v>
      </c>
      <c r="JQ53">
        <v>0.496</v>
      </c>
      <c r="JR53">
        <v>0</v>
      </c>
      <c r="JS53">
        <v>87821</v>
      </c>
      <c r="JT53">
        <v>5292</v>
      </c>
      <c r="JU53">
        <v>0</v>
      </c>
      <c r="JW53">
        <v>0</v>
      </c>
      <c r="JX53">
        <v>0</v>
      </c>
      <c r="JY53">
        <v>0</v>
      </c>
      <c r="JZ53">
        <v>0</v>
      </c>
      <c r="KD53">
        <v>0</v>
      </c>
      <c r="KE53">
        <v>7258</v>
      </c>
      <c r="KG53">
        <v>0</v>
      </c>
      <c r="KH53">
        <v>0</v>
      </c>
      <c r="KI53">
        <v>0</v>
      </c>
      <c r="KJ53">
        <v>5</v>
      </c>
      <c r="KK53">
        <v>0</v>
      </c>
      <c r="KL53">
        <v>3080</v>
      </c>
      <c r="KM53">
        <v>0</v>
      </c>
      <c r="KN53">
        <v>0</v>
      </c>
      <c r="KO53">
        <v>0</v>
      </c>
      <c r="KP53">
        <v>0</v>
      </c>
      <c r="KQ53">
        <v>0</v>
      </c>
      <c r="KS53">
        <v>0</v>
      </c>
      <c r="KT53">
        <v>0</v>
      </c>
      <c r="KU53">
        <v>0</v>
      </c>
      <c r="KW53">
        <v>0</v>
      </c>
      <c r="KX53">
        <v>0</v>
      </c>
      <c r="KY53">
        <v>0</v>
      </c>
      <c r="KZ53">
        <v>0</v>
      </c>
      <c r="LA53">
        <v>0</v>
      </c>
      <c r="LB53">
        <v>0</v>
      </c>
      <c r="LD53">
        <v>0</v>
      </c>
      <c r="LE53">
        <v>0</v>
      </c>
      <c r="LF53">
        <v>0</v>
      </c>
      <c r="LG53">
        <v>0</v>
      </c>
      <c r="LH53">
        <v>0</v>
      </c>
      <c r="LI53">
        <v>0</v>
      </c>
      <c r="LJ53">
        <v>412.78399999999999</v>
      </c>
      <c r="LK53">
        <v>6</v>
      </c>
      <c r="LL53">
        <v>90000</v>
      </c>
      <c r="LM53">
        <v>4128</v>
      </c>
      <c r="LN53">
        <v>0</v>
      </c>
      <c r="LO53">
        <v>0</v>
      </c>
      <c r="LP53">
        <v>0</v>
      </c>
      <c r="LQ53">
        <v>0</v>
      </c>
      <c r="LR53">
        <v>0</v>
      </c>
      <c r="LS53">
        <v>0</v>
      </c>
      <c r="LT53">
        <v>0</v>
      </c>
      <c r="LU53">
        <v>0</v>
      </c>
      <c r="LV53">
        <v>0</v>
      </c>
      <c r="LW53">
        <v>0</v>
      </c>
      <c r="LX53">
        <v>0</v>
      </c>
      <c r="LY53">
        <v>0</v>
      </c>
      <c r="LZ53">
        <v>412</v>
      </c>
      <c r="MA53">
        <v>24720</v>
      </c>
      <c r="MB53">
        <v>0</v>
      </c>
      <c r="MC53">
        <v>16480</v>
      </c>
      <c r="MD53">
        <v>8240</v>
      </c>
      <c r="ME53">
        <v>0</v>
      </c>
      <c r="MF53">
        <v>0</v>
      </c>
      <c r="MG53">
        <v>7162340</v>
      </c>
      <c r="MH53">
        <v>0</v>
      </c>
      <c r="MI53">
        <v>0</v>
      </c>
      <c r="MJ53">
        <v>0</v>
      </c>
      <c r="MK53">
        <v>0</v>
      </c>
      <c r="ML53">
        <v>0</v>
      </c>
    </row>
    <row r="54" spans="1:350" x14ac:dyDescent="0.25">
      <c r="A54">
        <v>45523</v>
      </c>
      <c r="B54">
        <v>123803</v>
      </c>
      <c r="C54">
        <v>9</v>
      </c>
      <c r="D54">
        <v>2025</v>
      </c>
      <c r="E54">
        <v>6160</v>
      </c>
      <c r="F54">
        <v>0</v>
      </c>
      <c r="G54">
        <v>340.42200000000003</v>
      </c>
      <c r="H54">
        <v>333.71</v>
      </c>
      <c r="I54">
        <v>333.71</v>
      </c>
      <c r="J54">
        <v>340.42200000000003</v>
      </c>
      <c r="K54">
        <v>0</v>
      </c>
      <c r="L54">
        <v>6160</v>
      </c>
      <c r="M54">
        <v>0</v>
      </c>
      <c r="N54">
        <v>0</v>
      </c>
      <c r="P54">
        <v>350.48200000000003</v>
      </c>
      <c r="Q54">
        <v>0</v>
      </c>
      <c r="R54">
        <v>218068</v>
      </c>
      <c r="S54">
        <v>622.19600000000003</v>
      </c>
      <c r="U54">
        <v>151631</v>
      </c>
      <c r="V54">
        <v>0</v>
      </c>
      <c r="W54">
        <v>0</v>
      </c>
      <c r="X54">
        <v>0</v>
      </c>
      <c r="Z54">
        <v>0</v>
      </c>
      <c r="AC54">
        <v>0</v>
      </c>
      <c r="AD54" t="s">
        <v>305</v>
      </c>
      <c r="AE54">
        <v>0</v>
      </c>
      <c r="AH54">
        <v>0</v>
      </c>
      <c r="AI54">
        <v>0</v>
      </c>
      <c r="AJ54">
        <v>6160</v>
      </c>
      <c r="AK54" t="s">
        <v>529</v>
      </c>
      <c r="AL54" t="s">
        <v>342</v>
      </c>
      <c r="AM54">
        <v>0</v>
      </c>
      <c r="AN54">
        <v>0</v>
      </c>
      <c r="AO54">
        <v>0</v>
      </c>
      <c r="AP54">
        <v>0</v>
      </c>
      <c r="AQ54">
        <v>0</v>
      </c>
      <c r="AS54">
        <v>0</v>
      </c>
      <c r="AT54">
        <v>0</v>
      </c>
      <c r="AU54">
        <v>0</v>
      </c>
      <c r="AV54">
        <v>-14360</v>
      </c>
      <c r="AW54">
        <v>3696827</v>
      </c>
      <c r="AX54">
        <v>3642979</v>
      </c>
      <c r="AY54">
        <v>2506857</v>
      </c>
      <c r="AZ54">
        <v>218068</v>
      </c>
      <c r="BA54">
        <v>34</v>
      </c>
      <c r="BB54">
        <v>0</v>
      </c>
      <c r="BC54">
        <v>0</v>
      </c>
      <c r="BD54">
        <v>0</v>
      </c>
      <c r="BE54">
        <v>0</v>
      </c>
      <c r="BF54">
        <v>3288004</v>
      </c>
      <c r="BG54">
        <v>0</v>
      </c>
      <c r="BJ54">
        <v>12</v>
      </c>
      <c r="BK54">
        <v>0</v>
      </c>
      <c r="BL54">
        <v>0</v>
      </c>
      <c r="BM54">
        <v>0</v>
      </c>
      <c r="BN54">
        <v>0</v>
      </c>
      <c r="BO54">
        <v>0</v>
      </c>
      <c r="BP54">
        <v>0</v>
      </c>
      <c r="BQ54">
        <v>719</v>
      </c>
      <c r="BS54">
        <v>0</v>
      </c>
      <c r="BT54">
        <v>0</v>
      </c>
      <c r="BU54">
        <v>0</v>
      </c>
      <c r="BV54">
        <v>0</v>
      </c>
      <c r="BW54">
        <v>0</v>
      </c>
      <c r="BY54">
        <v>0</v>
      </c>
      <c r="CA54">
        <v>0</v>
      </c>
      <c r="CB54">
        <v>0</v>
      </c>
      <c r="CC54">
        <v>0</v>
      </c>
      <c r="CD54">
        <v>0</v>
      </c>
      <c r="CE54">
        <v>0</v>
      </c>
      <c r="CF54">
        <v>0</v>
      </c>
      <c r="CG54">
        <v>0</v>
      </c>
      <c r="CH54">
        <v>77273</v>
      </c>
      <c r="CI54">
        <v>0</v>
      </c>
      <c r="CJ54">
        <v>4</v>
      </c>
      <c r="CK54">
        <v>0</v>
      </c>
      <c r="CL54">
        <v>0</v>
      </c>
      <c r="CN54">
        <v>0</v>
      </c>
      <c r="CO54">
        <v>1</v>
      </c>
      <c r="CP54">
        <v>0</v>
      </c>
      <c r="CQ54">
        <v>1.5830000000000002</v>
      </c>
      <c r="CR54">
        <v>352.11600000000004</v>
      </c>
      <c r="CS54">
        <v>0</v>
      </c>
      <c r="CT54">
        <v>0</v>
      </c>
      <c r="CU54">
        <v>0</v>
      </c>
      <c r="CV54">
        <v>0</v>
      </c>
      <c r="CW54">
        <v>0</v>
      </c>
      <c r="CX54">
        <v>0</v>
      </c>
      <c r="CY54">
        <v>0</v>
      </c>
      <c r="CZ54">
        <v>0</v>
      </c>
      <c r="DB54">
        <v>2055654</v>
      </c>
      <c r="DC54">
        <v>0</v>
      </c>
      <c r="DD54">
        <v>0</v>
      </c>
      <c r="DE54">
        <v>614845</v>
      </c>
      <c r="DF54">
        <v>614845</v>
      </c>
      <c r="DG54">
        <v>99.813000000000002</v>
      </c>
      <c r="DH54">
        <v>0</v>
      </c>
      <c r="DI54">
        <v>0</v>
      </c>
      <c r="DK54">
        <v>3120</v>
      </c>
      <c r="DL54">
        <v>0</v>
      </c>
      <c r="DM54">
        <v>62286</v>
      </c>
      <c r="DN54">
        <v>205</v>
      </c>
      <c r="DO54">
        <v>0</v>
      </c>
      <c r="DP54">
        <v>0</v>
      </c>
      <c r="DQ54">
        <v>0</v>
      </c>
      <c r="DR54">
        <v>0</v>
      </c>
      <c r="DS54">
        <v>0</v>
      </c>
      <c r="DT54">
        <v>0</v>
      </c>
      <c r="DU54">
        <v>0</v>
      </c>
      <c r="DV54">
        <v>0</v>
      </c>
      <c r="DW54">
        <v>0</v>
      </c>
      <c r="DX54">
        <v>0</v>
      </c>
      <c r="DY54">
        <v>0</v>
      </c>
      <c r="DZ54">
        <v>0</v>
      </c>
      <c r="EA54">
        <v>0</v>
      </c>
      <c r="EB54">
        <v>0</v>
      </c>
      <c r="EC54">
        <v>3.0649999999999999</v>
      </c>
      <c r="ED54">
        <v>21712</v>
      </c>
      <c r="EE54">
        <v>0</v>
      </c>
      <c r="EF54">
        <v>0</v>
      </c>
      <c r="EG54">
        <v>0</v>
      </c>
      <c r="EH54">
        <v>40779</v>
      </c>
      <c r="EI54">
        <v>0</v>
      </c>
      <c r="EJ54">
        <v>0</v>
      </c>
      <c r="EK54">
        <v>1.7</v>
      </c>
      <c r="EL54">
        <v>0</v>
      </c>
      <c r="EM54">
        <v>0</v>
      </c>
      <c r="EN54">
        <v>0.30399999999999999</v>
      </c>
      <c r="EO54">
        <v>0</v>
      </c>
      <c r="EP54">
        <v>0</v>
      </c>
      <c r="EQ54">
        <v>2.004</v>
      </c>
      <c r="ER54">
        <v>0</v>
      </c>
      <c r="ES54">
        <v>6.62</v>
      </c>
      <c r="ET54">
        <v>0</v>
      </c>
      <c r="EV54">
        <v>0</v>
      </c>
      <c r="EW54">
        <v>0</v>
      </c>
      <c r="EX54">
        <v>0</v>
      </c>
      <c r="EZ54">
        <v>3102727</v>
      </c>
      <c r="FA54">
        <v>0</v>
      </c>
      <c r="FB54">
        <v>3320590</v>
      </c>
      <c r="FC54">
        <v>0</v>
      </c>
      <c r="FD54">
        <v>0</v>
      </c>
      <c r="FE54">
        <v>460906</v>
      </c>
      <c r="FF54">
        <v>79346</v>
      </c>
      <c r="FG54">
        <v>6.6668999999999992E-2</v>
      </c>
      <c r="FH54">
        <v>3.0164999999999997E-2</v>
      </c>
      <c r="FI54">
        <v>0</v>
      </c>
      <c r="FJ54">
        <v>0</v>
      </c>
      <c r="FK54">
        <v>533.76700000000005</v>
      </c>
      <c r="FL54">
        <v>3938115</v>
      </c>
      <c r="FM54">
        <v>0</v>
      </c>
      <c r="FN54">
        <v>0</v>
      </c>
      <c r="FO54">
        <v>31582</v>
      </c>
      <c r="FP54">
        <v>0</v>
      </c>
      <c r="FQ54">
        <v>31582</v>
      </c>
      <c r="FR54">
        <v>31582</v>
      </c>
      <c r="FS54">
        <v>0</v>
      </c>
      <c r="FT54">
        <v>0</v>
      </c>
      <c r="FU54">
        <v>0</v>
      </c>
      <c r="FV54">
        <v>0</v>
      </c>
      <c r="FW54">
        <v>0</v>
      </c>
      <c r="FX54">
        <v>0</v>
      </c>
      <c r="FY54">
        <v>0</v>
      </c>
      <c r="GB54">
        <v>43174</v>
      </c>
      <c r="GC54">
        <v>43174</v>
      </c>
      <c r="GD54">
        <v>4.7080000000000002</v>
      </c>
      <c r="GF54">
        <v>0</v>
      </c>
      <c r="GG54">
        <v>0</v>
      </c>
      <c r="GH54">
        <v>0</v>
      </c>
      <c r="GI54">
        <v>0</v>
      </c>
      <c r="GK54">
        <v>0</v>
      </c>
      <c r="GL54">
        <v>0</v>
      </c>
      <c r="GM54">
        <v>0</v>
      </c>
      <c r="GN54">
        <v>0</v>
      </c>
      <c r="GO54">
        <v>0</v>
      </c>
      <c r="GQ54">
        <v>0</v>
      </c>
      <c r="GR54">
        <v>0</v>
      </c>
      <c r="GS54">
        <v>0</v>
      </c>
      <c r="GT54">
        <v>0</v>
      </c>
      <c r="HB54">
        <v>380911986</v>
      </c>
      <c r="HC54">
        <v>3.9695999999999995E-2</v>
      </c>
      <c r="HD54">
        <v>54053</v>
      </c>
      <c r="HE54">
        <v>0</v>
      </c>
      <c r="HF54">
        <v>366414</v>
      </c>
      <c r="HG54">
        <v>3080</v>
      </c>
      <c r="HH54">
        <v>78825</v>
      </c>
      <c r="HI54">
        <v>0</v>
      </c>
      <c r="HJ54">
        <v>63521</v>
      </c>
      <c r="HK54">
        <v>648</v>
      </c>
      <c r="HL54">
        <v>561</v>
      </c>
      <c r="HM54">
        <v>0</v>
      </c>
      <c r="HN54">
        <v>0</v>
      </c>
      <c r="HO54">
        <v>0</v>
      </c>
      <c r="HP54">
        <v>0</v>
      </c>
      <c r="HQ54">
        <v>0</v>
      </c>
      <c r="HR54">
        <v>0</v>
      </c>
      <c r="HS54">
        <v>3102522</v>
      </c>
      <c r="HT54">
        <v>79346</v>
      </c>
      <c r="HW54">
        <v>0</v>
      </c>
      <c r="HX54">
        <v>7</v>
      </c>
      <c r="HY54">
        <v>62</v>
      </c>
      <c r="HZ54">
        <v>44</v>
      </c>
      <c r="IA54">
        <v>117</v>
      </c>
      <c r="IB54">
        <v>152</v>
      </c>
      <c r="IC54">
        <v>382</v>
      </c>
      <c r="ID54">
        <v>0</v>
      </c>
      <c r="IE54">
        <v>0</v>
      </c>
      <c r="IF54">
        <v>0</v>
      </c>
      <c r="IG54">
        <v>5</v>
      </c>
      <c r="IH54">
        <v>127.96300000000001</v>
      </c>
      <c r="II54">
        <v>0</v>
      </c>
      <c r="IJ54">
        <v>0</v>
      </c>
      <c r="IK54">
        <v>0</v>
      </c>
      <c r="IL54">
        <v>0</v>
      </c>
      <c r="IM54">
        <v>0</v>
      </c>
      <c r="IN54">
        <v>0</v>
      </c>
      <c r="IO54">
        <v>0</v>
      </c>
      <c r="IP54">
        <v>0</v>
      </c>
      <c r="IQ54">
        <v>0</v>
      </c>
      <c r="IR54">
        <v>0</v>
      </c>
      <c r="IS54">
        <v>0</v>
      </c>
      <c r="IT54">
        <v>0</v>
      </c>
      <c r="IU54">
        <v>0</v>
      </c>
      <c r="IV54">
        <v>0</v>
      </c>
      <c r="IW54">
        <v>6160</v>
      </c>
      <c r="IX54">
        <v>0</v>
      </c>
      <c r="IY54">
        <v>0</v>
      </c>
      <c r="IZ54">
        <v>0</v>
      </c>
      <c r="JA54">
        <v>0</v>
      </c>
      <c r="JB54">
        <v>0</v>
      </c>
      <c r="JC54">
        <v>0</v>
      </c>
      <c r="JD54">
        <v>0</v>
      </c>
      <c r="JE54">
        <v>0</v>
      </c>
      <c r="JF54">
        <v>0</v>
      </c>
      <c r="JG54">
        <v>0</v>
      </c>
      <c r="JH54">
        <v>0</v>
      </c>
      <c r="JJ54">
        <v>0</v>
      </c>
      <c r="JK54">
        <v>0</v>
      </c>
      <c r="JL54">
        <v>0</v>
      </c>
      <c r="JM54">
        <v>0</v>
      </c>
      <c r="JO54">
        <v>0.432</v>
      </c>
      <c r="JP54">
        <v>4.2759999999999998</v>
      </c>
      <c r="JQ54">
        <v>0</v>
      </c>
      <c r="JR54">
        <v>3449</v>
      </c>
      <c r="JS54">
        <v>39725</v>
      </c>
      <c r="JT54">
        <v>0</v>
      </c>
      <c r="JU54">
        <v>0</v>
      </c>
      <c r="JW54">
        <v>0</v>
      </c>
      <c r="JX54">
        <v>0</v>
      </c>
      <c r="JY54">
        <v>0</v>
      </c>
      <c r="JZ54">
        <v>0</v>
      </c>
      <c r="KD54">
        <v>0</v>
      </c>
      <c r="KE54">
        <v>7258</v>
      </c>
      <c r="KG54">
        <v>0</v>
      </c>
      <c r="KH54">
        <v>0</v>
      </c>
      <c r="KI54">
        <v>0</v>
      </c>
      <c r="KJ54">
        <v>3</v>
      </c>
      <c r="KK54">
        <v>2</v>
      </c>
      <c r="KL54">
        <v>1848</v>
      </c>
      <c r="KM54">
        <v>1232</v>
      </c>
      <c r="KN54">
        <v>0</v>
      </c>
      <c r="KO54">
        <v>0</v>
      </c>
      <c r="KP54">
        <v>0</v>
      </c>
      <c r="KQ54">
        <v>0</v>
      </c>
      <c r="KS54">
        <v>0</v>
      </c>
      <c r="KT54">
        <v>0</v>
      </c>
      <c r="KU54">
        <v>0</v>
      </c>
      <c r="KW54">
        <v>0</v>
      </c>
      <c r="KX54">
        <v>0</v>
      </c>
      <c r="KY54">
        <v>0</v>
      </c>
      <c r="KZ54">
        <v>0</v>
      </c>
      <c r="LA54">
        <v>0</v>
      </c>
      <c r="LB54">
        <v>0</v>
      </c>
      <c r="LD54">
        <v>0</v>
      </c>
      <c r="LE54">
        <v>0</v>
      </c>
      <c r="LF54">
        <v>0</v>
      </c>
      <c r="LG54">
        <v>0</v>
      </c>
      <c r="LH54">
        <v>0</v>
      </c>
      <c r="LI54">
        <v>0</v>
      </c>
      <c r="LJ54">
        <v>352.11600000000004</v>
      </c>
      <c r="LK54">
        <v>4</v>
      </c>
      <c r="LL54">
        <v>60000</v>
      </c>
      <c r="LM54">
        <v>3521</v>
      </c>
      <c r="LN54">
        <v>0</v>
      </c>
      <c r="LO54">
        <v>0</v>
      </c>
      <c r="LP54">
        <v>0</v>
      </c>
      <c r="LQ54">
        <v>0</v>
      </c>
      <c r="LR54">
        <v>0</v>
      </c>
      <c r="LS54">
        <v>0</v>
      </c>
      <c r="LT54">
        <v>0</v>
      </c>
      <c r="LU54">
        <v>0</v>
      </c>
      <c r="LV54">
        <v>0</v>
      </c>
      <c r="LW54">
        <v>0</v>
      </c>
      <c r="LX54">
        <v>0</v>
      </c>
      <c r="LY54">
        <v>0</v>
      </c>
      <c r="LZ54">
        <v>387</v>
      </c>
      <c r="MA54">
        <v>23220</v>
      </c>
      <c r="MB54">
        <v>0</v>
      </c>
      <c r="MC54">
        <v>15480</v>
      </c>
      <c r="MD54">
        <v>7740</v>
      </c>
      <c r="ME54">
        <v>0</v>
      </c>
      <c r="MF54">
        <v>0</v>
      </c>
      <c r="MG54">
        <v>3720047</v>
      </c>
      <c r="MH54">
        <v>0</v>
      </c>
      <c r="MI54">
        <v>0</v>
      </c>
      <c r="MJ54">
        <v>0</v>
      </c>
      <c r="MK54">
        <v>0</v>
      </c>
      <c r="ML54">
        <v>0</v>
      </c>
    </row>
    <row r="55" spans="1:350" x14ac:dyDescent="0.25">
      <c r="A55">
        <v>45523</v>
      </c>
      <c r="B55">
        <v>152803</v>
      </c>
      <c r="C55">
        <v>9</v>
      </c>
      <c r="D55">
        <v>2025</v>
      </c>
      <c r="E55">
        <v>6160</v>
      </c>
      <c r="F55">
        <v>0</v>
      </c>
      <c r="G55">
        <v>94.100000000000009</v>
      </c>
      <c r="H55">
        <v>86.820000000000007</v>
      </c>
      <c r="I55">
        <v>86.820000000000007</v>
      </c>
      <c r="J55">
        <v>94.100000000000009</v>
      </c>
      <c r="K55">
        <v>0</v>
      </c>
      <c r="L55">
        <v>6160</v>
      </c>
      <c r="M55">
        <v>0</v>
      </c>
      <c r="N55">
        <v>0</v>
      </c>
      <c r="P55">
        <v>120.28200000000001</v>
      </c>
      <c r="Q55">
        <v>0</v>
      </c>
      <c r="R55">
        <v>74839</v>
      </c>
      <c r="S55">
        <v>622.19600000000003</v>
      </c>
      <c r="U55">
        <v>52039</v>
      </c>
      <c r="V55">
        <v>3.99</v>
      </c>
      <c r="W55">
        <v>2458</v>
      </c>
      <c r="X55">
        <v>2458</v>
      </c>
      <c r="Z55">
        <v>0</v>
      </c>
      <c r="AC55">
        <v>0</v>
      </c>
      <c r="AD55" t="s">
        <v>305</v>
      </c>
      <c r="AE55">
        <v>0</v>
      </c>
      <c r="AH55">
        <v>0</v>
      </c>
      <c r="AI55">
        <v>0</v>
      </c>
      <c r="AJ55">
        <v>6160</v>
      </c>
      <c r="AK55" t="s">
        <v>529</v>
      </c>
      <c r="AL55" t="s">
        <v>446</v>
      </c>
      <c r="AM55">
        <v>0</v>
      </c>
      <c r="AN55">
        <v>0</v>
      </c>
      <c r="AO55">
        <v>0</v>
      </c>
      <c r="AP55">
        <v>0</v>
      </c>
      <c r="AQ55">
        <v>0</v>
      </c>
      <c r="AS55">
        <v>0</v>
      </c>
      <c r="AT55">
        <v>0</v>
      </c>
      <c r="AU55">
        <v>0</v>
      </c>
      <c r="AV55">
        <v>-26825</v>
      </c>
      <c r="AW55">
        <v>1123477</v>
      </c>
      <c r="AX55">
        <v>1108854</v>
      </c>
      <c r="AY55">
        <v>758355</v>
      </c>
      <c r="AZ55">
        <v>74839</v>
      </c>
      <c r="BA55">
        <v>4</v>
      </c>
      <c r="BB55">
        <v>0</v>
      </c>
      <c r="BC55">
        <v>0</v>
      </c>
      <c r="BD55">
        <v>0</v>
      </c>
      <c r="BE55">
        <v>0</v>
      </c>
      <c r="BF55">
        <v>1013136</v>
      </c>
      <c r="BG55">
        <v>0</v>
      </c>
      <c r="BJ55">
        <v>12</v>
      </c>
      <c r="BK55">
        <v>0</v>
      </c>
      <c r="BL55">
        <v>0</v>
      </c>
      <c r="BM55">
        <v>0</v>
      </c>
      <c r="BN55">
        <v>0</v>
      </c>
      <c r="BO55">
        <v>0</v>
      </c>
      <c r="BP55">
        <v>0</v>
      </c>
      <c r="BQ55">
        <v>757</v>
      </c>
      <c r="BS55">
        <v>0</v>
      </c>
      <c r="BT55">
        <v>0</v>
      </c>
      <c r="BU55">
        <v>0</v>
      </c>
      <c r="BV55">
        <v>0</v>
      </c>
      <c r="BW55">
        <v>0</v>
      </c>
      <c r="BY55">
        <v>0</v>
      </c>
      <c r="CA55">
        <v>0</v>
      </c>
      <c r="CB55">
        <v>0</v>
      </c>
      <c r="CC55">
        <v>0</v>
      </c>
      <c r="CD55">
        <v>0</v>
      </c>
      <c r="CE55">
        <v>0</v>
      </c>
      <c r="CF55">
        <v>0</v>
      </c>
      <c r="CG55">
        <v>0</v>
      </c>
      <c r="CH55">
        <v>24182</v>
      </c>
      <c r="CI55">
        <v>0</v>
      </c>
      <c r="CJ55">
        <v>4</v>
      </c>
      <c r="CK55">
        <v>0</v>
      </c>
      <c r="CL55">
        <v>0</v>
      </c>
      <c r="CN55">
        <v>0</v>
      </c>
      <c r="CO55">
        <v>1</v>
      </c>
      <c r="CP55">
        <v>0.442</v>
      </c>
      <c r="CQ55">
        <v>12</v>
      </c>
      <c r="CR55">
        <v>119.497</v>
      </c>
      <c r="CS55">
        <v>0</v>
      </c>
      <c r="CT55">
        <v>0</v>
      </c>
      <c r="CU55">
        <v>0</v>
      </c>
      <c r="CV55">
        <v>0</v>
      </c>
      <c r="CW55">
        <v>0</v>
      </c>
      <c r="CX55">
        <v>0</v>
      </c>
      <c r="CY55">
        <v>0</v>
      </c>
      <c r="CZ55">
        <v>0</v>
      </c>
      <c r="DB55">
        <v>534811</v>
      </c>
      <c r="DC55">
        <v>0</v>
      </c>
      <c r="DD55">
        <v>0</v>
      </c>
      <c r="DE55">
        <v>193424</v>
      </c>
      <c r="DF55">
        <v>199986</v>
      </c>
      <c r="DG55">
        <v>31.400000000000002</v>
      </c>
      <c r="DH55">
        <v>0</v>
      </c>
      <c r="DI55">
        <v>6562</v>
      </c>
      <c r="DK55">
        <v>3728</v>
      </c>
      <c r="DL55">
        <v>0</v>
      </c>
      <c r="DM55">
        <v>97000</v>
      </c>
      <c r="DN55">
        <v>319</v>
      </c>
      <c r="DO55">
        <v>0</v>
      </c>
      <c r="DP55">
        <v>0</v>
      </c>
      <c r="DQ55">
        <v>0</v>
      </c>
      <c r="DR55">
        <v>0</v>
      </c>
      <c r="DS55">
        <v>0</v>
      </c>
      <c r="DT55">
        <v>0</v>
      </c>
      <c r="DU55">
        <v>0</v>
      </c>
      <c r="DV55">
        <v>0</v>
      </c>
      <c r="DW55">
        <v>0</v>
      </c>
      <c r="DX55">
        <v>0</v>
      </c>
      <c r="DY55">
        <v>0</v>
      </c>
      <c r="DZ55">
        <v>0</v>
      </c>
      <c r="EA55">
        <v>6.1000000000000006E-2</v>
      </c>
      <c r="EB55">
        <v>0</v>
      </c>
      <c r="EC55">
        <v>11.01</v>
      </c>
      <c r="ED55">
        <v>77995</v>
      </c>
      <c r="EE55">
        <v>0</v>
      </c>
      <c r="EF55">
        <v>0</v>
      </c>
      <c r="EG55">
        <v>0</v>
      </c>
      <c r="EH55">
        <v>19324</v>
      </c>
      <c r="EI55">
        <v>0</v>
      </c>
      <c r="EJ55">
        <v>0</v>
      </c>
      <c r="EK55">
        <v>0.94400000000000006</v>
      </c>
      <c r="EL55">
        <v>0</v>
      </c>
      <c r="EM55">
        <v>0</v>
      </c>
      <c r="EN55">
        <v>0</v>
      </c>
      <c r="EO55">
        <v>0</v>
      </c>
      <c r="EP55">
        <v>0</v>
      </c>
      <c r="EQ55">
        <v>1.0050000000000001</v>
      </c>
      <c r="ER55">
        <v>0</v>
      </c>
      <c r="ES55">
        <v>3.137</v>
      </c>
      <c r="ET55">
        <v>0</v>
      </c>
      <c r="EV55">
        <v>0</v>
      </c>
      <c r="EW55">
        <v>0</v>
      </c>
      <c r="EX55">
        <v>0</v>
      </c>
      <c r="EZ55">
        <v>942386</v>
      </c>
      <c r="FA55">
        <v>0</v>
      </c>
      <c r="FB55">
        <v>1016906</v>
      </c>
      <c r="FC55">
        <v>0</v>
      </c>
      <c r="FD55">
        <v>0</v>
      </c>
      <c r="FE55">
        <v>142019</v>
      </c>
      <c r="FF55">
        <v>24449</v>
      </c>
      <c r="FG55">
        <v>6.6668999999999992E-2</v>
      </c>
      <c r="FH55">
        <v>3.0164999999999997E-2</v>
      </c>
      <c r="FI55">
        <v>0</v>
      </c>
      <c r="FJ55">
        <v>0</v>
      </c>
      <c r="FK55">
        <v>164.47</v>
      </c>
      <c r="FL55">
        <v>1207556</v>
      </c>
      <c r="FM55">
        <v>0</v>
      </c>
      <c r="FN55">
        <v>0</v>
      </c>
      <c r="FO55">
        <v>0</v>
      </c>
      <c r="FP55">
        <v>0</v>
      </c>
      <c r="FQ55">
        <v>0</v>
      </c>
      <c r="FR55">
        <v>0</v>
      </c>
      <c r="FS55">
        <v>0</v>
      </c>
      <c r="FT55">
        <v>0</v>
      </c>
      <c r="FU55">
        <v>0</v>
      </c>
      <c r="FV55">
        <v>0</v>
      </c>
      <c r="FW55">
        <v>0</v>
      </c>
      <c r="FX55">
        <v>0</v>
      </c>
      <c r="FY55">
        <v>0</v>
      </c>
      <c r="GB55">
        <v>62111</v>
      </c>
      <c r="GC55">
        <v>62111</v>
      </c>
      <c r="GD55">
        <v>6.2750000000000004</v>
      </c>
      <c r="GF55">
        <v>0</v>
      </c>
      <c r="GG55">
        <v>0</v>
      </c>
      <c r="GH55">
        <v>0</v>
      </c>
      <c r="GI55">
        <v>0</v>
      </c>
      <c r="GK55">
        <v>0</v>
      </c>
      <c r="GL55">
        <v>0</v>
      </c>
      <c r="GM55">
        <v>0</v>
      </c>
      <c r="GN55">
        <v>0</v>
      </c>
      <c r="GO55">
        <v>0</v>
      </c>
      <c r="GQ55">
        <v>0</v>
      </c>
      <c r="GR55">
        <v>0</v>
      </c>
      <c r="GS55">
        <v>0</v>
      </c>
      <c r="GT55">
        <v>0</v>
      </c>
      <c r="HB55">
        <v>380911986</v>
      </c>
      <c r="HC55">
        <v>3.9695999999999995E-2</v>
      </c>
      <c r="HD55">
        <v>14942</v>
      </c>
      <c r="HE55">
        <v>0</v>
      </c>
      <c r="HF55">
        <v>95328</v>
      </c>
      <c r="HG55">
        <v>4928</v>
      </c>
      <c r="HH55">
        <v>0</v>
      </c>
      <c r="HI55">
        <v>0</v>
      </c>
      <c r="HJ55">
        <v>16195</v>
      </c>
      <c r="HK55">
        <v>2470</v>
      </c>
      <c r="HL55">
        <v>1619</v>
      </c>
      <c r="HM55">
        <v>0</v>
      </c>
      <c r="HN55">
        <v>0</v>
      </c>
      <c r="HO55">
        <v>0</v>
      </c>
      <c r="HP55">
        <v>0</v>
      </c>
      <c r="HQ55">
        <v>0</v>
      </c>
      <c r="HR55">
        <v>0</v>
      </c>
      <c r="HS55">
        <v>942067</v>
      </c>
      <c r="HT55">
        <v>24449</v>
      </c>
      <c r="HW55">
        <v>0</v>
      </c>
      <c r="HX55">
        <v>7</v>
      </c>
      <c r="HY55">
        <v>16</v>
      </c>
      <c r="HZ55">
        <v>14</v>
      </c>
      <c r="IA55">
        <v>24</v>
      </c>
      <c r="IB55">
        <v>59</v>
      </c>
      <c r="IC55">
        <v>120</v>
      </c>
      <c r="ID55">
        <v>0</v>
      </c>
      <c r="IE55">
        <v>0</v>
      </c>
      <c r="IF55">
        <v>0</v>
      </c>
      <c r="IG55">
        <v>8</v>
      </c>
      <c r="IH55">
        <v>0</v>
      </c>
      <c r="II55">
        <v>0</v>
      </c>
      <c r="IJ55">
        <v>3.99</v>
      </c>
      <c r="IK55">
        <v>0</v>
      </c>
      <c r="IL55">
        <v>0</v>
      </c>
      <c r="IM55">
        <v>0</v>
      </c>
      <c r="IN55">
        <v>0</v>
      </c>
      <c r="IO55">
        <v>0</v>
      </c>
      <c r="IP55">
        <v>0</v>
      </c>
      <c r="IQ55">
        <v>3.99</v>
      </c>
      <c r="IR55">
        <v>2458</v>
      </c>
      <c r="IS55">
        <v>0</v>
      </c>
      <c r="IT55">
        <v>0</v>
      </c>
      <c r="IU55">
        <v>0</v>
      </c>
      <c r="IV55">
        <v>0</v>
      </c>
      <c r="IW55">
        <v>6160</v>
      </c>
      <c r="IX55">
        <v>0</v>
      </c>
      <c r="IY55">
        <v>0</v>
      </c>
      <c r="IZ55">
        <v>0</v>
      </c>
      <c r="JA55">
        <v>0</v>
      </c>
      <c r="JB55">
        <v>0</v>
      </c>
      <c r="JC55">
        <v>0</v>
      </c>
      <c r="JD55">
        <v>0</v>
      </c>
      <c r="JE55">
        <v>0</v>
      </c>
      <c r="JF55">
        <v>0</v>
      </c>
      <c r="JG55">
        <v>0</v>
      </c>
      <c r="JH55">
        <v>0</v>
      </c>
      <c r="JJ55">
        <v>0</v>
      </c>
      <c r="JK55">
        <v>0</v>
      </c>
      <c r="JL55">
        <v>0</v>
      </c>
      <c r="JM55">
        <v>0</v>
      </c>
      <c r="JO55">
        <v>0</v>
      </c>
      <c r="JP55">
        <v>3.5010000000000003</v>
      </c>
      <c r="JQ55">
        <v>2.7730000000000001</v>
      </c>
      <c r="JR55">
        <v>0</v>
      </c>
      <c r="JS55">
        <v>32525</v>
      </c>
      <c r="JT55">
        <v>29586</v>
      </c>
      <c r="JU55">
        <v>0</v>
      </c>
      <c r="JW55">
        <v>0</v>
      </c>
      <c r="JX55">
        <v>0</v>
      </c>
      <c r="JY55">
        <v>0</v>
      </c>
      <c r="JZ55">
        <v>0</v>
      </c>
      <c r="KD55">
        <v>0</v>
      </c>
      <c r="KE55">
        <v>7258</v>
      </c>
      <c r="KG55">
        <v>0</v>
      </c>
      <c r="KH55">
        <v>0</v>
      </c>
      <c r="KI55">
        <v>0</v>
      </c>
      <c r="KJ55">
        <v>4</v>
      </c>
      <c r="KK55">
        <v>4</v>
      </c>
      <c r="KL55">
        <v>2464</v>
      </c>
      <c r="KM55">
        <v>2464</v>
      </c>
      <c r="KN55">
        <v>0</v>
      </c>
      <c r="KO55">
        <v>0</v>
      </c>
      <c r="KP55">
        <v>0</v>
      </c>
      <c r="KQ55">
        <v>0</v>
      </c>
      <c r="KS55">
        <v>0</v>
      </c>
      <c r="KT55">
        <v>0</v>
      </c>
      <c r="KU55">
        <v>0</v>
      </c>
      <c r="KW55">
        <v>0</v>
      </c>
      <c r="KX55">
        <v>0</v>
      </c>
      <c r="KY55">
        <v>0</v>
      </c>
      <c r="KZ55">
        <v>0</v>
      </c>
      <c r="LA55">
        <v>0</v>
      </c>
      <c r="LB55">
        <v>0</v>
      </c>
      <c r="LD55">
        <v>0</v>
      </c>
      <c r="LE55">
        <v>0</v>
      </c>
      <c r="LF55">
        <v>0</v>
      </c>
      <c r="LG55">
        <v>0</v>
      </c>
      <c r="LH55">
        <v>0</v>
      </c>
      <c r="LI55">
        <v>0</v>
      </c>
      <c r="LJ55">
        <v>119.497</v>
      </c>
      <c r="LK55">
        <v>1</v>
      </c>
      <c r="LL55">
        <v>15000</v>
      </c>
      <c r="LM55">
        <v>1195</v>
      </c>
      <c r="LN55">
        <v>0</v>
      </c>
      <c r="LO55">
        <v>0</v>
      </c>
      <c r="LP55">
        <v>0</v>
      </c>
      <c r="LQ55">
        <v>0</v>
      </c>
      <c r="LR55">
        <v>0</v>
      </c>
      <c r="LS55">
        <v>0</v>
      </c>
      <c r="LT55">
        <v>0</v>
      </c>
      <c r="LU55">
        <v>0</v>
      </c>
      <c r="LV55">
        <v>0</v>
      </c>
      <c r="LW55">
        <v>0</v>
      </c>
      <c r="LX55">
        <v>0</v>
      </c>
      <c r="LY55">
        <v>0</v>
      </c>
      <c r="LZ55">
        <v>154</v>
      </c>
      <c r="MA55">
        <v>9240</v>
      </c>
      <c r="MB55">
        <v>0</v>
      </c>
      <c r="MC55">
        <v>6160</v>
      </c>
      <c r="MD55">
        <v>3080</v>
      </c>
      <c r="ME55">
        <v>0</v>
      </c>
      <c r="MF55">
        <v>0</v>
      </c>
      <c r="MG55">
        <v>1132717</v>
      </c>
      <c r="MH55">
        <v>0</v>
      </c>
      <c r="MI55">
        <v>0</v>
      </c>
      <c r="MJ55">
        <v>0</v>
      </c>
      <c r="MK55">
        <v>0</v>
      </c>
      <c r="ML55">
        <v>0</v>
      </c>
    </row>
    <row r="56" spans="1:350" x14ac:dyDescent="0.25">
      <c r="A56">
        <v>45523</v>
      </c>
      <c r="B56">
        <v>227803</v>
      </c>
      <c r="C56">
        <v>9</v>
      </c>
      <c r="D56">
        <v>2025</v>
      </c>
      <c r="E56">
        <v>6160</v>
      </c>
      <c r="F56">
        <v>0</v>
      </c>
      <c r="G56">
        <v>1531.6120000000001</v>
      </c>
      <c r="H56">
        <v>1374.0160000000001</v>
      </c>
      <c r="I56">
        <v>1374.0160000000001</v>
      </c>
      <c r="J56">
        <v>1531.6120000000001</v>
      </c>
      <c r="K56">
        <v>0</v>
      </c>
      <c r="L56">
        <v>6160</v>
      </c>
      <c r="M56">
        <v>0</v>
      </c>
      <c r="N56">
        <v>0</v>
      </c>
      <c r="P56">
        <v>1494.92</v>
      </c>
      <c r="Q56">
        <v>0</v>
      </c>
      <c r="R56">
        <v>930133</v>
      </c>
      <c r="S56">
        <v>622.19600000000003</v>
      </c>
      <c r="U56">
        <v>646760</v>
      </c>
      <c r="V56">
        <v>780.00600000000009</v>
      </c>
      <c r="W56">
        <v>480484</v>
      </c>
      <c r="X56">
        <v>480484</v>
      </c>
      <c r="Z56">
        <v>0</v>
      </c>
      <c r="AC56">
        <v>0</v>
      </c>
      <c r="AD56" t="s">
        <v>305</v>
      </c>
      <c r="AE56">
        <v>0</v>
      </c>
      <c r="AH56">
        <v>0</v>
      </c>
      <c r="AI56">
        <v>0</v>
      </c>
      <c r="AJ56">
        <v>6160</v>
      </c>
      <c r="AK56" t="s">
        <v>529</v>
      </c>
      <c r="AL56" t="s">
        <v>352</v>
      </c>
      <c r="AM56">
        <v>0</v>
      </c>
      <c r="AN56">
        <v>0</v>
      </c>
      <c r="AO56">
        <v>0</v>
      </c>
      <c r="AP56">
        <v>0</v>
      </c>
      <c r="AQ56">
        <v>0</v>
      </c>
      <c r="AS56">
        <v>0</v>
      </c>
      <c r="AT56">
        <v>0</v>
      </c>
      <c r="AU56">
        <v>0</v>
      </c>
      <c r="AV56">
        <v>0</v>
      </c>
      <c r="AW56">
        <v>17850231</v>
      </c>
      <c r="AX56">
        <v>17615024</v>
      </c>
      <c r="AY56">
        <v>11872396</v>
      </c>
      <c r="AZ56">
        <v>930133</v>
      </c>
      <c r="BA56">
        <v>71.832999999999998</v>
      </c>
      <c r="BB56">
        <v>0</v>
      </c>
      <c r="BC56">
        <v>0</v>
      </c>
      <c r="BD56">
        <v>0</v>
      </c>
      <c r="BE56">
        <v>0</v>
      </c>
      <c r="BF56">
        <v>15894449</v>
      </c>
      <c r="BG56">
        <v>0</v>
      </c>
      <c r="BJ56">
        <v>12</v>
      </c>
      <c r="BK56">
        <v>0</v>
      </c>
      <c r="BL56">
        <v>0</v>
      </c>
      <c r="BM56">
        <v>0</v>
      </c>
      <c r="BN56">
        <v>0</v>
      </c>
      <c r="BO56">
        <v>0</v>
      </c>
      <c r="BP56">
        <v>0</v>
      </c>
      <c r="BQ56">
        <v>558</v>
      </c>
      <c r="BS56">
        <v>0</v>
      </c>
      <c r="BT56">
        <v>0</v>
      </c>
      <c r="BU56">
        <v>0</v>
      </c>
      <c r="BV56">
        <v>0</v>
      </c>
      <c r="BW56">
        <v>0</v>
      </c>
      <c r="BY56">
        <v>0</v>
      </c>
      <c r="CA56">
        <v>0</v>
      </c>
      <c r="CB56">
        <v>0</v>
      </c>
      <c r="CC56">
        <v>0</v>
      </c>
      <c r="CD56">
        <v>0</v>
      </c>
      <c r="CE56">
        <v>0</v>
      </c>
      <c r="CF56">
        <v>0</v>
      </c>
      <c r="CG56">
        <v>0</v>
      </c>
      <c r="CH56">
        <v>338234</v>
      </c>
      <c r="CI56">
        <v>0</v>
      </c>
      <c r="CJ56">
        <v>4</v>
      </c>
      <c r="CK56">
        <v>0</v>
      </c>
      <c r="CL56">
        <v>0</v>
      </c>
      <c r="CN56">
        <v>0</v>
      </c>
      <c r="CO56">
        <v>1</v>
      </c>
      <c r="CP56">
        <v>0</v>
      </c>
      <c r="CQ56">
        <v>2</v>
      </c>
      <c r="CR56">
        <v>1493.559</v>
      </c>
      <c r="CS56">
        <v>0</v>
      </c>
      <c r="CT56">
        <v>0</v>
      </c>
      <c r="CU56">
        <v>0</v>
      </c>
      <c r="CV56">
        <v>0</v>
      </c>
      <c r="CW56">
        <v>0</v>
      </c>
      <c r="CX56">
        <v>0</v>
      </c>
      <c r="CY56">
        <v>0</v>
      </c>
      <c r="CZ56">
        <v>0</v>
      </c>
      <c r="DB56">
        <v>8463939</v>
      </c>
      <c r="DC56">
        <v>0</v>
      </c>
      <c r="DD56">
        <v>0</v>
      </c>
      <c r="DE56">
        <v>2212518</v>
      </c>
      <c r="DF56">
        <v>2212518</v>
      </c>
      <c r="DG56">
        <v>359.17500000000001</v>
      </c>
      <c r="DH56">
        <v>0</v>
      </c>
      <c r="DI56">
        <v>0</v>
      </c>
      <c r="DK56">
        <v>557</v>
      </c>
      <c r="DL56">
        <v>0</v>
      </c>
      <c r="DM56">
        <v>2429156</v>
      </c>
      <c r="DN56">
        <v>7987</v>
      </c>
      <c r="DO56">
        <v>0</v>
      </c>
      <c r="DP56">
        <v>0</v>
      </c>
      <c r="DQ56">
        <v>0</v>
      </c>
      <c r="DR56">
        <v>0</v>
      </c>
      <c r="DS56">
        <v>0</v>
      </c>
      <c r="DT56">
        <v>0</v>
      </c>
      <c r="DU56">
        <v>0</v>
      </c>
      <c r="DV56">
        <v>0</v>
      </c>
      <c r="DW56">
        <v>0</v>
      </c>
      <c r="DX56">
        <v>0</v>
      </c>
      <c r="DY56">
        <v>0</v>
      </c>
      <c r="DZ56">
        <v>0</v>
      </c>
      <c r="EA56">
        <v>0</v>
      </c>
      <c r="EB56">
        <v>0</v>
      </c>
      <c r="EC56">
        <v>30.741000000000003</v>
      </c>
      <c r="ED56">
        <v>217769</v>
      </c>
      <c r="EE56">
        <v>0</v>
      </c>
      <c r="EF56">
        <v>0</v>
      </c>
      <c r="EG56">
        <v>0</v>
      </c>
      <c r="EH56">
        <v>2219374</v>
      </c>
      <c r="EI56">
        <v>0</v>
      </c>
      <c r="EJ56">
        <v>0</v>
      </c>
      <c r="EK56">
        <v>107.72800000000001</v>
      </c>
      <c r="EL56">
        <v>0</v>
      </c>
      <c r="EM56">
        <v>5.8980000000000006</v>
      </c>
      <c r="EN56">
        <v>3.8820000000000001</v>
      </c>
      <c r="EO56">
        <v>0</v>
      </c>
      <c r="EP56">
        <v>0</v>
      </c>
      <c r="EQ56">
        <v>117.50800000000001</v>
      </c>
      <c r="ER56">
        <v>0</v>
      </c>
      <c r="ES56">
        <v>360.28800000000001</v>
      </c>
      <c r="ET56">
        <v>0</v>
      </c>
      <c r="EV56">
        <v>0</v>
      </c>
      <c r="EW56">
        <v>0</v>
      </c>
      <c r="EX56">
        <v>0</v>
      </c>
      <c r="EZ56">
        <v>15003406</v>
      </c>
      <c r="FA56">
        <v>0</v>
      </c>
      <c r="FB56">
        <v>15925552</v>
      </c>
      <c r="FC56">
        <v>0</v>
      </c>
      <c r="FD56">
        <v>0</v>
      </c>
      <c r="FE56">
        <v>2228053</v>
      </c>
      <c r="FF56">
        <v>383565</v>
      </c>
      <c r="FG56">
        <v>6.6668999999999992E-2</v>
      </c>
      <c r="FH56">
        <v>3.0164999999999997E-2</v>
      </c>
      <c r="FI56">
        <v>0</v>
      </c>
      <c r="FJ56">
        <v>0</v>
      </c>
      <c r="FK56">
        <v>2580.268</v>
      </c>
      <c r="FL56">
        <v>18875404</v>
      </c>
      <c r="FM56">
        <v>0</v>
      </c>
      <c r="FN56">
        <v>0</v>
      </c>
      <c r="FO56">
        <v>34661</v>
      </c>
      <c r="FP56">
        <v>0</v>
      </c>
      <c r="FQ56">
        <v>34661</v>
      </c>
      <c r="FR56">
        <v>34661</v>
      </c>
      <c r="FS56">
        <v>0</v>
      </c>
      <c r="FT56">
        <v>0</v>
      </c>
      <c r="FU56">
        <v>0</v>
      </c>
      <c r="FV56">
        <v>0</v>
      </c>
      <c r="FW56">
        <v>0</v>
      </c>
      <c r="FX56">
        <v>0</v>
      </c>
      <c r="FY56">
        <v>0</v>
      </c>
      <c r="GB56">
        <v>379660</v>
      </c>
      <c r="GC56">
        <v>379660</v>
      </c>
      <c r="GD56">
        <v>40.088000000000001</v>
      </c>
      <c r="GF56">
        <v>0</v>
      </c>
      <c r="GG56">
        <v>0</v>
      </c>
      <c r="GH56">
        <v>0</v>
      </c>
      <c r="GI56">
        <v>0</v>
      </c>
      <c r="GK56">
        <v>0</v>
      </c>
      <c r="GL56">
        <v>0</v>
      </c>
      <c r="GM56">
        <v>0</v>
      </c>
      <c r="GN56">
        <v>0</v>
      </c>
      <c r="GO56">
        <v>0</v>
      </c>
      <c r="GQ56">
        <v>0</v>
      </c>
      <c r="GR56">
        <v>0</v>
      </c>
      <c r="GS56">
        <v>0</v>
      </c>
      <c r="GT56">
        <v>0</v>
      </c>
      <c r="HB56">
        <v>380911986</v>
      </c>
      <c r="HC56">
        <v>3.9695999999999995E-2</v>
      </c>
      <c r="HD56">
        <v>243194</v>
      </c>
      <c r="HE56">
        <v>0</v>
      </c>
      <c r="HF56">
        <v>1508670</v>
      </c>
      <c r="HG56">
        <v>43120</v>
      </c>
      <c r="HH56">
        <v>288979</v>
      </c>
      <c r="HI56">
        <v>0</v>
      </c>
      <c r="HJ56">
        <v>74936</v>
      </c>
      <c r="HK56">
        <v>2322</v>
      </c>
      <c r="HL56">
        <v>2107</v>
      </c>
      <c r="HM56">
        <v>5000</v>
      </c>
      <c r="HN56">
        <v>0</v>
      </c>
      <c r="HO56">
        <v>0</v>
      </c>
      <c r="HP56">
        <v>0</v>
      </c>
      <c r="HQ56">
        <v>0</v>
      </c>
      <c r="HR56">
        <v>0</v>
      </c>
      <c r="HS56">
        <v>14995419</v>
      </c>
      <c r="HT56">
        <v>383565</v>
      </c>
      <c r="HW56">
        <v>0</v>
      </c>
      <c r="HX56">
        <v>233</v>
      </c>
      <c r="HY56">
        <v>311</v>
      </c>
      <c r="HZ56">
        <v>421</v>
      </c>
      <c r="IA56">
        <v>217</v>
      </c>
      <c r="IB56">
        <v>257</v>
      </c>
      <c r="IC56">
        <v>1439</v>
      </c>
      <c r="ID56">
        <v>0</v>
      </c>
      <c r="IE56">
        <v>0</v>
      </c>
      <c r="IF56">
        <v>0</v>
      </c>
      <c r="IG56">
        <v>70</v>
      </c>
      <c r="IH56">
        <v>469.12100000000004</v>
      </c>
      <c r="II56">
        <v>0</v>
      </c>
      <c r="IJ56">
        <v>780.00600000000009</v>
      </c>
      <c r="IK56">
        <v>0</v>
      </c>
      <c r="IL56">
        <v>1</v>
      </c>
      <c r="IM56">
        <v>0</v>
      </c>
      <c r="IN56">
        <v>0</v>
      </c>
      <c r="IO56">
        <v>1</v>
      </c>
      <c r="IP56">
        <v>0</v>
      </c>
      <c r="IQ56">
        <v>780.00600000000009</v>
      </c>
      <c r="IR56">
        <v>480484</v>
      </c>
      <c r="IS56">
        <v>0</v>
      </c>
      <c r="IT56">
        <v>5000</v>
      </c>
      <c r="IU56">
        <v>0</v>
      </c>
      <c r="IV56">
        <v>0</v>
      </c>
      <c r="IW56">
        <v>6160</v>
      </c>
      <c r="IX56">
        <v>0</v>
      </c>
      <c r="IY56">
        <v>0</v>
      </c>
      <c r="IZ56">
        <v>0</v>
      </c>
      <c r="JA56">
        <v>0</v>
      </c>
      <c r="JB56">
        <v>0</v>
      </c>
      <c r="JC56">
        <v>0</v>
      </c>
      <c r="JD56">
        <v>0</v>
      </c>
      <c r="JE56">
        <v>0</v>
      </c>
      <c r="JF56">
        <v>0</v>
      </c>
      <c r="JG56">
        <v>0</v>
      </c>
      <c r="JH56">
        <v>0</v>
      </c>
      <c r="JJ56">
        <v>0</v>
      </c>
      <c r="JK56">
        <v>0</v>
      </c>
      <c r="JL56">
        <v>0</v>
      </c>
      <c r="JM56">
        <v>0</v>
      </c>
      <c r="JO56">
        <v>0</v>
      </c>
      <c r="JP56">
        <v>34.843000000000004</v>
      </c>
      <c r="JQ56">
        <v>5.2450000000000001</v>
      </c>
      <c r="JR56">
        <v>0</v>
      </c>
      <c r="JS56">
        <v>323700</v>
      </c>
      <c r="JT56">
        <v>55960</v>
      </c>
      <c r="JU56">
        <v>0</v>
      </c>
      <c r="JW56">
        <v>0</v>
      </c>
      <c r="JX56">
        <v>0</v>
      </c>
      <c r="JY56">
        <v>0</v>
      </c>
      <c r="JZ56">
        <v>0</v>
      </c>
      <c r="KD56">
        <v>0</v>
      </c>
      <c r="KE56">
        <v>7258</v>
      </c>
      <c r="KG56">
        <v>0</v>
      </c>
      <c r="KH56">
        <v>0</v>
      </c>
      <c r="KI56">
        <v>0</v>
      </c>
      <c r="KJ56">
        <v>39</v>
      </c>
      <c r="KK56">
        <v>31</v>
      </c>
      <c r="KL56">
        <v>24024</v>
      </c>
      <c r="KM56">
        <v>19096</v>
      </c>
      <c r="KN56">
        <v>0</v>
      </c>
      <c r="KO56">
        <v>0</v>
      </c>
      <c r="KP56">
        <v>0</v>
      </c>
      <c r="KQ56">
        <v>0</v>
      </c>
      <c r="KS56">
        <v>0</v>
      </c>
      <c r="KT56">
        <v>0</v>
      </c>
      <c r="KU56">
        <v>0</v>
      </c>
      <c r="KW56">
        <v>0</v>
      </c>
      <c r="KX56">
        <v>0</v>
      </c>
      <c r="KY56">
        <v>0</v>
      </c>
      <c r="KZ56">
        <v>0</v>
      </c>
      <c r="LA56">
        <v>0</v>
      </c>
      <c r="LB56">
        <v>0</v>
      </c>
      <c r="LD56">
        <v>0</v>
      </c>
      <c r="LE56">
        <v>0</v>
      </c>
      <c r="LF56">
        <v>0</v>
      </c>
      <c r="LG56">
        <v>0</v>
      </c>
      <c r="LH56">
        <v>0</v>
      </c>
      <c r="LI56">
        <v>0</v>
      </c>
      <c r="LJ56">
        <v>1493.559</v>
      </c>
      <c r="LK56">
        <v>4</v>
      </c>
      <c r="LL56">
        <v>60000</v>
      </c>
      <c r="LM56">
        <v>14936</v>
      </c>
      <c r="LN56">
        <v>0</v>
      </c>
      <c r="LO56">
        <v>0</v>
      </c>
      <c r="LP56">
        <v>0</v>
      </c>
      <c r="LQ56">
        <v>0</v>
      </c>
      <c r="LR56">
        <v>0</v>
      </c>
      <c r="LS56">
        <v>0</v>
      </c>
      <c r="LT56">
        <v>0</v>
      </c>
      <c r="LU56">
        <v>0</v>
      </c>
      <c r="LV56">
        <v>0</v>
      </c>
      <c r="LW56">
        <v>0</v>
      </c>
      <c r="LX56">
        <v>0</v>
      </c>
      <c r="LY56">
        <v>0</v>
      </c>
      <c r="LZ56">
        <v>1584</v>
      </c>
      <c r="MA56">
        <v>95040</v>
      </c>
      <c r="MB56">
        <v>0</v>
      </c>
      <c r="MC56">
        <v>63360</v>
      </c>
      <c r="MD56">
        <v>31680</v>
      </c>
      <c r="ME56">
        <v>0</v>
      </c>
      <c r="MF56">
        <v>0</v>
      </c>
      <c r="MG56">
        <v>17945271</v>
      </c>
      <c r="MH56">
        <v>0</v>
      </c>
      <c r="MI56">
        <v>0</v>
      </c>
      <c r="MJ56">
        <v>0</v>
      </c>
      <c r="MK56">
        <v>0</v>
      </c>
      <c r="ML56">
        <v>0</v>
      </c>
    </row>
    <row r="57" spans="1:350" x14ac:dyDescent="0.25">
      <c r="A57">
        <v>45523</v>
      </c>
      <c r="B57">
        <v>14804</v>
      </c>
      <c r="C57">
        <v>9</v>
      </c>
      <c r="D57">
        <v>2025</v>
      </c>
      <c r="E57">
        <v>6160</v>
      </c>
      <c r="F57">
        <v>0</v>
      </c>
      <c r="G57">
        <v>1877.9380000000001</v>
      </c>
      <c r="H57">
        <v>1671.6210000000001</v>
      </c>
      <c r="I57">
        <v>1671.6210000000001</v>
      </c>
      <c r="J57">
        <v>1877.9380000000001</v>
      </c>
      <c r="K57">
        <v>0</v>
      </c>
      <c r="L57">
        <v>6160</v>
      </c>
      <c r="M57">
        <v>0</v>
      </c>
      <c r="N57">
        <v>0</v>
      </c>
      <c r="P57">
        <v>1809.067</v>
      </c>
      <c r="Q57">
        <v>0</v>
      </c>
      <c r="R57">
        <v>1125594</v>
      </c>
      <c r="S57">
        <v>622.19600000000003</v>
      </c>
      <c r="U57">
        <v>782670</v>
      </c>
      <c r="V57">
        <v>149.078</v>
      </c>
      <c r="W57">
        <v>91832</v>
      </c>
      <c r="X57">
        <v>91832</v>
      </c>
      <c r="Z57">
        <v>0</v>
      </c>
      <c r="AC57">
        <v>0</v>
      </c>
      <c r="AD57" t="s">
        <v>305</v>
      </c>
      <c r="AE57">
        <v>0</v>
      </c>
      <c r="AH57">
        <v>0</v>
      </c>
      <c r="AI57">
        <v>0</v>
      </c>
      <c r="AJ57">
        <v>6160</v>
      </c>
      <c r="AK57" t="s">
        <v>529</v>
      </c>
      <c r="AL57" t="s">
        <v>1</v>
      </c>
      <c r="AM57">
        <v>0</v>
      </c>
      <c r="AN57">
        <v>0</v>
      </c>
      <c r="AO57">
        <v>0</v>
      </c>
      <c r="AP57">
        <v>0</v>
      </c>
      <c r="AQ57">
        <v>0</v>
      </c>
      <c r="AS57">
        <v>0</v>
      </c>
      <c r="AT57">
        <v>0</v>
      </c>
      <c r="AU57">
        <v>0</v>
      </c>
      <c r="AV57">
        <v>-103966</v>
      </c>
      <c r="AW57">
        <v>17929226</v>
      </c>
      <c r="AX57">
        <v>17638260</v>
      </c>
      <c r="AY57">
        <v>11837599</v>
      </c>
      <c r="AZ57">
        <v>1125594</v>
      </c>
      <c r="BA57">
        <v>36.332999999999998</v>
      </c>
      <c r="BB57">
        <v>0</v>
      </c>
      <c r="BC57">
        <v>0</v>
      </c>
      <c r="BD57">
        <v>0</v>
      </c>
      <c r="BE57">
        <v>0</v>
      </c>
      <c r="BF57">
        <v>16096426</v>
      </c>
      <c r="BG57">
        <v>0</v>
      </c>
      <c r="BJ57">
        <v>12</v>
      </c>
      <c r="BK57">
        <v>0</v>
      </c>
      <c r="BL57">
        <v>0</v>
      </c>
      <c r="BM57">
        <v>0</v>
      </c>
      <c r="BN57">
        <v>0</v>
      </c>
      <c r="BO57">
        <v>0</v>
      </c>
      <c r="BP57">
        <v>0</v>
      </c>
      <c r="BQ57">
        <v>513</v>
      </c>
      <c r="BS57">
        <v>0</v>
      </c>
      <c r="BT57">
        <v>0</v>
      </c>
      <c r="BU57">
        <v>0</v>
      </c>
      <c r="BV57">
        <v>0</v>
      </c>
      <c r="BW57">
        <v>0</v>
      </c>
      <c r="BY57">
        <v>0</v>
      </c>
      <c r="CA57">
        <v>0</v>
      </c>
      <c r="CB57">
        <v>0</v>
      </c>
      <c r="CC57">
        <v>0</v>
      </c>
      <c r="CD57">
        <v>0</v>
      </c>
      <c r="CE57">
        <v>0</v>
      </c>
      <c r="CF57">
        <v>0</v>
      </c>
      <c r="CG57">
        <v>0</v>
      </c>
      <c r="CH57">
        <v>402045</v>
      </c>
      <c r="CI57">
        <v>0</v>
      </c>
      <c r="CJ57">
        <v>4</v>
      </c>
      <c r="CK57">
        <v>0</v>
      </c>
      <c r="CL57">
        <v>0</v>
      </c>
      <c r="CN57">
        <v>0</v>
      </c>
      <c r="CO57">
        <v>1</v>
      </c>
      <c r="CP57">
        <v>0</v>
      </c>
      <c r="CQ57">
        <v>10.083</v>
      </c>
      <c r="CR57">
        <v>1808.0140000000001</v>
      </c>
      <c r="CS57">
        <v>0</v>
      </c>
      <c r="CT57">
        <v>0</v>
      </c>
      <c r="CU57">
        <v>0</v>
      </c>
      <c r="CV57">
        <v>0</v>
      </c>
      <c r="CW57">
        <v>0</v>
      </c>
      <c r="CX57">
        <v>0</v>
      </c>
      <c r="CY57">
        <v>0</v>
      </c>
      <c r="CZ57">
        <v>0</v>
      </c>
      <c r="DB57">
        <v>10297185</v>
      </c>
      <c r="DC57">
        <v>0</v>
      </c>
      <c r="DD57">
        <v>0</v>
      </c>
      <c r="DE57">
        <v>372757</v>
      </c>
      <c r="DF57">
        <v>372757</v>
      </c>
      <c r="DG57">
        <v>60.513000000000005</v>
      </c>
      <c r="DH57">
        <v>0</v>
      </c>
      <c r="DI57">
        <v>0</v>
      </c>
      <c r="DK57">
        <v>0</v>
      </c>
      <c r="DL57">
        <v>0</v>
      </c>
      <c r="DM57">
        <v>2195531</v>
      </c>
      <c r="DN57">
        <v>7219</v>
      </c>
      <c r="DO57">
        <v>0</v>
      </c>
      <c r="DP57">
        <v>0</v>
      </c>
      <c r="DQ57">
        <v>0</v>
      </c>
      <c r="DR57">
        <v>0</v>
      </c>
      <c r="DS57">
        <v>0</v>
      </c>
      <c r="DT57">
        <v>0</v>
      </c>
      <c r="DU57">
        <v>0</v>
      </c>
      <c r="DV57">
        <v>0</v>
      </c>
      <c r="DW57">
        <v>0</v>
      </c>
      <c r="DX57">
        <v>0</v>
      </c>
      <c r="DY57">
        <v>0</v>
      </c>
      <c r="DZ57">
        <v>0</v>
      </c>
      <c r="EA57">
        <v>0</v>
      </c>
      <c r="EB57">
        <v>0</v>
      </c>
      <c r="EC57">
        <v>21.155000000000001</v>
      </c>
      <c r="ED57">
        <v>149862</v>
      </c>
      <c r="EE57">
        <v>0</v>
      </c>
      <c r="EF57">
        <v>0</v>
      </c>
      <c r="EG57">
        <v>0</v>
      </c>
      <c r="EH57">
        <v>2052888</v>
      </c>
      <c r="EI57">
        <v>0</v>
      </c>
      <c r="EJ57">
        <v>0</v>
      </c>
      <c r="EK57">
        <v>103.78400000000001</v>
      </c>
      <c r="EL57">
        <v>0</v>
      </c>
      <c r="EM57">
        <v>1.6980000000000002</v>
      </c>
      <c r="EN57">
        <v>3.363</v>
      </c>
      <c r="EO57">
        <v>0</v>
      </c>
      <c r="EP57">
        <v>0</v>
      </c>
      <c r="EQ57">
        <v>108.845</v>
      </c>
      <c r="ER57">
        <v>0</v>
      </c>
      <c r="ES57">
        <v>333.26100000000002</v>
      </c>
      <c r="ET57">
        <v>0</v>
      </c>
      <c r="EV57">
        <v>0</v>
      </c>
      <c r="EW57">
        <v>0</v>
      </c>
      <c r="EX57">
        <v>0</v>
      </c>
      <c r="EZ57">
        <v>14993455</v>
      </c>
      <c r="FA57">
        <v>0</v>
      </c>
      <c r="FB57">
        <v>16111830</v>
      </c>
      <c r="FC57">
        <v>0</v>
      </c>
      <c r="FD57">
        <v>0</v>
      </c>
      <c r="FE57">
        <v>2256366</v>
      </c>
      <c r="FF57">
        <v>388439</v>
      </c>
      <c r="FG57">
        <v>6.6668999999999992E-2</v>
      </c>
      <c r="FH57">
        <v>3.0164999999999997E-2</v>
      </c>
      <c r="FI57">
        <v>0</v>
      </c>
      <c r="FJ57">
        <v>0</v>
      </c>
      <c r="FK57">
        <v>2613.056</v>
      </c>
      <c r="FL57">
        <v>19158680</v>
      </c>
      <c r="FM57">
        <v>0</v>
      </c>
      <c r="FN57">
        <v>0</v>
      </c>
      <c r="FO57">
        <v>0</v>
      </c>
      <c r="FP57">
        <v>0</v>
      </c>
      <c r="FQ57">
        <v>0</v>
      </c>
      <c r="FR57">
        <v>0</v>
      </c>
      <c r="FS57">
        <v>0</v>
      </c>
      <c r="FT57">
        <v>0</v>
      </c>
      <c r="FU57">
        <v>0</v>
      </c>
      <c r="FV57">
        <v>0</v>
      </c>
      <c r="FW57">
        <v>0</v>
      </c>
      <c r="FX57">
        <v>0</v>
      </c>
      <c r="FY57">
        <v>0</v>
      </c>
      <c r="GB57">
        <v>922770</v>
      </c>
      <c r="GC57">
        <v>922770</v>
      </c>
      <c r="GD57">
        <v>97.472000000000008</v>
      </c>
      <c r="GF57">
        <v>0</v>
      </c>
      <c r="GG57">
        <v>0</v>
      </c>
      <c r="GH57">
        <v>0</v>
      </c>
      <c r="GI57">
        <v>0</v>
      </c>
      <c r="GK57">
        <v>0</v>
      </c>
      <c r="GL57">
        <v>0</v>
      </c>
      <c r="GM57">
        <v>0</v>
      </c>
      <c r="GN57">
        <v>0</v>
      </c>
      <c r="GO57">
        <v>0</v>
      </c>
      <c r="GQ57">
        <v>0</v>
      </c>
      <c r="GR57">
        <v>0</v>
      </c>
      <c r="GS57">
        <v>0</v>
      </c>
      <c r="GT57">
        <v>0</v>
      </c>
      <c r="HB57">
        <v>380911986</v>
      </c>
      <c r="HC57">
        <v>3.9695999999999995E-2</v>
      </c>
      <c r="HD57">
        <v>298185</v>
      </c>
      <c r="HE57">
        <v>0</v>
      </c>
      <c r="HF57">
        <v>1835440</v>
      </c>
      <c r="HG57">
        <v>123200</v>
      </c>
      <c r="HH57">
        <v>74412</v>
      </c>
      <c r="HI57">
        <v>0</v>
      </c>
      <c r="HJ57">
        <v>78080</v>
      </c>
      <c r="HK57">
        <v>6531</v>
      </c>
      <c r="HL57">
        <v>4352</v>
      </c>
      <c r="HM57">
        <v>98000</v>
      </c>
      <c r="HN57">
        <v>0</v>
      </c>
      <c r="HO57">
        <v>0</v>
      </c>
      <c r="HP57">
        <v>11740</v>
      </c>
      <c r="HQ57">
        <v>0</v>
      </c>
      <c r="HR57">
        <v>0</v>
      </c>
      <c r="HS57">
        <v>14986236</v>
      </c>
      <c r="HT57">
        <v>388439</v>
      </c>
      <c r="HW57">
        <v>0</v>
      </c>
      <c r="HX57">
        <v>126</v>
      </c>
      <c r="HY57">
        <v>62</v>
      </c>
      <c r="HZ57">
        <v>34</v>
      </c>
      <c r="IA57">
        <v>33</v>
      </c>
      <c r="IB57">
        <v>1</v>
      </c>
      <c r="IC57">
        <v>256</v>
      </c>
      <c r="ID57">
        <v>0</v>
      </c>
      <c r="IE57">
        <v>0</v>
      </c>
      <c r="IF57">
        <v>0</v>
      </c>
      <c r="IG57">
        <v>200</v>
      </c>
      <c r="IH57">
        <v>120.798</v>
      </c>
      <c r="II57">
        <v>42.692</v>
      </c>
      <c r="IJ57">
        <v>149.078</v>
      </c>
      <c r="IK57">
        <v>0</v>
      </c>
      <c r="IL57">
        <v>7</v>
      </c>
      <c r="IM57">
        <v>21</v>
      </c>
      <c r="IN57">
        <v>0</v>
      </c>
      <c r="IO57">
        <v>28</v>
      </c>
      <c r="IP57">
        <v>42.692</v>
      </c>
      <c r="IQ57">
        <v>149.078</v>
      </c>
      <c r="IR57">
        <v>91832</v>
      </c>
      <c r="IS57">
        <v>0</v>
      </c>
      <c r="IT57">
        <v>35000</v>
      </c>
      <c r="IU57">
        <v>63000</v>
      </c>
      <c r="IV57">
        <v>0</v>
      </c>
      <c r="IW57">
        <v>6160</v>
      </c>
      <c r="IX57">
        <v>0</v>
      </c>
      <c r="IY57">
        <v>0</v>
      </c>
      <c r="IZ57">
        <v>11740</v>
      </c>
      <c r="JA57">
        <v>0</v>
      </c>
      <c r="JB57">
        <v>0</v>
      </c>
      <c r="JC57">
        <v>0</v>
      </c>
      <c r="JD57">
        <v>0</v>
      </c>
      <c r="JE57">
        <v>0</v>
      </c>
      <c r="JF57">
        <v>0</v>
      </c>
      <c r="JG57">
        <v>0</v>
      </c>
      <c r="JH57">
        <v>0</v>
      </c>
      <c r="JJ57">
        <v>0</v>
      </c>
      <c r="JK57">
        <v>0</v>
      </c>
      <c r="JL57">
        <v>0</v>
      </c>
      <c r="JM57">
        <v>0</v>
      </c>
      <c r="JO57">
        <v>3.8250000000000002</v>
      </c>
      <c r="JP57">
        <v>77.527000000000001</v>
      </c>
      <c r="JQ57">
        <v>16.12</v>
      </c>
      <c r="JR57">
        <v>30538</v>
      </c>
      <c r="JS57">
        <v>720244</v>
      </c>
      <c r="JT57">
        <v>171988</v>
      </c>
      <c r="JU57">
        <v>0</v>
      </c>
      <c r="JW57">
        <v>0</v>
      </c>
      <c r="JX57">
        <v>0</v>
      </c>
      <c r="JY57">
        <v>0</v>
      </c>
      <c r="JZ57">
        <v>0</v>
      </c>
      <c r="KD57">
        <v>0</v>
      </c>
      <c r="KE57">
        <v>7258</v>
      </c>
      <c r="KG57">
        <v>0</v>
      </c>
      <c r="KH57">
        <v>0</v>
      </c>
      <c r="KI57">
        <v>0</v>
      </c>
      <c r="KJ57">
        <v>165</v>
      </c>
      <c r="KK57">
        <v>35</v>
      </c>
      <c r="KL57">
        <v>101640</v>
      </c>
      <c r="KM57">
        <v>21560</v>
      </c>
      <c r="KN57">
        <v>0</v>
      </c>
      <c r="KO57">
        <v>0</v>
      </c>
      <c r="KP57">
        <v>0</v>
      </c>
      <c r="KQ57">
        <v>0</v>
      </c>
      <c r="KS57">
        <v>0</v>
      </c>
      <c r="KT57">
        <v>0</v>
      </c>
      <c r="KU57">
        <v>0</v>
      </c>
      <c r="KW57">
        <v>0</v>
      </c>
      <c r="KX57">
        <v>0</v>
      </c>
      <c r="KY57">
        <v>0</v>
      </c>
      <c r="KZ57">
        <v>0</v>
      </c>
      <c r="LA57">
        <v>0</v>
      </c>
      <c r="LB57">
        <v>0</v>
      </c>
      <c r="LD57">
        <v>0</v>
      </c>
      <c r="LE57">
        <v>0</v>
      </c>
      <c r="LF57">
        <v>0</v>
      </c>
      <c r="LG57">
        <v>0</v>
      </c>
      <c r="LH57">
        <v>0</v>
      </c>
      <c r="LI57">
        <v>0</v>
      </c>
      <c r="LJ57">
        <v>1808.0140000000001</v>
      </c>
      <c r="LK57">
        <v>4</v>
      </c>
      <c r="LL57">
        <v>60000</v>
      </c>
      <c r="LM57">
        <v>18080</v>
      </c>
      <c r="LN57">
        <v>0</v>
      </c>
      <c r="LO57">
        <v>0</v>
      </c>
      <c r="LP57">
        <v>0</v>
      </c>
      <c r="LQ57">
        <v>0</v>
      </c>
      <c r="LR57">
        <v>0</v>
      </c>
      <c r="LS57">
        <v>0</v>
      </c>
      <c r="LT57">
        <v>0</v>
      </c>
      <c r="LU57">
        <v>0</v>
      </c>
      <c r="LV57">
        <v>0</v>
      </c>
      <c r="LW57">
        <v>0</v>
      </c>
      <c r="LX57">
        <v>0</v>
      </c>
      <c r="LY57">
        <v>0</v>
      </c>
      <c r="LZ57">
        <v>1731</v>
      </c>
      <c r="MA57">
        <v>103860</v>
      </c>
      <c r="MB57">
        <v>0</v>
      </c>
      <c r="MC57">
        <v>69240</v>
      </c>
      <c r="MD57">
        <v>34620</v>
      </c>
      <c r="ME57">
        <v>0</v>
      </c>
      <c r="MF57">
        <v>0</v>
      </c>
      <c r="MG57">
        <v>18033086</v>
      </c>
      <c r="MH57">
        <v>0</v>
      </c>
      <c r="MI57">
        <v>0</v>
      </c>
      <c r="MJ57">
        <v>0</v>
      </c>
      <c r="MK57">
        <v>0</v>
      </c>
      <c r="ML57">
        <v>0</v>
      </c>
    </row>
    <row r="58" spans="1:350" x14ac:dyDescent="0.25">
      <c r="A58">
        <v>45523</v>
      </c>
      <c r="B58">
        <v>57804</v>
      </c>
      <c r="C58">
        <v>9</v>
      </c>
      <c r="D58">
        <v>2025</v>
      </c>
      <c r="E58">
        <v>6160</v>
      </c>
      <c r="F58">
        <v>0</v>
      </c>
      <c r="G58">
        <v>2575.4740000000002</v>
      </c>
      <c r="H58">
        <v>2191.04</v>
      </c>
      <c r="I58">
        <v>2191.04</v>
      </c>
      <c r="J58">
        <v>2575.4740000000002</v>
      </c>
      <c r="K58">
        <v>0</v>
      </c>
      <c r="L58">
        <v>6160</v>
      </c>
      <c r="M58">
        <v>0</v>
      </c>
      <c r="N58">
        <v>0</v>
      </c>
      <c r="P58">
        <v>2806.1840000000002</v>
      </c>
      <c r="Q58">
        <v>0</v>
      </c>
      <c r="R58">
        <v>1745996</v>
      </c>
      <c r="S58">
        <v>622.19600000000003</v>
      </c>
      <c r="U58">
        <v>1214062</v>
      </c>
      <c r="V58">
        <v>948.69500000000005</v>
      </c>
      <c r="W58">
        <v>584396</v>
      </c>
      <c r="X58">
        <v>584396</v>
      </c>
      <c r="Z58">
        <v>0</v>
      </c>
      <c r="AC58">
        <v>0</v>
      </c>
      <c r="AD58" t="s">
        <v>305</v>
      </c>
      <c r="AE58">
        <v>0</v>
      </c>
      <c r="AH58">
        <v>0</v>
      </c>
      <c r="AI58">
        <v>0</v>
      </c>
      <c r="AJ58">
        <v>6160</v>
      </c>
      <c r="AK58" t="s">
        <v>529</v>
      </c>
      <c r="AL58" t="s">
        <v>313</v>
      </c>
      <c r="AM58">
        <v>0</v>
      </c>
      <c r="AN58">
        <v>0</v>
      </c>
      <c r="AO58">
        <v>0</v>
      </c>
      <c r="AP58">
        <v>0</v>
      </c>
      <c r="AQ58">
        <v>0</v>
      </c>
      <c r="AS58">
        <v>0</v>
      </c>
      <c r="AT58">
        <v>0</v>
      </c>
      <c r="AU58">
        <v>0</v>
      </c>
      <c r="AV58">
        <v>-110438</v>
      </c>
      <c r="AW58">
        <v>30933765</v>
      </c>
      <c r="AX58">
        <v>30531626</v>
      </c>
      <c r="AY58">
        <v>20524700</v>
      </c>
      <c r="AZ58">
        <v>1745996</v>
      </c>
      <c r="BA58">
        <v>0</v>
      </c>
      <c r="BB58">
        <v>0</v>
      </c>
      <c r="BC58">
        <v>0</v>
      </c>
      <c r="BD58">
        <v>0</v>
      </c>
      <c r="BE58">
        <v>0</v>
      </c>
      <c r="BF58">
        <v>26649848</v>
      </c>
      <c r="BG58">
        <v>0</v>
      </c>
      <c r="BJ58">
        <v>12</v>
      </c>
      <c r="BK58">
        <v>0</v>
      </c>
      <c r="BL58">
        <v>0</v>
      </c>
      <c r="BM58">
        <v>0</v>
      </c>
      <c r="BN58">
        <v>0</v>
      </c>
      <c r="BO58">
        <v>0</v>
      </c>
      <c r="BP58">
        <v>0</v>
      </c>
      <c r="BQ58">
        <v>433</v>
      </c>
      <c r="BS58">
        <v>0</v>
      </c>
      <c r="BT58">
        <v>0</v>
      </c>
      <c r="BU58">
        <v>0</v>
      </c>
      <c r="BV58">
        <v>0</v>
      </c>
      <c r="BW58">
        <v>0</v>
      </c>
      <c r="BY58">
        <v>0</v>
      </c>
      <c r="CA58">
        <v>0</v>
      </c>
      <c r="CB58">
        <v>0</v>
      </c>
      <c r="CC58">
        <v>0</v>
      </c>
      <c r="CD58">
        <v>0</v>
      </c>
      <c r="CE58">
        <v>0</v>
      </c>
      <c r="CF58">
        <v>0</v>
      </c>
      <c r="CG58">
        <v>0</v>
      </c>
      <c r="CH58">
        <v>603822</v>
      </c>
      <c r="CI58">
        <v>0</v>
      </c>
      <c r="CJ58">
        <v>4</v>
      </c>
      <c r="CK58">
        <v>0</v>
      </c>
      <c r="CL58">
        <v>0</v>
      </c>
      <c r="CN58">
        <v>0</v>
      </c>
      <c r="CO58">
        <v>1</v>
      </c>
      <c r="CP58">
        <v>0.57400000000000007</v>
      </c>
      <c r="CQ58">
        <v>0</v>
      </c>
      <c r="CR58">
        <v>2731.2060000000001</v>
      </c>
      <c r="CS58">
        <v>0</v>
      </c>
      <c r="CT58">
        <v>0</v>
      </c>
      <c r="CU58">
        <v>0</v>
      </c>
      <c r="CV58">
        <v>0</v>
      </c>
      <c r="CW58">
        <v>0</v>
      </c>
      <c r="CX58">
        <v>0</v>
      </c>
      <c r="CY58">
        <v>0</v>
      </c>
      <c r="CZ58">
        <v>0</v>
      </c>
      <c r="DB58">
        <v>13496806</v>
      </c>
      <c r="DC58">
        <v>0</v>
      </c>
      <c r="DD58">
        <v>0</v>
      </c>
      <c r="DE58">
        <v>4631165</v>
      </c>
      <c r="DF58">
        <v>4639686</v>
      </c>
      <c r="DG58">
        <v>751.81299999999999</v>
      </c>
      <c r="DH58">
        <v>0</v>
      </c>
      <c r="DI58">
        <v>8521</v>
      </c>
      <c r="DK58">
        <v>0</v>
      </c>
      <c r="DL58">
        <v>0</v>
      </c>
      <c r="DM58">
        <v>2069106</v>
      </c>
      <c r="DN58">
        <v>6803</v>
      </c>
      <c r="DO58">
        <v>0</v>
      </c>
      <c r="DP58">
        <v>0</v>
      </c>
      <c r="DQ58">
        <v>0</v>
      </c>
      <c r="DR58">
        <v>0</v>
      </c>
      <c r="DS58">
        <v>0</v>
      </c>
      <c r="DT58">
        <v>0</v>
      </c>
      <c r="DU58">
        <v>0</v>
      </c>
      <c r="DV58">
        <v>0</v>
      </c>
      <c r="DW58">
        <v>0</v>
      </c>
      <c r="DX58">
        <v>0</v>
      </c>
      <c r="DY58">
        <v>0</v>
      </c>
      <c r="DZ58">
        <v>0</v>
      </c>
      <c r="EA58">
        <v>5.0000000000000001E-3</v>
      </c>
      <c r="EB58">
        <v>0</v>
      </c>
      <c r="EC58">
        <v>172.62800000000001</v>
      </c>
      <c r="ED58">
        <v>1222897</v>
      </c>
      <c r="EE58">
        <v>0</v>
      </c>
      <c r="EF58">
        <v>0</v>
      </c>
      <c r="EG58">
        <v>0</v>
      </c>
      <c r="EH58">
        <v>853012</v>
      </c>
      <c r="EI58">
        <v>0</v>
      </c>
      <c r="EJ58">
        <v>0</v>
      </c>
      <c r="EK58">
        <v>42.01</v>
      </c>
      <c r="EL58">
        <v>0</v>
      </c>
      <c r="EM58">
        <v>3.0220000000000002</v>
      </c>
      <c r="EN58">
        <v>0.67100000000000004</v>
      </c>
      <c r="EO58">
        <v>0</v>
      </c>
      <c r="EP58">
        <v>0</v>
      </c>
      <c r="EQ58">
        <v>45.708000000000006</v>
      </c>
      <c r="ER58">
        <v>0</v>
      </c>
      <c r="ES58">
        <v>138.476</v>
      </c>
      <c r="ET58">
        <v>0</v>
      </c>
      <c r="EV58">
        <v>0</v>
      </c>
      <c r="EW58">
        <v>0</v>
      </c>
      <c r="EX58">
        <v>0</v>
      </c>
      <c r="EZ58">
        <v>26152788</v>
      </c>
      <c r="FA58">
        <v>0</v>
      </c>
      <c r="FB58">
        <v>27891981</v>
      </c>
      <c r="FC58">
        <v>0</v>
      </c>
      <c r="FD58">
        <v>0</v>
      </c>
      <c r="FE58">
        <v>3735724</v>
      </c>
      <c r="FF58">
        <v>643114</v>
      </c>
      <c r="FG58">
        <v>6.6668999999999992E-2</v>
      </c>
      <c r="FH58">
        <v>3.0164999999999997E-2</v>
      </c>
      <c r="FI58">
        <v>0</v>
      </c>
      <c r="FJ58">
        <v>0</v>
      </c>
      <c r="FK58">
        <v>4326.2740000000003</v>
      </c>
      <c r="FL58">
        <v>32874641</v>
      </c>
      <c r="FM58">
        <v>0</v>
      </c>
      <c r="FN58">
        <v>0</v>
      </c>
      <c r="FO58">
        <v>360058</v>
      </c>
      <c r="FP58">
        <v>0</v>
      </c>
      <c r="FQ58">
        <v>360058</v>
      </c>
      <c r="FR58">
        <v>360058</v>
      </c>
      <c r="FS58">
        <v>0</v>
      </c>
      <c r="FT58">
        <v>0</v>
      </c>
      <c r="FU58">
        <v>0</v>
      </c>
      <c r="FV58">
        <v>0</v>
      </c>
      <c r="FW58">
        <v>0</v>
      </c>
      <c r="FX58">
        <v>0</v>
      </c>
      <c r="FY58">
        <v>0</v>
      </c>
      <c r="GB58">
        <v>3222977</v>
      </c>
      <c r="GC58">
        <v>3222977</v>
      </c>
      <c r="GD58">
        <v>338.726</v>
      </c>
      <c r="GF58">
        <v>0</v>
      </c>
      <c r="GG58">
        <v>0</v>
      </c>
      <c r="GH58">
        <v>0</v>
      </c>
      <c r="GI58">
        <v>0</v>
      </c>
      <c r="GK58">
        <v>0</v>
      </c>
      <c r="GL58">
        <v>0</v>
      </c>
      <c r="GM58">
        <v>0</v>
      </c>
      <c r="GN58">
        <v>0</v>
      </c>
      <c r="GO58">
        <v>0</v>
      </c>
      <c r="GQ58">
        <v>0</v>
      </c>
      <c r="GR58">
        <v>0</v>
      </c>
      <c r="GS58">
        <v>0</v>
      </c>
      <c r="GT58">
        <v>0</v>
      </c>
      <c r="HB58">
        <v>380911986</v>
      </c>
      <c r="HC58">
        <v>3.9695999999999995E-2</v>
      </c>
      <c r="HD58">
        <v>408942</v>
      </c>
      <c r="HE58">
        <v>0</v>
      </c>
      <c r="HF58">
        <v>2405762</v>
      </c>
      <c r="HG58">
        <v>0</v>
      </c>
      <c r="HH58">
        <v>0</v>
      </c>
      <c r="HI58">
        <v>0</v>
      </c>
      <c r="HJ58">
        <v>222312</v>
      </c>
      <c r="HK58">
        <v>61355</v>
      </c>
      <c r="HL58">
        <v>68052</v>
      </c>
      <c r="HM58">
        <v>2000</v>
      </c>
      <c r="HN58">
        <v>0</v>
      </c>
      <c r="HO58">
        <v>0</v>
      </c>
      <c r="HP58">
        <v>759471</v>
      </c>
      <c r="HQ58">
        <v>0</v>
      </c>
      <c r="HR58">
        <v>0</v>
      </c>
      <c r="HS58">
        <v>26145985</v>
      </c>
      <c r="HT58">
        <v>643114</v>
      </c>
      <c r="HW58">
        <v>0</v>
      </c>
      <c r="HX58">
        <v>165</v>
      </c>
      <c r="HY58">
        <v>297</v>
      </c>
      <c r="HZ58">
        <v>517</v>
      </c>
      <c r="IA58">
        <v>828</v>
      </c>
      <c r="IB58">
        <v>1082</v>
      </c>
      <c r="IC58">
        <v>2889</v>
      </c>
      <c r="ID58">
        <v>0</v>
      </c>
      <c r="IE58">
        <v>0</v>
      </c>
      <c r="IF58">
        <v>0</v>
      </c>
      <c r="IG58">
        <v>0</v>
      </c>
      <c r="IH58">
        <v>0</v>
      </c>
      <c r="II58">
        <v>2761.712</v>
      </c>
      <c r="IJ58">
        <v>948.69500000000005</v>
      </c>
      <c r="IK58">
        <v>0</v>
      </c>
      <c r="IL58">
        <v>0</v>
      </c>
      <c r="IM58">
        <v>0</v>
      </c>
      <c r="IN58">
        <v>1</v>
      </c>
      <c r="IO58">
        <v>1</v>
      </c>
      <c r="IP58">
        <v>2761.712</v>
      </c>
      <c r="IQ58">
        <v>948.69500000000005</v>
      </c>
      <c r="IR58">
        <v>584396</v>
      </c>
      <c r="IS58">
        <v>0</v>
      </c>
      <c r="IT58">
        <v>0</v>
      </c>
      <c r="IU58">
        <v>0</v>
      </c>
      <c r="IV58">
        <v>2000</v>
      </c>
      <c r="IW58">
        <v>6160</v>
      </c>
      <c r="IX58">
        <v>0</v>
      </c>
      <c r="IY58">
        <v>0</v>
      </c>
      <c r="IZ58">
        <v>759471</v>
      </c>
      <c r="JA58">
        <v>0</v>
      </c>
      <c r="JB58">
        <v>0</v>
      </c>
      <c r="JC58">
        <v>0</v>
      </c>
      <c r="JD58">
        <v>0</v>
      </c>
      <c r="JE58">
        <v>0</v>
      </c>
      <c r="JF58">
        <v>0</v>
      </c>
      <c r="JG58">
        <v>0</v>
      </c>
      <c r="JH58">
        <v>0</v>
      </c>
      <c r="JJ58">
        <v>0</v>
      </c>
      <c r="JK58">
        <v>0</v>
      </c>
      <c r="JL58">
        <v>0</v>
      </c>
      <c r="JM58">
        <v>0</v>
      </c>
      <c r="JO58">
        <v>7.8980000000000006</v>
      </c>
      <c r="JP58">
        <v>268.13900000000001</v>
      </c>
      <c r="JQ58">
        <v>62.689</v>
      </c>
      <c r="JR58">
        <v>63056</v>
      </c>
      <c r="JS58">
        <v>2491076</v>
      </c>
      <c r="JT58">
        <v>668845</v>
      </c>
      <c r="JU58">
        <v>0</v>
      </c>
      <c r="JW58">
        <v>0</v>
      </c>
      <c r="JX58">
        <v>0</v>
      </c>
      <c r="JY58">
        <v>0</v>
      </c>
      <c r="JZ58">
        <v>0</v>
      </c>
      <c r="KD58">
        <v>0</v>
      </c>
      <c r="KE58">
        <v>7258</v>
      </c>
      <c r="KG58">
        <v>0</v>
      </c>
      <c r="KH58">
        <v>0</v>
      </c>
      <c r="KI58">
        <v>0</v>
      </c>
      <c r="KJ58">
        <v>0</v>
      </c>
      <c r="KK58">
        <v>0</v>
      </c>
      <c r="KL58">
        <v>0</v>
      </c>
      <c r="KM58">
        <v>0</v>
      </c>
      <c r="KN58">
        <v>0</v>
      </c>
      <c r="KO58">
        <v>0</v>
      </c>
      <c r="KP58">
        <v>0</v>
      </c>
      <c r="KQ58">
        <v>0</v>
      </c>
      <c r="KS58">
        <v>0</v>
      </c>
      <c r="KT58">
        <v>0</v>
      </c>
      <c r="KU58">
        <v>0</v>
      </c>
      <c r="KW58">
        <v>0</v>
      </c>
      <c r="KX58">
        <v>0</v>
      </c>
      <c r="KY58">
        <v>0</v>
      </c>
      <c r="KZ58">
        <v>0</v>
      </c>
      <c r="LA58">
        <v>0</v>
      </c>
      <c r="LB58">
        <v>0</v>
      </c>
      <c r="LD58">
        <v>0</v>
      </c>
      <c r="LE58">
        <v>0</v>
      </c>
      <c r="LF58">
        <v>0</v>
      </c>
      <c r="LG58">
        <v>0</v>
      </c>
      <c r="LH58">
        <v>0</v>
      </c>
      <c r="LI58">
        <v>0</v>
      </c>
      <c r="LJ58">
        <v>2731.2060000000001</v>
      </c>
      <c r="LK58">
        <v>13</v>
      </c>
      <c r="LL58">
        <v>195000</v>
      </c>
      <c r="LM58">
        <v>27312</v>
      </c>
      <c r="LN58">
        <v>0</v>
      </c>
      <c r="LO58">
        <v>0</v>
      </c>
      <c r="LP58">
        <v>0</v>
      </c>
      <c r="LQ58">
        <v>0</v>
      </c>
      <c r="LR58">
        <v>0</v>
      </c>
      <c r="LS58">
        <v>0</v>
      </c>
      <c r="LT58">
        <v>0</v>
      </c>
      <c r="LU58">
        <v>0</v>
      </c>
      <c r="LV58">
        <v>0</v>
      </c>
      <c r="LW58">
        <v>0</v>
      </c>
      <c r="LX58">
        <v>0</v>
      </c>
      <c r="LY58">
        <v>0</v>
      </c>
      <c r="LZ58">
        <v>3248</v>
      </c>
      <c r="MA58">
        <v>194880</v>
      </c>
      <c r="MB58">
        <v>0</v>
      </c>
      <c r="MC58">
        <v>129920</v>
      </c>
      <c r="MD58">
        <v>64960</v>
      </c>
      <c r="ME58">
        <v>0</v>
      </c>
      <c r="MF58">
        <v>0</v>
      </c>
      <c r="MG58">
        <v>31128645</v>
      </c>
      <c r="MH58">
        <v>0</v>
      </c>
      <c r="MI58">
        <v>0</v>
      </c>
      <c r="MJ58">
        <v>0</v>
      </c>
      <c r="MK58">
        <v>0</v>
      </c>
      <c r="ML58">
        <v>0</v>
      </c>
    </row>
    <row r="59" spans="1:350" x14ac:dyDescent="0.25">
      <c r="A59">
        <v>45523</v>
      </c>
      <c r="B59">
        <v>61804</v>
      </c>
      <c r="C59">
        <v>9</v>
      </c>
      <c r="D59">
        <v>2025</v>
      </c>
      <c r="E59">
        <v>6160</v>
      </c>
      <c r="F59">
        <v>0</v>
      </c>
      <c r="G59">
        <v>1329.0330000000001</v>
      </c>
      <c r="H59">
        <v>1121.942</v>
      </c>
      <c r="I59">
        <v>1121.942</v>
      </c>
      <c r="J59">
        <v>1329.0330000000001</v>
      </c>
      <c r="K59">
        <v>0</v>
      </c>
      <c r="L59">
        <v>6160</v>
      </c>
      <c r="M59">
        <v>0</v>
      </c>
      <c r="N59">
        <v>0</v>
      </c>
      <c r="P59">
        <v>1291.9970000000001</v>
      </c>
      <c r="Q59">
        <v>0</v>
      </c>
      <c r="R59">
        <v>803875</v>
      </c>
      <c r="S59">
        <v>622.19600000000003</v>
      </c>
      <c r="U59">
        <v>558966</v>
      </c>
      <c r="V59">
        <v>163.625</v>
      </c>
      <c r="W59">
        <v>100793</v>
      </c>
      <c r="X59">
        <v>100793</v>
      </c>
      <c r="Z59">
        <v>0</v>
      </c>
      <c r="AC59">
        <v>0</v>
      </c>
      <c r="AD59" t="s">
        <v>305</v>
      </c>
      <c r="AE59">
        <v>0</v>
      </c>
      <c r="AH59">
        <v>0</v>
      </c>
      <c r="AI59">
        <v>0</v>
      </c>
      <c r="AJ59">
        <v>6160</v>
      </c>
      <c r="AK59" t="s">
        <v>529</v>
      </c>
      <c r="AL59" t="s">
        <v>324</v>
      </c>
      <c r="AM59">
        <v>0</v>
      </c>
      <c r="AN59">
        <v>0</v>
      </c>
      <c r="AO59">
        <v>0</v>
      </c>
      <c r="AP59">
        <v>0</v>
      </c>
      <c r="AQ59">
        <v>0</v>
      </c>
      <c r="AS59">
        <v>0</v>
      </c>
      <c r="AT59">
        <v>0</v>
      </c>
      <c r="AU59">
        <v>0</v>
      </c>
      <c r="AV59">
        <v>0</v>
      </c>
      <c r="AW59">
        <v>12604181</v>
      </c>
      <c r="AX59">
        <v>12396894</v>
      </c>
      <c r="AY59">
        <v>8269861</v>
      </c>
      <c r="AZ59">
        <v>803875</v>
      </c>
      <c r="BA59">
        <v>0</v>
      </c>
      <c r="BB59">
        <v>28043</v>
      </c>
      <c r="BC59">
        <v>27864</v>
      </c>
      <c r="BD59">
        <v>66</v>
      </c>
      <c r="BE59">
        <v>179</v>
      </c>
      <c r="BF59">
        <v>11331745</v>
      </c>
      <c r="BG59">
        <v>0</v>
      </c>
      <c r="BJ59">
        <v>12</v>
      </c>
      <c r="BK59">
        <v>0</v>
      </c>
      <c r="BL59">
        <v>0</v>
      </c>
      <c r="BM59">
        <v>0</v>
      </c>
      <c r="BN59">
        <v>0</v>
      </c>
      <c r="BO59">
        <v>0</v>
      </c>
      <c r="BP59">
        <v>0</v>
      </c>
      <c r="BQ59">
        <v>597</v>
      </c>
      <c r="BS59">
        <v>0</v>
      </c>
      <c r="BT59">
        <v>0</v>
      </c>
      <c r="BU59">
        <v>0</v>
      </c>
      <c r="BV59">
        <v>0</v>
      </c>
      <c r="BW59">
        <v>0</v>
      </c>
      <c r="BY59">
        <v>0</v>
      </c>
      <c r="CA59">
        <v>0</v>
      </c>
      <c r="CB59">
        <v>0</v>
      </c>
      <c r="CC59">
        <v>0</v>
      </c>
      <c r="CD59">
        <v>0</v>
      </c>
      <c r="CE59">
        <v>0</v>
      </c>
      <c r="CF59">
        <v>0</v>
      </c>
      <c r="CG59">
        <v>0</v>
      </c>
      <c r="CH59">
        <v>285548</v>
      </c>
      <c r="CI59">
        <v>0</v>
      </c>
      <c r="CJ59">
        <v>4</v>
      </c>
      <c r="CK59">
        <v>0</v>
      </c>
      <c r="CL59">
        <v>0</v>
      </c>
      <c r="CN59">
        <v>0</v>
      </c>
      <c r="CO59">
        <v>1</v>
      </c>
      <c r="CP59">
        <v>0</v>
      </c>
      <c r="CQ59">
        <v>0</v>
      </c>
      <c r="CR59">
        <v>1315.1780000000001</v>
      </c>
      <c r="CS59">
        <v>0</v>
      </c>
      <c r="CT59">
        <v>0</v>
      </c>
      <c r="CU59">
        <v>0</v>
      </c>
      <c r="CV59">
        <v>0</v>
      </c>
      <c r="CW59">
        <v>0</v>
      </c>
      <c r="CX59">
        <v>0</v>
      </c>
      <c r="CY59">
        <v>0</v>
      </c>
      <c r="CZ59">
        <v>0</v>
      </c>
      <c r="DB59">
        <v>6911163</v>
      </c>
      <c r="DC59">
        <v>0</v>
      </c>
      <c r="DD59">
        <v>0</v>
      </c>
      <c r="DE59">
        <v>47586</v>
      </c>
      <c r="DF59">
        <v>47586</v>
      </c>
      <c r="DG59">
        <v>7.7250000000000005</v>
      </c>
      <c r="DH59">
        <v>0</v>
      </c>
      <c r="DI59">
        <v>0</v>
      </c>
      <c r="DK59">
        <v>1178</v>
      </c>
      <c r="DL59">
        <v>0</v>
      </c>
      <c r="DM59">
        <v>1083424</v>
      </c>
      <c r="DN59">
        <v>3562</v>
      </c>
      <c r="DO59">
        <v>0</v>
      </c>
      <c r="DP59">
        <v>0</v>
      </c>
      <c r="DQ59">
        <v>0</v>
      </c>
      <c r="DR59">
        <v>0</v>
      </c>
      <c r="DS59">
        <v>0</v>
      </c>
      <c r="DT59">
        <v>0</v>
      </c>
      <c r="DU59">
        <v>0</v>
      </c>
      <c r="DV59">
        <v>0</v>
      </c>
      <c r="DW59">
        <v>0</v>
      </c>
      <c r="DX59">
        <v>0</v>
      </c>
      <c r="DY59">
        <v>0</v>
      </c>
      <c r="DZ59">
        <v>0</v>
      </c>
      <c r="EA59">
        <v>0</v>
      </c>
      <c r="EB59">
        <v>0</v>
      </c>
      <c r="EC59">
        <v>48.285000000000004</v>
      </c>
      <c r="ED59">
        <v>342051</v>
      </c>
      <c r="EE59">
        <v>0</v>
      </c>
      <c r="EF59">
        <v>0</v>
      </c>
      <c r="EG59">
        <v>0</v>
      </c>
      <c r="EH59">
        <v>744935</v>
      </c>
      <c r="EI59">
        <v>0</v>
      </c>
      <c r="EJ59">
        <v>0</v>
      </c>
      <c r="EK59">
        <v>30.826000000000001</v>
      </c>
      <c r="EL59">
        <v>0</v>
      </c>
      <c r="EM59">
        <v>5.391</v>
      </c>
      <c r="EN59">
        <v>2.456</v>
      </c>
      <c r="EO59">
        <v>0</v>
      </c>
      <c r="EP59">
        <v>0</v>
      </c>
      <c r="EQ59">
        <v>38.673000000000002</v>
      </c>
      <c r="ER59">
        <v>0</v>
      </c>
      <c r="ES59">
        <v>120.93100000000001</v>
      </c>
      <c r="ET59">
        <v>0</v>
      </c>
      <c r="EV59">
        <v>0</v>
      </c>
      <c r="EW59">
        <v>0</v>
      </c>
      <c r="EX59">
        <v>0</v>
      </c>
      <c r="EZ59">
        <v>10534974</v>
      </c>
      <c r="FA59">
        <v>0</v>
      </c>
      <c r="FB59">
        <v>11335108</v>
      </c>
      <c r="FC59">
        <v>0</v>
      </c>
      <c r="FD59">
        <v>0</v>
      </c>
      <c r="FE59">
        <v>1588462</v>
      </c>
      <c r="FF59">
        <v>273458</v>
      </c>
      <c r="FG59">
        <v>6.6668999999999992E-2</v>
      </c>
      <c r="FH59">
        <v>3.0164999999999997E-2</v>
      </c>
      <c r="FI59">
        <v>0</v>
      </c>
      <c r="FJ59">
        <v>0</v>
      </c>
      <c r="FK59">
        <v>1839.5690000000002</v>
      </c>
      <c r="FL59">
        <v>13482576</v>
      </c>
      <c r="FM59">
        <v>0</v>
      </c>
      <c r="FN59">
        <v>0</v>
      </c>
      <c r="FO59">
        <v>0</v>
      </c>
      <c r="FP59">
        <v>0</v>
      </c>
      <c r="FQ59">
        <v>0</v>
      </c>
      <c r="FR59">
        <v>0</v>
      </c>
      <c r="FS59">
        <v>0</v>
      </c>
      <c r="FT59">
        <v>0</v>
      </c>
      <c r="FU59">
        <v>0</v>
      </c>
      <c r="FV59">
        <v>0</v>
      </c>
      <c r="FW59">
        <v>0</v>
      </c>
      <c r="FX59">
        <v>0</v>
      </c>
      <c r="FY59">
        <v>0</v>
      </c>
      <c r="GB59">
        <v>1674889</v>
      </c>
      <c r="GC59">
        <v>1674889</v>
      </c>
      <c r="GD59">
        <v>168.41800000000001</v>
      </c>
      <c r="GF59">
        <v>0</v>
      </c>
      <c r="GG59">
        <v>0</v>
      </c>
      <c r="GH59">
        <v>0</v>
      </c>
      <c r="GI59">
        <v>0</v>
      </c>
      <c r="GK59">
        <v>0</v>
      </c>
      <c r="GL59">
        <v>0</v>
      </c>
      <c r="GM59">
        <v>0</v>
      </c>
      <c r="GN59">
        <v>0</v>
      </c>
      <c r="GO59">
        <v>0</v>
      </c>
      <c r="GQ59">
        <v>0</v>
      </c>
      <c r="GR59">
        <v>0</v>
      </c>
      <c r="GS59">
        <v>0</v>
      </c>
      <c r="GT59">
        <v>0</v>
      </c>
      <c r="HB59">
        <v>380911986</v>
      </c>
      <c r="HC59">
        <v>3.9695999999999995E-2</v>
      </c>
      <c r="HD59">
        <v>211028</v>
      </c>
      <c r="HE59">
        <v>0</v>
      </c>
      <c r="HF59">
        <v>1231892</v>
      </c>
      <c r="HG59">
        <v>3696</v>
      </c>
      <c r="HH59">
        <v>63843</v>
      </c>
      <c r="HI59">
        <v>0</v>
      </c>
      <c r="HJ59">
        <v>43152</v>
      </c>
      <c r="HK59">
        <v>3774</v>
      </c>
      <c r="HL59">
        <v>3330</v>
      </c>
      <c r="HM59">
        <v>71000</v>
      </c>
      <c r="HN59">
        <v>68702</v>
      </c>
      <c r="HO59">
        <v>0</v>
      </c>
      <c r="HP59">
        <v>0</v>
      </c>
      <c r="HQ59">
        <v>0</v>
      </c>
      <c r="HR59">
        <v>0</v>
      </c>
      <c r="HS59">
        <v>10531233</v>
      </c>
      <c r="HT59">
        <v>273458</v>
      </c>
      <c r="HW59">
        <v>0</v>
      </c>
      <c r="HX59">
        <v>28</v>
      </c>
      <c r="HY59">
        <v>6</v>
      </c>
      <c r="HZ59">
        <v>0</v>
      </c>
      <c r="IA59">
        <v>0</v>
      </c>
      <c r="IB59">
        <v>0</v>
      </c>
      <c r="IC59">
        <v>34</v>
      </c>
      <c r="ID59">
        <v>0</v>
      </c>
      <c r="IE59">
        <v>0</v>
      </c>
      <c r="IF59">
        <v>0</v>
      </c>
      <c r="IG59">
        <v>6</v>
      </c>
      <c r="IH59">
        <v>103.64200000000001</v>
      </c>
      <c r="II59">
        <v>0</v>
      </c>
      <c r="IJ59">
        <v>163.625</v>
      </c>
      <c r="IK59">
        <v>0</v>
      </c>
      <c r="IL59">
        <v>0</v>
      </c>
      <c r="IM59">
        <v>23</v>
      </c>
      <c r="IN59">
        <v>1</v>
      </c>
      <c r="IO59">
        <v>24</v>
      </c>
      <c r="IP59">
        <v>0</v>
      </c>
      <c r="IQ59">
        <v>163.625</v>
      </c>
      <c r="IR59">
        <v>100793</v>
      </c>
      <c r="IS59">
        <v>0</v>
      </c>
      <c r="IT59">
        <v>0</v>
      </c>
      <c r="IU59">
        <v>69000</v>
      </c>
      <c r="IV59">
        <v>2000</v>
      </c>
      <c r="IW59">
        <v>6160</v>
      </c>
      <c r="IX59">
        <v>0</v>
      </c>
      <c r="IY59">
        <v>0</v>
      </c>
      <c r="IZ59">
        <v>0</v>
      </c>
      <c r="JA59">
        <v>0</v>
      </c>
      <c r="JB59">
        <v>2</v>
      </c>
      <c r="JC59">
        <v>24070</v>
      </c>
      <c r="JD59">
        <v>7</v>
      </c>
      <c r="JE59">
        <v>42132</v>
      </c>
      <c r="JF59">
        <v>0</v>
      </c>
      <c r="JG59">
        <v>0</v>
      </c>
      <c r="JH59">
        <v>2500</v>
      </c>
      <c r="JJ59">
        <v>0</v>
      </c>
      <c r="JK59">
        <v>0</v>
      </c>
      <c r="JL59">
        <v>0</v>
      </c>
      <c r="JM59">
        <v>0</v>
      </c>
      <c r="JO59">
        <v>0</v>
      </c>
      <c r="JP59">
        <v>88.472999999999999</v>
      </c>
      <c r="JQ59">
        <v>79.945000000000007</v>
      </c>
      <c r="JR59">
        <v>0</v>
      </c>
      <c r="JS59">
        <v>821935</v>
      </c>
      <c r="JT59">
        <v>852954</v>
      </c>
      <c r="JU59">
        <v>28459</v>
      </c>
      <c r="JW59">
        <v>0</v>
      </c>
      <c r="JX59">
        <v>0</v>
      </c>
      <c r="JY59">
        <v>0</v>
      </c>
      <c r="JZ59">
        <v>0</v>
      </c>
      <c r="KD59">
        <v>28459</v>
      </c>
      <c r="KE59">
        <v>7258</v>
      </c>
      <c r="KG59">
        <v>0</v>
      </c>
      <c r="KH59">
        <v>0</v>
      </c>
      <c r="KI59">
        <v>0</v>
      </c>
      <c r="KJ59">
        <v>2</v>
      </c>
      <c r="KK59">
        <v>4</v>
      </c>
      <c r="KL59">
        <v>1232</v>
      </c>
      <c r="KM59">
        <v>2464</v>
      </c>
      <c r="KN59">
        <v>0</v>
      </c>
      <c r="KO59">
        <v>0</v>
      </c>
      <c r="KP59">
        <v>0</v>
      </c>
      <c r="KQ59">
        <v>0</v>
      </c>
      <c r="KS59">
        <v>0</v>
      </c>
      <c r="KT59">
        <v>0</v>
      </c>
      <c r="KU59">
        <v>0</v>
      </c>
      <c r="KW59">
        <v>0</v>
      </c>
      <c r="KX59">
        <v>0</v>
      </c>
      <c r="KY59">
        <v>0</v>
      </c>
      <c r="KZ59">
        <v>0</v>
      </c>
      <c r="LA59">
        <v>0</v>
      </c>
      <c r="LB59">
        <v>0</v>
      </c>
      <c r="LD59">
        <v>0</v>
      </c>
      <c r="LE59">
        <v>0</v>
      </c>
      <c r="LF59">
        <v>0</v>
      </c>
      <c r="LG59">
        <v>0</v>
      </c>
      <c r="LH59">
        <v>0</v>
      </c>
      <c r="LI59">
        <v>0</v>
      </c>
      <c r="LJ59">
        <v>1315.1780000000001</v>
      </c>
      <c r="LK59">
        <v>2</v>
      </c>
      <c r="LL59">
        <v>30000</v>
      </c>
      <c r="LM59">
        <v>13152</v>
      </c>
      <c r="LN59">
        <v>0</v>
      </c>
      <c r="LO59">
        <v>0</v>
      </c>
      <c r="LP59">
        <v>0</v>
      </c>
      <c r="LQ59">
        <v>0</v>
      </c>
      <c r="LR59">
        <v>0</v>
      </c>
      <c r="LS59">
        <v>0</v>
      </c>
      <c r="LT59">
        <v>0</v>
      </c>
      <c r="LU59">
        <v>0</v>
      </c>
      <c r="LV59">
        <v>0</v>
      </c>
      <c r="LW59">
        <v>0</v>
      </c>
      <c r="LX59">
        <v>0</v>
      </c>
      <c r="LY59">
        <v>0</v>
      </c>
      <c r="LZ59">
        <v>1242</v>
      </c>
      <c r="MA59">
        <v>74520</v>
      </c>
      <c r="MB59">
        <v>0</v>
      </c>
      <c r="MC59">
        <v>49680</v>
      </c>
      <c r="MD59">
        <v>24840</v>
      </c>
      <c r="ME59">
        <v>0</v>
      </c>
      <c r="MF59">
        <v>0</v>
      </c>
      <c r="MG59">
        <v>12678701</v>
      </c>
      <c r="MH59">
        <v>0</v>
      </c>
      <c r="MI59">
        <v>0</v>
      </c>
      <c r="MJ59">
        <v>0</v>
      </c>
      <c r="MK59">
        <v>0</v>
      </c>
      <c r="ML59">
        <v>0</v>
      </c>
    </row>
    <row r="60" spans="1:350" x14ac:dyDescent="0.25">
      <c r="A60">
        <v>45523</v>
      </c>
      <c r="B60">
        <v>71804</v>
      </c>
      <c r="C60">
        <v>9</v>
      </c>
      <c r="D60">
        <v>2025</v>
      </c>
      <c r="E60">
        <v>6160</v>
      </c>
      <c r="F60">
        <v>0</v>
      </c>
      <c r="G60">
        <v>273.16000000000003</v>
      </c>
      <c r="H60">
        <v>250.84900000000002</v>
      </c>
      <c r="I60">
        <v>250.84900000000002</v>
      </c>
      <c r="J60">
        <v>273.16000000000003</v>
      </c>
      <c r="K60">
        <v>0</v>
      </c>
      <c r="L60">
        <v>6160</v>
      </c>
      <c r="M60">
        <v>0</v>
      </c>
      <c r="N60">
        <v>0</v>
      </c>
      <c r="P60">
        <v>316.06</v>
      </c>
      <c r="Q60">
        <v>0</v>
      </c>
      <c r="R60">
        <v>196651</v>
      </c>
      <c r="S60">
        <v>622.19600000000003</v>
      </c>
      <c r="U60">
        <v>136741</v>
      </c>
      <c r="V60">
        <v>50.77</v>
      </c>
      <c r="W60">
        <v>31274</v>
      </c>
      <c r="X60">
        <v>31274</v>
      </c>
      <c r="Z60">
        <v>0</v>
      </c>
      <c r="AC60">
        <v>0</v>
      </c>
      <c r="AD60" t="s">
        <v>305</v>
      </c>
      <c r="AE60">
        <v>0</v>
      </c>
      <c r="AH60">
        <v>0</v>
      </c>
      <c r="AI60">
        <v>0</v>
      </c>
      <c r="AJ60">
        <v>6160</v>
      </c>
      <c r="AK60" t="s">
        <v>529</v>
      </c>
      <c r="AL60" t="s">
        <v>22</v>
      </c>
      <c r="AM60">
        <v>0</v>
      </c>
      <c r="AN60">
        <v>0</v>
      </c>
      <c r="AO60">
        <v>0</v>
      </c>
      <c r="AP60">
        <v>0</v>
      </c>
      <c r="AQ60">
        <v>0</v>
      </c>
      <c r="AS60">
        <v>0</v>
      </c>
      <c r="AT60">
        <v>0</v>
      </c>
      <c r="AU60">
        <v>0</v>
      </c>
      <c r="AV60">
        <v>-46919</v>
      </c>
      <c r="AW60">
        <v>3077332</v>
      </c>
      <c r="AX60">
        <v>3034933</v>
      </c>
      <c r="AY60">
        <v>1980592</v>
      </c>
      <c r="AZ60">
        <v>196651</v>
      </c>
      <c r="BA60">
        <v>12.167</v>
      </c>
      <c r="BB60">
        <v>0</v>
      </c>
      <c r="BC60">
        <v>0</v>
      </c>
      <c r="BD60">
        <v>0</v>
      </c>
      <c r="BE60">
        <v>0</v>
      </c>
      <c r="BF60">
        <v>2700159</v>
      </c>
      <c r="BG60">
        <v>0</v>
      </c>
      <c r="BJ60">
        <v>12</v>
      </c>
      <c r="BK60">
        <v>0</v>
      </c>
      <c r="BL60">
        <v>0</v>
      </c>
      <c r="BM60">
        <v>0</v>
      </c>
      <c r="BN60">
        <v>0</v>
      </c>
      <c r="BO60">
        <v>0</v>
      </c>
      <c r="BP60">
        <v>0</v>
      </c>
      <c r="BQ60">
        <v>731</v>
      </c>
      <c r="BS60">
        <v>0</v>
      </c>
      <c r="BT60">
        <v>0</v>
      </c>
      <c r="BU60">
        <v>0</v>
      </c>
      <c r="BV60">
        <v>0</v>
      </c>
      <c r="BW60">
        <v>0</v>
      </c>
      <c r="BY60">
        <v>0</v>
      </c>
      <c r="CA60">
        <v>0</v>
      </c>
      <c r="CB60">
        <v>0</v>
      </c>
      <c r="CC60">
        <v>0</v>
      </c>
      <c r="CD60">
        <v>0</v>
      </c>
      <c r="CE60">
        <v>0</v>
      </c>
      <c r="CF60">
        <v>0</v>
      </c>
      <c r="CG60">
        <v>0</v>
      </c>
      <c r="CH60">
        <v>63953</v>
      </c>
      <c r="CI60">
        <v>0</v>
      </c>
      <c r="CJ60">
        <v>4</v>
      </c>
      <c r="CK60">
        <v>0</v>
      </c>
      <c r="CL60">
        <v>0</v>
      </c>
      <c r="CN60">
        <v>0</v>
      </c>
      <c r="CO60">
        <v>1</v>
      </c>
      <c r="CP60">
        <v>0.46200000000000002</v>
      </c>
      <c r="CQ60">
        <v>0</v>
      </c>
      <c r="CR60">
        <v>310.86400000000003</v>
      </c>
      <c r="CS60">
        <v>0</v>
      </c>
      <c r="CT60">
        <v>0</v>
      </c>
      <c r="CU60">
        <v>0</v>
      </c>
      <c r="CV60">
        <v>0</v>
      </c>
      <c r="CW60">
        <v>0</v>
      </c>
      <c r="CX60">
        <v>0</v>
      </c>
      <c r="CY60">
        <v>0</v>
      </c>
      <c r="CZ60">
        <v>0</v>
      </c>
      <c r="DB60">
        <v>1545230</v>
      </c>
      <c r="DC60">
        <v>0</v>
      </c>
      <c r="DD60">
        <v>0</v>
      </c>
      <c r="DE60">
        <v>382074</v>
      </c>
      <c r="DF60">
        <v>388933</v>
      </c>
      <c r="DG60">
        <v>62.025000000000006</v>
      </c>
      <c r="DH60">
        <v>0</v>
      </c>
      <c r="DI60">
        <v>6859</v>
      </c>
      <c r="DK60">
        <v>3324</v>
      </c>
      <c r="DL60">
        <v>0</v>
      </c>
      <c r="DM60">
        <v>295990</v>
      </c>
      <c r="DN60">
        <v>973</v>
      </c>
      <c r="DO60">
        <v>0</v>
      </c>
      <c r="DP60">
        <v>0</v>
      </c>
      <c r="DQ60">
        <v>0</v>
      </c>
      <c r="DR60">
        <v>0</v>
      </c>
      <c r="DS60">
        <v>0</v>
      </c>
      <c r="DT60">
        <v>0</v>
      </c>
      <c r="DU60">
        <v>0</v>
      </c>
      <c r="DV60">
        <v>0</v>
      </c>
      <c r="DW60">
        <v>0</v>
      </c>
      <c r="DX60">
        <v>0</v>
      </c>
      <c r="DY60">
        <v>0</v>
      </c>
      <c r="DZ60">
        <v>0</v>
      </c>
      <c r="EA60">
        <v>0</v>
      </c>
      <c r="EB60">
        <v>0</v>
      </c>
      <c r="EC60">
        <v>25.335000000000001</v>
      </c>
      <c r="ED60">
        <v>179473</v>
      </c>
      <c r="EE60">
        <v>0</v>
      </c>
      <c r="EF60">
        <v>0</v>
      </c>
      <c r="EG60">
        <v>0</v>
      </c>
      <c r="EH60">
        <v>117490</v>
      </c>
      <c r="EI60">
        <v>0</v>
      </c>
      <c r="EJ60">
        <v>0</v>
      </c>
      <c r="EK60">
        <v>6.1610000000000005</v>
      </c>
      <c r="EL60">
        <v>0</v>
      </c>
      <c r="EM60">
        <v>0</v>
      </c>
      <c r="EN60">
        <v>0.11800000000000001</v>
      </c>
      <c r="EO60">
        <v>0</v>
      </c>
      <c r="EP60">
        <v>0</v>
      </c>
      <c r="EQ60">
        <v>6.2789999999999999</v>
      </c>
      <c r="ER60">
        <v>0</v>
      </c>
      <c r="ES60">
        <v>19.073</v>
      </c>
      <c r="ET60">
        <v>0</v>
      </c>
      <c r="EV60">
        <v>0</v>
      </c>
      <c r="EW60">
        <v>0</v>
      </c>
      <c r="EX60">
        <v>0</v>
      </c>
      <c r="EZ60">
        <v>2591270</v>
      </c>
      <c r="FA60">
        <v>0</v>
      </c>
      <c r="FB60">
        <v>2786947</v>
      </c>
      <c r="FC60">
        <v>0</v>
      </c>
      <c r="FD60">
        <v>0</v>
      </c>
      <c r="FE60">
        <v>378503</v>
      </c>
      <c r="FF60">
        <v>65160</v>
      </c>
      <c r="FG60">
        <v>6.6668999999999992E-2</v>
      </c>
      <c r="FH60">
        <v>3.0164999999999997E-2</v>
      </c>
      <c r="FI60">
        <v>0</v>
      </c>
      <c r="FJ60">
        <v>0</v>
      </c>
      <c r="FK60">
        <v>438.33800000000002</v>
      </c>
      <c r="FL60">
        <v>3294563</v>
      </c>
      <c r="FM60">
        <v>0</v>
      </c>
      <c r="FN60">
        <v>0</v>
      </c>
      <c r="FO60">
        <v>0</v>
      </c>
      <c r="FP60">
        <v>0</v>
      </c>
      <c r="FQ60">
        <v>0</v>
      </c>
      <c r="FR60">
        <v>0</v>
      </c>
      <c r="FS60">
        <v>0</v>
      </c>
      <c r="FT60">
        <v>0</v>
      </c>
      <c r="FU60">
        <v>0</v>
      </c>
      <c r="FV60">
        <v>0</v>
      </c>
      <c r="FW60">
        <v>0</v>
      </c>
      <c r="FX60">
        <v>0</v>
      </c>
      <c r="FY60">
        <v>0</v>
      </c>
      <c r="GB60">
        <v>127996</v>
      </c>
      <c r="GC60">
        <v>127996</v>
      </c>
      <c r="GD60">
        <v>16.032</v>
      </c>
      <c r="GF60">
        <v>0</v>
      </c>
      <c r="GG60">
        <v>0</v>
      </c>
      <c r="GH60">
        <v>0</v>
      </c>
      <c r="GI60">
        <v>0</v>
      </c>
      <c r="GK60">
        <v>0</v>
      </c>
      <c r="GL60">
        <v>0</v>
      </c>
      <c r="GM60">
        <v>0</v>
      </c>
      <c r="GN60">
        <v>0</v>
      </c>
      <c r="GO60">
        <v>0</v>
      </c>
      <c r="GQ60">
        <v>0</v>
      </c>
      <c r="GR60">
        <v>0</v>
      </c>
      <c r="GS60">
        <v>0</v>
      </c>
      <c r="GT60">
        <v>0</v>
      </c>
      <c r="HB60">
        <v>380911986</v>
      </c>
      <c r="HC60">
        <v>3.9695999999999995E-2</v>
      </c>
      <c r="HD60">
        <v>43373</v>
      </c>
      <c r="HE60">
        <v>0</v>
      </c>
      <c r="HF60">
        <v>275432</v>
      </c>
      <c r="HG60">
        <v>1232</v>
      </c>
      <c r="HH60">
        <v>0</v>
      </c>
      <c r="HI60">
        <v>0</v>
      </c>
      <c r="HJ60">
        <v>33099</v>
      </c>
      <c r="HK60">
        <v>4385</v>
      </c>
      <c r="HL60">
        <v>4720</v>
      </c>
      <c r="HM60">
        <v>0</v>
      </c>
      <c r="HN60">
        <v>0</v>
      </c>
      <c r="HO60">
        <v>0</v>
      </c>
      <c r="HP60">
        <v>78657</v>
      </c>
      <c r="HQ60">
        <v>0</v>
      </c>
      <c r="HR60">
        <v>0</v>
      </c>
      <c r="HS60">
        <v>2590296</v>
      </c>
      <c r="HT60">
        <v>65160</v>
      </c>
      <c r="HW60">
        <v>0</v>
      </c>
      <c r="HX60">
        <v>37</v>
      </c>
      <c r="HY60">
        <v>52</v>
      </c>
      <c r="HZ60">
        <v>59</v>
      </c>
      <c r="IA60">
        <v>50</v>
      </c>
      <c r="IB60">
        <v>49</v>
      </c>
      <c r="IC60">
        <v>247</v>
      </c>
      <c r="ID60">
        <v>0</v>
      </c>
      <c r="IE60">
        <v>0</v>
      </c>
      <c r="IF60">
        <v>0</v>
      </c>
      <c r="IG60">
        <v>2</v>
      </c>
      <c r="IH60">
        <v>0</v>
      </c>
      <c r="II60">
        <v>286.024</v>
      </c>
      <c r="IJ60">
        <v>50.77</v>
      </c>
      <c r="IK60">
        <v>0</v>
      </c>
      <c r="IL60">
        <v>0</v>
      </c>
      <c r="IM60">
        <v>0</v>
      </c>
      <c r="IN60">
        <v>0</v>
      </c>
      <c r="IO60">
        <v>0</v>
      </c>
      <c r="IP60">
        <v>286.024</v>
      </c>
      <c r="IQ60">
        <v>50.77</v>
      </c>
      <c r="IR60">
        <v>31274</v>
      </c>
      <c r="IS60">
        <v>0</v>
      </c>
      <c r="IT60">
        <v>0</v>
      </c>
      <c r="IU60">
        <v>0</v>
      </c>
      <c r="IV60">
        <v>0</v>
      </c>
      <c r="IW60">
        <v>6160</v>
      </c>
      <c r="IX60">
        <v>0</v>
      </c>
      <c r="IY60">
        <v>0</v>
      </c>
      <c r="IZ60">
        <v>78657</v>
      </c>
      <c r="JA60">
        <v>0</v>
      </c>
      <c r="JB60">
        <v>0</v>
      </c>
      <c r="JC60">
        <v>0</v>
      </c>
      <c r="JD60">
        <v>0</v>
      </c>
      <c r="JE60">
        <v>0</v>
      </c>
      <c r="JF60">
        <v>0</v>
      </c>
      <c r="JG60">
        <v>0</v>
      </c>
      <c r="JH60">
        <v>0</v>
      </c>
      <c r="JJ60">
        <v>0</v>
      </c>
      <c r="JK60">
        <v>0</v>
      </c>
      <c r="JL60">
        <v>0</v>
      </c>
      <c r="JM60">
        <v>0</v>
      </c>
      <c r="JO60">
        <v>16.032</v>
      </c>
      <c r="JP60">
        <v>0</v>
      </c>
      <c r="JQ60">
        <v>0</v>
      </c>
      <c r="JR60">
        <v>127996</v>
      </c>
      <c r="JS60">
        <v>0</v>
      </c>
      <c r="JT60">
        <v>0</v>
      </c>
      <c r="JU60">
        <v>0</v>
      </c>
      <c r="JW60">
        <v>0</v>
      </c>
      <c r="JX60">
        <v>0</v>
      </c>
      <c r="JY60">
        <v>0</v>
      </c>
      <c r="JZ60">
        <v>0</v>
      </c>
      <c r="KD60">
        <v>0</v>
      </c>
      <c r="KE60">
        <v>7258</v>
      </c>
      <c r="KG60">
        <v>0</v>
      </c>
      <c r="KH60">
        <v>0</v>
      </c>
      <c r="KI60">
        <v>0</v>
      </c>
      <c r="KJ60">
        <v>0</v>
      </c>
      <c r="KK60">
        <v>2</v>
      </c>
      <c r="KL60">
        <v>0</v>
      </c>
      <c r="KM60">
        <v>1232</v>
      </c>
      <c r="KN60">
        <v>0</v>
      </c>
      <c r="KO60">
        <v>0</v>
      </c>
      <c r="KP60">
        <v>0</v>
      </c>
      <c r="KQ60">
        <v>0</v>
      </c>
      <c r="KS60">
        <v>0</v>
      </c>
      <c r="KT60">
        <v>0</v>
      </c>
      <c r="KU60">
        <v>0</v>
      </c>
      <c r="KW60">
        <v>0</v>
      </c>
      <c r="KX60">
        <v>0</v>
      </c>
      <c r="KY60">
        <v>0</v>
      </c>
      <c r="KZ60">
        <v>0</v>
      </c>
      <c r="LA60">
        <v>0</v>
      </c>
      <c r="LB60">
        <v>0</v>
      </c>
      <c r="LD60">
        <v>0</v>
      </c>
      <c r="LE60">
        <v>0</v>
      </c>
      <c r="LF60">
        <v>0</v>
      </c>
      <c r="LG60">
        <v>0</v>
      </c>
      <c r="LH60">
        <v>0</v>
      </c>
      <c r="LI60">
        <v>0</v>
      </c>
      <c r="LJ60">
        <v>309.89600000000002</v>
      </c>
      <c r="LK60">
        <v>2</v>
      </c>
      <c r="LL60">
        <v>30000</v>
      </c>
      <c r="LM60">
        <v>3099</v>
      </c>
      <c r="LN60">
        <v>0</v>
      </c>
      <c r="LO60">
        <v>0</v>
      </c>
      <c r="LP60">
        <v>0</v>
      </c>
      <c r="LQ60">
        <v>0</v>
      </c>
      <c r="LR60">
        <v>0</v>
      </c>
      <c r="LS60">
        <v>0</v>
      </c>
      <c r="LT60">
        <v>0</v>
      </c>
      <c r="LU60">
        <v>0</v>
      </c>
      <c r="LV60">
        <v>0</v>
      </c>
      <c r="LW60">
        <v>0</v>
      </c>
      <c r="LX60">
        <v>0</v>
      </c>
      <c r="LY60">
        <v>0</v>
      </c>
      <c r="LZ60">
        <v>343</v>
      </c>
      <c r="MA60">
        <v>20580</v>
      </c>
      <c r="MB60">
        <v>0</v>
      </c>
      <c r="MC60">
        <v>13720</v>
      </c>
      <c r="MD60">
        <v>6860</v>
      </c>
      <c r="ME60">
        <v>0</v>
      </c>
      <c r="MF60">
        <v>0</v>
      </c>
      <c r="MG60">
        <v>3097912</v>
      </c>
      <c r="MH60">
        <v>0</v>
      </c>
      <c r="MI60">
        <v>0</v>
      </c>
      <c r="MJ60">
        <v>0</v>
      </c>
      <c r="MK60">
        <v>0</v>
      </c>
      <c r="ML60">
        <v>0</v>
      </c>
    </row>
    <row r="61" spans="1:350" x14ac:dyDescent="0.25">
      <c r="A61">
        <v>45523</v>
      </c>
      <c r="B61">
        <v>84804</v>
      </c>
      <c r="C61">
        <v>9</v>
      </c>
      <c r="D61">
        <v>2025</v>
      </c>
      <c r="E61">
        <v>6160</v>
      </c>
      <c r="F61">
        <v>0</v>
      </c>
      <c r="G61">
        <v>145.25800000000001</v>
      </c>
      <c r="H61">
        <v>144.339</v>
      </c>
      <c r="I61">
        <v>144.339</v>
      </c>
      <c r="J61">
        <v>145.25800000000001</v>
      </c>
      <c r="K61">
        <v>0</v>
      </c>
      <c r="L61">
        <v>6160</v>
      </c>
      <c r="M61">
        <v>0</v>
      </c>
      <c r="N61">
        <v>0</v>
      </c>
      <c r="P61">
        <v>140.483</v>
      </c>
      <c r="Q61">
        <v>0</v>
      </c>
      <c r="R61">
        <v>87408</v>
      </c>
      <c r="S61">
        <v>622.19600000000003</v>
      </c>
      <c r="U61">
        <v>60779</v>
      </c>
      <c r="V61">
        <v>3.2320000000000002</v>
      </c>
      <c r="W61">
        <v>1991</v>
      </c>
      <c r="X61">
        <v>1991</v>
      </c>
      <c r="Z61">
        <v>0</v>
      </c>
      <c r="AC61">
        <v>0</v>
      </c>
      <c r="AD61" t="s">
        <v>305</v>
      </c>
      <c r="AE61">
        <v>0</v>
      </c>
      <c r="AH61">
        <v>0</v>
      </c>
      <c r="AI61">
        <v>0</v>
      </c>
      <c r="AJ61">
        <v>6160</v>
      </c>
      <c r="AK61" t="s">
        <v>529</v>
      </c>
      <c r="AL61" t="s">
        <v>58</v>
      </c>
      <c r="AM61">
        <v>0</v>
      </c>
      <c r="AN61">
        <v>0</v>
      </c>
      <c r="AO61">
        <v>0</v>
      </c>
      <c r="AP61">
        <v>0</v>
      </c>
      <c r="AQ61">
        <v>0</v>
      </c>
      <c r="AS61">
        <v>0</v>
      </c>
      <c r="AT61">
        <v>0</v>
      </c>
      <c r="AU61">
        <v>0</v>
      </c>
      <c r="AV61">
        <v>-12503</v>
      </c>
      <c r="AW61">
        <v>1548258</v>
      </c>
      <c r="AX61">
        <v>1525417</v>
      </c>
      <c r="AY61">
        <v>1021373</v>
      </c>
      <c r="AZ61">
        <v>87408</v>
      </c>
      <c r="BA61">
        <v>0</v>
      </c>
      <c r="BB61">
        <v>1275</v>
      </c>
      <c r="BC61">
        <v>1267</v>
      </c>
      <c r="BD61">
        <v>3</v>
      </c>
      <c r="BE61">
        <v>8</v>
      </c>
      <c r="BF61">
        <v>1385220</v>
      </c>
      <c r="BG61">
        <v>0</v>
      </c>
      <c r="BJ61">
        <v>12</v>
      </c>
      <c r="BK61">
        <v>0</v>
      </c>
      <c r="BL61">
        <v>0</v>
      </c>
      <c r="BM61">
        <v>0</v>
      </c>
      <c r="BN61">
        <v>0</v>
      </c>
      <c r="BO61">
        <v>0</v>
      </c>
      <c r="BP61">
        <v>0</v>
      </c>
      <c r="BQ61">
        <v>748</v>
      </c>
      <c r="BS61">
        <v>0</v>
      </c>
      <c r="BT61">
        <v>0</v>
      </c>
      <c r="BU61">
        <v>0</v>
      </c>
      <c r="BV61">
        <v>0</v>
      </c>
      <c r="BW61">
        <v>0</v>
      </c>
      <c r="BY61">
        <v>0</v>
      </c>
      <c r="CA61">
        <v>0</v>
      </c>
      <c r="CB61">
        <v>0</v>
      </c>
      <c r="CC61">
        <v>0</v>
      </c>
      <c r="CD61">
        <v>0</v>
      </c>
      <c r="CE61">
        <v>0</v>
      </c>
      <c r="CF61">
        <v>0</v>
      </c>
      <c r="CG61">
        <v>0</v>
      </c>
      <c r="CH61">
        <v>31825</v>
      </c>
      <c r="CI61">
        <v>0</v>
      </c>
      <c r="CJ61">
        <v>4</v>
      </c>
      <c r="CK61">
        <v>0</v>
      </c>
      <c r="CL61">
        <v>0</v>
      </c>
      <c r="CN61">
        <v>0</v>
      </c>
      <c r="CO61">
        <v>1</v>
      </c>
      <c r="CP61">
        <v>0</v>
      </c>
      <c r="CQ61">
        <v>0</v>
      </c>
      <c r="CR61">
        <v>144.44800000000001</v>
      </c>
      <c r="CS61">
        <v>0</v>
      </c>
      <c r="CT61">
        <v>0</v>
      </c>
      <c r="CU61">
        <v>0</v>
      </c>
      <c r="CV61">
        <v>0</v>
      </c>
      <c r="CW61">
        <v>0</v>
      </c>
      <c r="CX61">
        <v>0</v>
      </c>
      <c r="CY61">
        <v>0</v>
      </c>
      <c r="CZ61">
        <v>0</v>
      </c>
      <c r="DB61">
        <v>889128</v>
      </c>
      <c r="DC61">
        <v>0</v>
      </c>
      <c r="DD61">
        <v>0</v>
      </c>
      <c r="DE61">
        <v>216062</v>
      </c>
      <c r="DF61">
        <v>216062</v>
      </c>
      <c r="DG61">
        <v>35.075000000000003</v>
      </c>
      <c r="DH61">
        <v>0</v>
      </c>
      <c r="DI61">
        <v>0</v>
      </c>
      <c r="DK61">
        <v>3587</v>
      </c>
      <c r="DL61">
        <v>0</v>
      </c>
      <c r="DM61">
        <v>65802</v>
      </c>
      <c r="DN61">
        <v>216</v>
      </c>
      <c r="DO61">
        <v>0</v>
      </c>
      <c r="DP61">
        <v>0</v>
      </c>
      <c r="DQ61">
        <v>0</v>
      </c>
      <c r="DR61">
        <v>0</v>
      </c>
      <c r="DS61">
        <v>0</v>
      </c>
      <c r="DT61">
        <v>0</v>
      </c>
      <c r="DU61">
        <v>0</v>
      </c>
      <c r="DV61">
        <v>0</v>
      </c>
      <c r="DW61">
        <v>0</v>
      </c>
      <c r="DX61">
        <v>0</v>
      </c>
      <c r="DY61">
        <v>0</v>
      </c>
      <c r="DZ61">
        <v>0</v>
      </c>
      <c r="EA61">
        <v>0</v>
      </c>
      <c r="EB61">
        <v>0</v>
      </c>
      <c r="EC61">
        <v>6.5950000000000006</v>
      </c>
      <c r="ED61">
        <v>46719</v>
      </c>
      <c r="EE61">
        <v>0</v>
      </c>
      <c r="EF61">
        <v>0</v>
      </c>
      <c r="EG61">
        <v>0</v>
      </c>
      <c r="EH61">
        <v>19299</v>
      </c>
      <c r="EI61">
        <v>0</v>
      </c>
      <c r="EJ61">
        <v>0</v>
      </c>
      <c r="EK61">
        <v>0.71100000000000008</v>
      </c>
      <c r="EL61">
        <v>0</v>
      </c>
      <c r="EM61">
        <v>0.02</v>
      </c>
      <c r="EN61">
        <v>0.188</v>
      </c>
      <c r="EO61">
        <v>0</v>
      </c>
      <c r="EP61">
        <v>0</v>
      </c>
      <c r="EQ61">
        <v>0.91900000000000004</v>
      </c>
      <c r="ER61">
        <v>0</v>
      </c>
      <c r="ES61">
        <v>3.133</v>
      </c>
      <c r="ET61">
        <v>0</v>
      </c>
      <c r="EV61">
        <v>0</v>
      </c>
      <c r="EW61">
        <v>0</v>
      </c>
      <c r="EX61">
        <v>0</v>
      </c>
      <c r="EZ61">
        <v>1297812</v>
      </c>
      <c r="FA61">
        <v>0</v>
      </c>
      <c r="FB61">
        <v>1384996</v>
      </c>
      <c r="FC61">
        <v>0</v>
      </c>
      <c r="FD61">
        <v>0</v>
      </c>
      <c r="FE61">
        <v>194177</v>
      </c>
      <c r="FF61">
        <v>33428</v>
      </c>
      <c r="FG61">
        <v>6.6668999999999992E-2</v>
      </c>
      <c r="FH61">
        <v>3.0164999999999997E-2</v>
      </c>
      <c r="FI61">
        <v>0</v>
      </c>
      <c r="FJ61">
        <v>0</v>
      </c>
      <c r="FK61">
        <v>224.87300000000002</v>
      </c>
      <c r="FL61">
        <v>1644426</v>
      </c>
      <c r="FM61">
        <v>0</v>
      </c>
      <c r="FN61">
        <v>0</v>
      </c>
      <c r="FO61">
        <v>0</v>
      </c>
      <c r="FP61">
        <v>0</v>
      </c>
      <c r="FQ61">
        <v>0</v>
      </c>
      <c r="FR61">
        <v>0</v>
      </c>
      <c r="FS61">
        <v>0</v>
      </c>
      <c r="FT61">
        <v>0</v>
      </c>
      <c r="FU61">
        <v>0</v>
      </c>
      <c r="FV61">
        <v>0</v>
      </c>
      <c r="FW61">
        <v>0</v>
      </c>
      <c r="FX61">
        <v>0</v>
      </c>
      <c r="FY61">
        <v>0</v>
      </c>
      <c r="GB61">
        <v>0</v>
      </c>
      <c r="GC61">
        <v>0</v>
      </c>
      <c r="GD61">
        <v>0</v>
      </c>
      <c r="GF61">
        <v>0</v>
      </c>
      <c r="GG61">
        <v>0</v>
      </c>
      <c r="GH61">
        <v>0</v>
      </c>
      <c r="GI61">
        <v>0</v>
      </c>
      <c r="GK61">
        <v>0</v>
      </c>
      <c r="GL61">
        <v>0</v>
      </c>
      <c r="GM61">
        <v>0</v>
      </c>
      <c r="GN61">
        <v>0</v>
      </c>
      <c r="GO61">
        <v>0</v>
      </c>
      <c r="GQ61">
        <v>0</v>
      </c>
      <c r="GR61">
        <v>0</v>
      </c>
      <c r="GS61">
        <v>0</v>
      </c>
      <c r="GT61">
        <v>0</v>
      </c>
      <c r="HB61">
        <v>380911986</v>
      </c>
      <c r="HC61">
        <v>3.9695999999999995E-2</v>
      </c>
      <c r="HD61">
        <v>23065</v>
      </c>
      <c r="HE61">
        <v>0</v>
      </c>
      <c r="HF61">
        <v>158484</v>
      </c>
      <c r="HG61">
        <v>4928</v>
      </c>
      <c r="HH61">
        <v>30926</v>
      </c>
      <c r="HI61">
        <v>0</v>
      </c>
      <c r="HJ61">
        <v>16408</v>
      </c>
      <c r="HK61">
        <v>0</v>
      </c>
      <c r="HL61">
        <v>0</v>
      </c>
      <c r="HM61">
        <v>0</v>
      </c>
      <c r="HN61">
        <v>0</v>
      </c>
      <c r="HO61">
        <v>0</v>
      </c>
      <c r="HP61">
        <v>0</v>
      </c>
      <c r="HQ61">
        <v>0</v>
      </c>
      <c r="HR61">
        <v>0</v>
      </c>
      <c r="HS61">
        <v>1297588</v>
      </c>
      <c r="HT61">
        <v>33428</v>
      </c>
      <c r="HW61">
        <v>0</v>
      </c>
      <c r="HX61">
        <v>27</v>
      </c>
      <c r="HY61">
        <v>19</v>
      </c>
      <c r="HZ61">
        <v>38</v>
      </c>
      <c r="IA61">
        <v>33</v>
      </c>
      <c r="IB61">
        <v>23</v>
      </c>
      <c r="IC61">
        <v>140</v>
      </c>
      <c r="ID61">
        <v>0</v>
      </c>
      <c r="IE61">
        <v>0</v>
      </c>
      <c r="IF61">
        <v>0</v>
      </c>
      <c r="IG61">
        <v>8</v>
      </c>
      <c r="IH61">
        <v>50.205000000000005</v>
      </c>
      <c r="II61">
        <v>0</v>
      </c>
      <c r="IJ61">
        <v>3.2320000000000002</v>
      </c>
      <c r="IK61">
        <v>0</v>
      </c>
      <c r="IL61">
        <v>0</v>
      </c>
      <c r="IM61">
        <v>0</v>
      </c>
      <c r="IN61">
        <v>0</v>
      </c>
      <c r="IO61">
        <v>0</v>
      </c>
      <c r="IP61">
        <v>0</v>
      </c>
      <c r="IQ61">
        <v>3.2320000000000002</v>
      </c>
      <c r="IR61">
        <v>1991</v>
      </c>
      <c r="IS61">
        <v>0</v>
      </c>
      <c r="IT61">
        <v>0</v>
      </c>
      <c r="IU61">
        <v>0</v>
      </c>
      <c r="IV61">
        <v>0</v>
      </c>
      <c r="IW61">
        <v>6160</v>
      </c>
      <c r="IX61">
        <v>0</v>
      </c>
      <c r="IY61">
        <v>0</v>
      </c>
      <c r="IZ61">
        <v>0</v>
      </c>
      <c r="JA61">
        <v>0</v>
      </c>
      <c r="JB61">
        <v>0</v>
      </c>
      <c r="JC61">
        <v>0</v>
      </c>
      <c r="JD61">
        <v>0</v>
      </c>
      <c r="JE61">
        <v>0</v>
      </c>
      <c r="JF61">
        <v>0</v>
      </c>
      <c r="JG61">
        <v>0</v>
      </c>
      <c r="JH61">
        <v>0</v>
      </c>
      <c r="JJ61">
        <v>0</v>
      </c>
      <c r="JK61">
        <v>0</v>
      </c>
      <c r="JL61">
        <v>0</v>
      </c>
      <c r="JM61">
        <v>0</v>
      </c>
      <c r="JO61">
        <v>0</v>
      </c>
      <c r="JP61">
        <v>0</v>
      </c>
      <c r="JQ61">
        <v>0</v>
      </c>
      <c r="JR61">
        <v>0</v>
      </c>
      <c r="JS61">
        <v>0</v>
      </c>
      <c r="JT61">
        <v>0</v>
      </c>
      <c r="JU61">
        <v>1294</v>
      </c>
      <c r="JW61">
        <v>0</v>
      </c>
      <c r="JX61">
        <v>0</v>
      </c>
      <c r="JY61">
        <v>0</v>
      </c>
      <c r="JZ61">
        <v>0</v>
      </c>
      <c r="KD61">
        <v>1294</v>
      </c>
      <c r="KE61">
        <v>7258</v>
      </c>
      <c r="KG61">
        <v>0</v>
      </c>
      <c r="KH61">
        <v>0</v>
      </c>
      <c r="KI61">
        <v>0</v>
      </c>
      <c r="KJ61">
        <v>4</v>
      </c>
      <c r="KK61">
        <v>4</v>
      </c>
      <c r="KL61">
        <v>2464</v>
      </c>
      <c r="KM61">
        <v>2464</v>
      </c>
      <c r="KN61">
        <v>0</v>
      </c>
      <c r="KO61">
        <v>0</v>
      </c>
      <c r="KP61">
        <v>0</v>
      </c>
      <c r="KQ61">
        <v>0</v>
      </c>
      <c r="KS61">
        <v>0</v>
      </c>
      <c r="KT61">
        <v>0</v>
      </c>
      <c r="KU61">
        <v>0</v>
      </c>
      <c r="KW61">
        <v>0</v>
      </c>
      <c r="KX61">
        <v>0</v>
      </c>
      <c r="KY61">
        <v>0</v>
      </c>
      <c r="KZ61">
        <v>0</v>
      </c>
      <c r="LA61">
        <v>0</v>
      </c>
      <c r="LB61">
        <v>0</v>
      </c>
      <c r="LD61">
        <v>0</v>
      </c>
      <c r="LE61">
        <v>0</v>
      </c>
      <c r="LF61">
        <v>0</v>
      </c>
      <c r="LG61">
        <v>0</v>
      </c>
      <c r="LH61">
        <v>0</v>
      </c>
      <c r="LI61">
        <v>0</v>
      </c>
      <c r="LJ61">
        <v>140.78100000000001</v>
      </c>
      <c r="LK61">
        <v>1</v>
      </c>
      <c r="LL61">
        <v>15000</v>
      </c>
      <c r="LM61">
        <v>1408</v>
      </c>
      <c r="LN61">
        <v>0</v>
      </c>
      <c r="LO61">
        <v>0</v>
      </c>
      <c r="LP61">
        <v>0</v>
      </c>
      <c r="LQ61">
        <v>0</v>
      </c>
      <c r="LR61">
        <v>0</v>
      </c>
      <c r="LS61">
        <v>0</v>
      </c>
      <c r="LT61">
        <v>0</v>
      </c>
      <c r="LU61">
        <v>0</v>
      </c>
      <c r="LV61">
        <v>0</v>
      </c>
      <c r="LW61">
        <v>0</v>
      </c>
      <c r="LX61">
        <v>0</v>
      </c>
      <c r="LY61">
        <v>0</v>
      </c>
      <c r="LZ61">
        <v>146</v>
      </c>
      <c r="MA61">
        <v>8760</v>
      </c>
      <c r="MB61">
        <v>0</v>
      </c>
      <c r="MC61">
        <v>5840</v>
      </c>
      <c r="MD61">
        <v>2920</v>
      </c>
      <c r="ME61">
        <v>0</v>
      </c>
      <c r="MF61">
        <v>0</v>
      </c>
      <c r="MG61">
        <v>1557018</v>
      </c>
      <c r="MH61">
        <v>0</v>
      </c>
      <c r="MI61">
        <v>0</v>
      </c>
      <c r="MJ61">
        <v>0</v>
      </c>
      <c r="MK61">
        <v>0</v>
      </c>
      <c r="ML61">
        <v>0</v>
      </c>
    </row>
    <row r="62" spans="1:350" x14ac:dyDescent="0.25">
      <c r="A62">
        <v>45523</v>
      </c>
      <c r="B62">
        <v>101804</v>
      </c>
      <c r="C62">
        <v>9</v>
      </c>
      <c r="D62">
        <v>2025</v>
      </c>
      <c r="E62">
        <v>6160</v>
      </c>
      <c r="F62">
        <v>0</v>
      </c>
      <c r="G62">
        <v>957.33</v>
      </c>
      <c r="H62">
        <v>839.74900000000002</v>
      </c>
      <c r="I62">
        <v>839.74900000000002</v>
      </c>
      <c r="J62">
        <v>957.33</v>
      </c>
      <c r="K62">
        <v>0</v>
      </c>
      <c r="L62">
        <v>6160</v>
      </c>
      <c r="M62">
        <v>0</v>
      </c>
      <c r="N62">
        <v>0</v>
      </c>
      <c r="P62">
        <v>965.39300000000003</v>
      </c>
      <c r="Q62">
        <v>0</v>
      </c>
      <c r="R62">
        <v>600664</v>
      </c>
      <c r="S62">
        <v>622.19600000000003</v>
      </c>
      <c r="U62">
        <v>417665</v>
      </c>
      <c r="V62">
        <v>440.97800000000001</v>
      </c>
      <c r="W62">
        <v>451785</v>
      </c>
      <c r="X62">
        <v>451785</v>
      </c>
      <c r="Z62">
        <v>0</v>
      </c>
      <c r="AC62">
        <v>0</v>
      </c>
      <c r="AD62" t="s">
        <v>305</v>
      </c>
      <c r="AE62">
        <v>0</v>
      </c>
      <c r="AH62">
        <v>0</v>
      </c>
      <c r="AI62">
        <v>0</v>
      </c>
      <c r="AJ62">
        <v>6160</v>
      </c>
      <c r="AK62" t="s">
        <v>529</v>
      </c>
      <c r="AL62" t="s">
        <v>6</v>
      </c>
      <c r="AM62">
        <v>0</v>
      </c>
      <c r="AN62">
        <v>0</v>
      </c>
      <c r="AO62">
        <v>0</v>
      </c>
      <c r="AP62">
        <v>0</v>
      </c>
      <c r="AQ62">
        <v>0</v>
      </c>
      <c r="AS62">
        <v>0</v>
      </c>
      <c r="AT62">
        <v>0</v>
      </c>
      <c r="AU62">
        <v>0</v>
      </c>
      <c r="AV62">
        <v>-613685</v>
      </c>
      <c r="AW62">
        <v>11003754</v>
      </c>
      <c r="AX62">
        <v>10853696</v>
      </c>
      <c r="AY62">
        <v>6928424</v>
      </c>
      <c r="AZ62">
        <v>600664</v>
      </c>
      <c r="BA62">
        <v>0</v>
      </c>
      <c r="BB62">
        <v>0</v>
      </c>
      <c r="BC62">
        <v>0</v>
      </c>
      <c r="BD62">
        <v>0</v>
      </c>
      <c r="BE62">
        <v>0</v>
      </c>
      <c r="BF62">
        <v>9742035</v>
      </c>
      <c r="BG62">
        <v>0</v>
      </c>
      <c r="BJ62">
        <v>12</v>
      </c>
      <c r="BK62">
        <v>0</v>
      </c>
      <c r="BL62">
        <v>0</v>
      </c>
      <c r="BM62">
        <v>0</v>
      </c>
      <c r="BN62">
        <v>0</v>
      </c>
      <c r="BO62">
        <v>0</v>
      </c>
      <c r="BP62">
        <v>0</v>
      </c>
      <c r="BQ62">
        <v>641</v>
      </c>
      <c r="BS62">
        <v>0</v>
      </c>
      <c r="BT62">
        <v>0</v>
      </c>
      <c r="BU62">
        <v>0</v>
      </c>
      <c r="BV62">
        <v>0</v>
      </c>
      <c r="BW62">
        <v>0</v>
      </c>
      <c r="BY62">
        <v>0</v>
      </c>
      <c r="CA62">
        <v>0</v>
      </c>
      <c r="CB62">
        <v>0</v>
      </c>
      <c r="CC62">
        <v>0</v>
      </c>
      <c r="CD62">
        <v>0</v>
      </c>
      <c r="CE62">
        <v>0</v>
      </c>
      <c r="CF62">
        <v>0</v>
      </c>
      <c r="CG62">
        <v>0</v>
      </c>
      <c r="CH62">
        <v>212788</v>
      </c>
      <c r="CI62">
        <v>0</v>
      </c>
      <c r="CJ62">
        <v>4</v>
      </c>
      <c r="CK62">
        <v>0</v>
      </c>
      <c r="CL62">
        <v>0</v>
      </c>
      <c r="CN62">
        <v>0</v>
      </c>
      <c r="CO62">
        <v>1</v>
      </c>
      <c r="CP62">
        <v>0.40700000000000003</v>
      </c>
      <c r="CQ62">
        <v>0</v>
      </c>
      <c r="CR62">
        <v>966.22800000000007</v>
      </c>
      <c r="CS62">
        <v>0</v>
      </c>
      <c r="CT62">
        <v>0</v>
      </c>
      <c r="CU62">
        <v>0</v>
      </c>
      <c r="CV62">
        <v>0</v>
      </c>
      <c r="CW62">
        <v>0</v>
      </c>
      <c r="CX62">
        <v>0</v>
      </c>
      <c r="CY62">
        <v>0</v>
      </c>
      <c r="CZ62">
        <v>0</v>
      </c>
      <c r="DB62">
        <v>5172854</v>
      </c>
      <c r="DC62">
        <v>0</v>
      </c>
      <c r="DD62">
        <v>0</v>
      </c>
      <c r="DE62">
        <v>1473780</v>
      </c>
      <c r="DF62">
        <v>1479822</v>
      </c>
      <c r="DG62">
        <v>239.25</v>
      </c>
      <c r="DH62">
        <v>0</v>
      </c>
      <c r="DI62">
        <v>6042</v>
      </c>
      <c r="DK62">
        <v>1873</v>
      </c>
      <c r="DL62">
        <v>0</v>
      </c>
      <c r="DM62">
        <v>593190</v>
      </c>
      <c r="DN62">
        <v>1950</v>
      </c>
      <c r="DO62">
        <v>0</v>
      </c>
      <c r="DP62">
        <v>0</v>
      </c>
      <c r="DQ62">
        <v>0</v>
      </c>
      <c r="DR62">
        <v>0</v>
      </c>
      <c r="DS62">
        <v>0</v>
      </c>
      <c r="DT62">
        <v>0</v>
      </c>
      <c r="DU62">
        <v>0</v>
      </c>
      <c r="DV62">
        <v>0</v>
      </c>
      <c r="DW62">
        <v>0</v>
      </c>
      <c r="DX62">
        <v>0</v>
      </c>
      <c r="DY62">
        <v>0</v>
      </c>
      <c r="DZ62">
        <v>0</v>
      </c>
      <c r="EA62">
        <v>0</v>
      </c>
      <c r="EB62">
        <v>0</v>
      </c>
      <c r="EC62">
        <v>32.445</v>
      </c>
      <c r="ED62">
        <v>229840</v>
      </c>
      <c r="EE62">
        <v>0</v>
      </c>
      <c r="EF62">
        <v>0</v>
      </c>
      <c r="EG62">
        <v>0</v>
      </c>
      <c r="EH62">
        <v>365300</v>
      </c>
      <c r="EI62">
        <v>0</v>
      </c>
      <c r="EJ62">
        <v>0</v>
      </c>
      <c r="EK62">
        <v>13.192</v>
      </c>
      <c r="EL62">
        <v>0.19800000000000001</v>
      </c>
      <c r="EM62">
        <v>4.8620000000000001</v>
      </c>
      <c r="EN62">
        <v>1.028</v>
      </c>
      <c r="EO62">
        <v>0</v>
      </c>
      <c r="EP62">
        <v>0</v>
      </c>
      <c r="EQ62">
        <v>19.082000000000001</v>
      </c>
      <c r="ER62">
        <v>0</v>
      </c>
      <c r="ES62">
        <v>59.302</v>
      </c>
      <c r="ET62">
        <v>0</v>
      </c>
      <c r="EV62">
        <v>0</v>
      </c>
      <c r="EW62">
        <v>0</v>
      </c>
      <c r="EX62">
        <v>0</v>
      </c>
      <c r="EZ62">
        <v>9252982</v>
      </c>
      <c r="FA62">
        <v>0</v>
      </c>
      <c r="FB62">
        <v>9851696</v>
      </c>
      <c r="FC62">
        <v>0</v>
      </c>
      <c r="FD62">
        <v>0</v>
      </c>
      <c r="FE62">
        <v>1365619</v>
      </c>
      <c r="FF62">
        <v>235095</v>
      </c>
      <c r="FG62">
        <v>6.6668999999999992E-2</v>
      </c>
      <c r="FH62">
        <v>3.0164999999999997E-2</v>
      </c>
      <c r="FI62">
        <v>0</v>
      </c>
      <c r="FJ62">
        <v>0</v>
      </c>
      <c r="FK62">
        <v>1581.499</v>
      </c>
      <c r="FL62">
        <v>11665198</v>
      </c>
      <c r="FM62">
        <v>0</v>
      </c>
      <c r="FN62">
        <v>0</v>
      </c>
      <c r="FO62">
        <v>70525</v>
      </c>
      <c r="FP62">
        <v>13797</v>
      </c>
      <c r="FQ62">
        <v>100565</v>
      </c>
      <c r="FR62">
        <v>70525</v>
      </c>
      <c r="FS62">
        <v>16243</v>
      </c>
      <c r="FT62">
        <v>0</v>
      </c>
      <c r="FU62">
        <v>0</v>
      </c>
      <c r="FV62">
        <v>0</v>
      </c>
      <c r="FW62">
        <v>0</v>
      </c>
      <c r="FX62">
        <v>0</v>
      </c>
      <c r="FY62">
        <v>0</v>
      </c>
      <c r="GB62">
        <v>949344</v>
      </c>
      <c r="GC62">
        <v>949344</v>
      </c>
      <c r="GD62">
        <v>98.499000000000009</v>
      </c>
      <c r="GF62">
        <v>0</v>
      </c>
      <c r="GG62">
        <v>0</v>
      </c>
      <c r="GH62">
        <v>0</v>
      </c>
      <c r="GI62">
        <v>0</v>
      </c>
      <c r="GK62">
        <v>0</v>
      </c>
      <c r="GL62">
        <v>0</v>
      </c>
      <c r="GM62">
        <v>0</v>
      </c>
      <c r="GN62">
        <v>0</v>
      </c>
      <c r="GO62">
        <v>0</v>
      </c>
      <c r="GQ62">
        <v>0</v>
      </c>
      <c r="GR62">
        <v>0</v>
      </c>
      <c r="GS62">
        <v>0</v>
      </c>
      <c r="GT62">
        <v>0</v>
      </c>
      <c r="HB62">
        <v>380911986</v>
      </c>
      <c r="HC62">
        <v>3.9695999999999995E-2</v>
      </c>
      <c r="HD62">
        <v>152008</v>
      </c>
      <c r="HE62">
        <v>0</v>
      </c>
      <c r="HF62">
        <v>922044</v>
      </c>
      <c r="HG62">
        <v>0</v>
      </c>
      <c r="HH62">
        <v>131927</v>
      </c>
      <c r="HI62">
        <v>0</v>
      </c>
      <c r="HJ62">
        <v>39119</v>
      </c>
      <c r="HK62">
        <v>6207</v>
      </c>
      <c r="HL62">
        <v>4839</v>
      </c>
      <c r="HM62">
        <v>0</v>
      </c>
      <c r="HN62">
        <v>0</v>
      </c>
      <c r="HO62">
        <v>0</v>
      </c>
      <c r="HP62">
        <v>0</v>
      </c>
      <c r="HQ62">
        <v>0</v>
      </c>
      <c r="HR62">
        <v>0</v>
      </c>
      <c r="HS62">
        <v>9251032</v>
      </c>
      <c r="HT62">
        <v>235095</v>
      </c>
      <c r="HW62">
        <v>0</v>
      </c>
      <c r="HX62">
        <v>18</v>
      </c>
      <c r="HY62">
        <v>86</v>
      </c>
      <c r="HZ62">
        <v>129</v>
      </c>
      <c r="IA62">
        <v>226</v>
      </c>
      <c r="IB62">
        <v>448</v>
      </c>
      <c r="IC62">
        <v>907</v>
      </c>
      <c r="ID62">
        <v>0</v>
      </c>
      <c r="IE62">
        <v>180.273</v>
      </c>
      <c r="IF62">
        <v>44.062000000000005</v>
      </c>
      <c r="IG62">
        <v>0</v>
      </c>
      <c r="IH62">
        <v>214.167</v>
      </c>
      <c r="II62">
        <v>0</v>
      </c>
      <c r="IJ62">
        <v>665.31299999999999</v>
      </c>
      <c r="IK62">
        <v>0</v>
      </c>
      <c r="IL62">
        <v>0</v>
      </c>
      <c r="IM62">
        <v>0</v>
      </c>
      <c r="IN62">
        <v>0</v>
      </c>
      <c r="IO62">
        <v>0</v>
      </c>
      <c r="IP62">
        <v>0</v>
      </c>
      <c r="IQ62">
        <v>440.97800000000001</v>
      </c>
      <c r="IR62">
        <v>271642</v>
      </c>
      <c r="IS62">
        <v>0</v>
      </c>
      <c r="IT62">
        <v>0</v>
      </c>
      <c r="IU62">
        <v>0</v>
      </c>
      <c r="IV62">
        <v>0</v>
      </c>
      <c r="IW62">
        <v>6160</v>
      </c>
      <c r="IX62">
        <v>166572</v>
      </c>
      <c r="IY62">
        <v>13571</v>
      </c>
      <c r="IZ62">
        <v>0</v>
      </c>
      <c r="JA62">
        <v>0</v>
      </c>
      <c r="JB62">
        <v>0</v>
      </c>
      <c r="JC62">
        <v>0</v>
      </c>
      <c r="JD62">
        <v>0</v>
      </c>
      <c r="JE62">
        <v>0</v>
      </c>
      <c r="JF62">
        <v>0</v>
      </c>
      <c r="JG62">
        <v>0</v>
      </c>
      <c r="JH62">
        <v>0</v>
      </c>
      <c r="JJ62">
        <v>0</v>
      </c>
      <c r="JK62">
        <v>0</v>
      </c>
      <c r="JL62">
        <v>0</v>
      </c>
      <c r="JM62">
        <v>0</v>
      </c>
      <c r="JO62">
        <v>2.923</v>
      </c>
      <c r="JP62">
        <v>67.968000000000004</v>
      </c>
      <c r="JQ62">
        <v>27.609000000000002</v>
      </c>
      <c r="JR62">
        <v>23337</v>
      </c>
      <c r="JS62">
        <v>631439</v>
      </c>
      <c r="JT62">
        <v>294568</v>
      </c>
      <c r="JU62">
        <v>0</v>
      </c>
      <c r="JW62">
        <v>0</v>
      </c>
      <c r="JX62">
        <v>0</v>
      </c>
      <c r="JY62">
        <v>0</v>
      </c>
      <c r="JZ62">
        <v>0</v>
      </c>
      <c r="KD62">
        <v>0</v>
      </c>
      <c r="KE62">
        <v>7258</v>
      </c>
      <c r="KG62">
        <v>0</v>
      </c>
      <c r="KH62">
        <v>0</v>
      </c>
      <c r="KI62">
        <v>0</v>
      </c>
      <c r="KJ62">
        <v>0</v>
      </c>
      <c r="KK62">
        <v>0</v>
      </c>
      <c r="KL62">
        <v>0</v>
      </c>
      <c r="KM62">
        <v>0</v>
      </c>
      <c r="KN62">
        <v>0</v>
      </c>
      <c r="KO62">
        <v>0</v>
      </c>
      <c r="KP62">
        <v>0</v>
      </c>
      <c r="KQ62">
        <v>0</v>
      </c>
      <c r="KS62">
        <v>0</v>
      </c>
      <c r="KT62">
        <v>0</v>
      </c>
      <c r="KU62">
        <v>0</v>
      </c>
      <c r="KW62">
        <v>0</v>
      </c>
      <c r="KX62">
        <v>0</v>
      </c>
      <c r="KY62">
        <v>0</v>
      </c>
      <c r="KZ62">
        <v>0</v>
      </c>
      <c r="LA62">
        <v>0</v>
      </c>
      <c r="LB62">
        <v>0</v>
      </c>
      <c r="LD62">
        <v>0</v>
      </c>
      <c r="LE62">
        <v>0</v>
      </c>
      <c r="LF62">
        <v>0</v>
      </c>
      <c r="LG62">
        <v>0</v>
      </c>
      <c r="LH62">
        <v>0</v>
      </c>
      <c r="LI62">
        <v>0</v>
      </c>
      <c r="LJ62">
        <v>911.92500000000007</v>
      </c>
      <c r="LK62">
        <v>2</v>
      </c>
      <c r="LL62">
        <v>30000</v>
      </c>
      <c r="LM62">
        <v>9119</v>
      </c>
      <c r="LN62">
        <v>0</v>
      </c>
      <c r="LO62">
        <v>0</v>
      </c>
      <c r="LP62">
        <v>0</v>
      </c>
      <c r="LQ62">
        <v>0</v>
      </c>
      <c r="LR62">
        <v>0</v>
      </c>
      <c r="LS62">
        <v>0</v>
      </c>
      <c r="LT62">
        <v>0</v>
      </c>
      <c r="LU62">
        <v>0</v>
      </c>
      <c r="LV62">
        <v>0</v>
      </c>
      <c r="LW62">
        <v>0</v>
      </c>
      <c r="LX62">
        <v>0</v>
      </c>
      <c r="LY62">
        <v>0</v>
      </c>
      <c r="LZ62">
        <v>1013</v>
      </c>
      <c r="MA62">
        <v>60780</v>
      </c>
      <c r="MB62">
        <v>0</v>
      </c>
      <c r="MC62">
        <v>40520</v>
      </c>
      <c r="MD62">
        <v>20260</v>
      </c>
      <c r="ME62">
        <v>0</v>
      </c>
      <c r="MF62">
        <v>0</v>
      </c>
      <c r="MG62">
        <v>11064534</v>
      </c>
      <c r="MH62">
        <v>0</v>
      </c>
      <c r="MI62">
        <v>0</v>
      </c>
      <c r="MJ62">
        <v>0</v>
      </c>
      <c r="MK62">
        <v>0</v>
      </c>
      <c r="ML62">
        <v>0</v>
      </c>
    </row>
    <row r="63" spans="1:350" x14ac:dyDescent="0.25">
      <c r="A63">
        <v>45523</v>
      </c>
      <c r="B63">
        <v>105804</v>
      </c>
      <c r="C63">
        <v>9</v>
      </c>
      <c r="D63">
        <v>2025</v>
      </c>
      <c r="E63">
        <v>6160</v>
      </c>
      <c r="F63">
        <v>0</v>
      </c>
      <c r="G63">
        <v>352.02800000000002</v>
      </c>
      <c r="H63">
        <v>330.45400000000001</v>
      </c>
      <c r="I63">
        <v>330.45400000000001</v>
      </c>
      <c r="J63">
        <v>352.02800000000002</v>
      </c>
      <c r="K63">
        <v>0</v>
      </c>
      <c r="L63">
        <v>6160</v>
      </c>
      <c r="M63">
        <v>0</v>
      </c>
      <c r="N63">
        <v>0</v>
      </c>
      <c r="P63">
        <v>303.50300000000004</v>
      </c>
      <c r="Q63">
        <v>0</v>
      </c>
      <c r="R63">
        <v>188838</v>
      </c>
      <c r="S63">
        <v>622.19600000000003</v>
      </c>
      <c r="U63">
        <v>131307</v>
      </c>
      <c r="V63">
        <v>49.687000000000005</v>
      </c>
      <c r="W63">
        <v>30607</v>
      </c>
      <c r="X63">
        <v>30607</v>
      </c>
      <c r="Z63">
        <v>0</v>
      </c>
      <c r="AC63">
        <v>0</v>
      </c>
      <c r="AD63" t="s">
        <v>305</v>
      </c>
      <c r="AE63">
        <v>0</v>
      </c>
      <c r="AH63">
        <v>0</v>
      </c>
      <c r="AI63">
        <v>0</v>
      </c>
      <c r="AJ63">
        <v>6160</v>
      </c>
      <c r="AK63" t="s">
        <v>529</v>
      </c>
      <c r="AL63" t="s">
        <v>602</v>
      </c>
      <c r="AM63">
        <v>0</v>
      </c>
      <c r="AN63">
        <v>0</v>
      </c>
      <c r="AO63">
        <v>0</v>
      </c>
      <c r="AP63">
        <v>0</v>
      </c>
      <c r="AQ63">
        <v>0</v>
      </c>
      <c r="AS63">
        <v>0</v>
      </c>
      <c r="AT63">
        <v>0</v>
      </c>
      <c r="AU63">
        <v>0</v>
      </c>
      <c r="AV63">
        <v>-6524</v>
      </c>
      <c r="AW63">
        <v>3685167</v>
      </c>
      <c r="AX63">
        <v>3630633</v>
      </c>
      <c r="AY63">
        <v>2425579</v>
      </c>
      <c r="AZ63">
        <v>188838</v>
      </c>
      <c r="BA63">
        <v>0</v>
      </c>
      <c r="BB63">
        <v>7479</v>
      </c>
      <c r="BC63">
        <v>7431</v>
      </c>
      <c r="BD63">
        <v>17.600999999999999</v>
      </c>
      <c r="BE63">
        <v>48</v>
      </c>
      <c r="BF63">
        <v>3280459</v>
      </c>
      <c r="BG63">
        <v>0</v>
      </c>
      <c r="BJ63">
        <v>12</v>
      </c>
      <c r="BK63">
        <v>0</v>
      </c>
      <c r="BL63">
        <v>0</v>
      </c>
      <c r="BM63">
        <v>0</v>
      </c>
      <c r="BN63">
        <v>0</v>
      </c>
      <c r="BO63">
        <v>0</v>
      </c>
      <c r="BP63">
        <v>0</v>
      </c>
      <c r="BQ63">
        <v>719</v>
      </c>
      <c r="BS63">
        <v>0</v>
      </c>
      <c r="BT63">
        <v>0</v>
      </c>
      <c r="BU63">
        <v>0</v>
      </c>
      <c r="BV63">
        <v>0</v>
      </c>
      <c r="BW63">
        <v>0</v>
      </c>
      <c r="BY63">
        <v>0</v>
      </c>
      <c r="CA63">
        <v>0</v>
      </c>
      <c r="CB63">
        <v>0</v>
      </c>
      <c r="CC63">
        <v>0</v>
      </c>
      <c r="CD63">
        <v>0</v>
      </c>
      <c r="CE63">
        <v>0</v>
      </c>
      <c r="CF63">
        <v>0</v>
      </c>
      <c r="CG63">
        <v>0</v>
      </c>
      <c r="CH63">
        <v>74616</v>
      </c>
      <c r="CI63">
        <v>0</v>
      </c>
      <c r="CJ63">
        <v>4</v>
      </c>
      <c r="CK63">
        <v>0</v>
      </c>
      <c r="CL63">
        <v>0</v>
      </c>
      <c r="CN63">
        <v>0</v>
      </c>
      <c r="CO63">
        <v>1</v>
      </c>
      <c r="CP63">
        <v>0</v>
      </c>
      <c r="CQ63">
        <v>0</v>
      </c>
      <c r="CR63">
        <v>310.029</v>
      </c>
      <c r="CS63">
        <v>0</v>
      </c>
      <c r="CT63">
        <v>0</v>
      </c>
      <c r="CU63">
        <v>0</v>
      </c>
      <c r="CV63">
        <v>0</v>
      </c>
      <c r="CW63">
        <v>0</v>
      </c>
      <c r="CX63">
        <v>0</v>
      </c>
      <c r="CY63">
        <v>0</v>
      </c>
      <c r="CZ63">
        <v>0</v>
      </c>
      <c r="DB63">
        <v>2035597</v>
      </c>
      <c r="DC63">
        <v>0</v>
      </c>
      <c r="DD63">
        <v>0</v>
      </c>
      <c r="DE63">
        <v>285593</v>
      </c>
      <c r="DF63">
        <v>285593</v>
      </c>
      <c r="DG63">
        <v>46.363</v>
      </c>
      <c r="DH63">
        <v>0</v>
      </c>
      <c r="DI63">
        <v>0</v>
      </c>
      <c r="DK63">
        <v>3128</v>
      </c>
      <c r="DL63">
        <v>0</v>
      </c>
      <c r="DM63">
        <v>399867</v>
      </c>
      <c r="DN63">
        <v>1315</v>
      </c>
      <c r="DO63">
        <v>0</v>
      </c>
      <c r="DP63">
        <v>0</v>
      </c>
      <c r="DQ63">
        <v>0</v>
      </c>
      <c r="DR63">
        <v>0</v>
      </c>
      <c r="DS63">
        <v>0</v>
      </c>
      <c r="DT63">
        <v>0</v>
      </c>
      <c r="DU63">
        <v>0</v>
      </c>
      <c r="DV63">
        <v>0</v>
      </c>
      <c r="DW63">
        <v>0</v>
      </c>
      <c r="DX63">
        <v>0</v>
      </c>
      <c r="DY63">
        <v>0</v>
      </c>
      <c r="DZ63">
        <v>0</v>
      </c>
      <c r="EA63">
        <v>0</v>
      </c>
      <c r="EB63">
        <v>0</v>
      </c>
      <c r="EC63">
        <v>8.3800000000000008</v>
      </c>
      <c r="ED63">
        <v>59364</v>
      </c>
      <c r="EE63">
        <v>0</v>
      </c>
      <c r="EF63">
        <v>0</v>
      </c>
      <c r="EG63">
        <v>0</v>
      </c>
      <c r="EH63">
        <v>341818</v>
      </c>
      <c r="EI63">
        <v>0</v>
      </c>
      <c r="EJ63">
        <v>0</v>
      </c>
      <c r="EK63">
        <v>11.627000000000001</v>
      </c>
      <c r="EL63">
        <v>0</v>
      </c>
      <c r="EM63">
        <v>4.5280000000000005</v>
      </c>
      <c r="EN63">
        <v>1.405</v>
      </c>
      <c r="EO63">
        <v>0</v>
      </c>
      <c r="EP63">
        <v>0</v>
      </c>
      <c r="EQ63">
        <v>17.559999999999999</v>
      </c>
      <c r="ER63">
        <v>0</v>
      </c>
      <c r="ES63">
        <v>55.49</v>
      </c>
      <c r="ET63">
        <v>0</v>
      </c>
      <c r="EV63">
        <v>0</v>
      </c>
      <c r="EW63">
        <v>0</v>
      </c>
      <c r="EX63">
        <v>0</v>
      </c>
      <c r="EZ63">
        <v>3091621</v>
      </c>
      <c r="FA63">
        <v>0</v>
      </c>
      <c r="FB63">
        <v>3279097</v>
      </c>
      <c r="FC63">
        <v>0</v>
      </c>
      <c r="FD63">
        <v>0</v>
      </c>
      <c r="FE63">
        <v>459848</v>
      </c>
      <c r="FF63">
        <v>79164</v>
      </c>
      <c r="FG63">
        <v>6.6668999999999992E-2</v>
      </c>
      <c r="FH63">
        <v>3.0164999999999997E-2</v>
      </c>
      <c r="FI63">
        <v>0</v>
      </c>
      <c r="FJ63">
        <v>0</v>
      </c>
      <c r="FK63">
        <v>532.54200000000003</v>
      </c>
      <c r="FL63">
        <v>3892725</v>
      </c>
      <c r="FM63">
        <v>0</v>
      </c>
      <c r="FN63">
        <v>0</v>
      </c>
      <c r="FO63">
        <v>0</v>
      </c>
      <c r="FP63">
        <v>0</v>
      </c>
      <c r="FQ63">
        <v>0</v>
      </c>
      <c r="FR63">
        <v>0</v>
      </c>
      <c r="FS63">
        <v>0</v>
      </c>
      <c r="FT63">
        <v>0</v>
      </c>
      <c r="FU63">
        <v>0</v>
      </c>
      <c r="FV63">
        <v>0</v>
      </c>
      <c r="FW63">
        <v>0</v>
      </c>
      <c r="FX63">
        <v>0</v>
      </c>
      <c r="FY63">
        <v>0</v>
      </c>
      <c r="GB63">
        <v>37291</v>
      </c>
      <c r="GC63">
        <v>37291</v>
      </c>
      <c r="GD63">
        <v>4.0140000000000002</v>
      </c>
      <c r="GF63">
        <v>0</v>
      </c>
      <c r="GG63">
        <v>0</v>
      </c>
      <c r="GH63">
        <v>0</v>
      </c>
      <c r="GI63">
        <v>0</v>
      </c>
      <c r="GK63">
        <v>0</v>
      </c>
      <c r="GL63">
        <v>0</v>
      </c>
      <c r="GM63">
        <v>0</v>
      </c>
      <c r="GN63">
        <v>0</v>
      </c>
      <c r="GO63">
        <v>0</v>
      </c>
      <c r="GQ63">
        <v>0</v>
      </c>
      <c r="GR63">
        <v>0</v>
      </c>
      <c r="GS63">
        <v>0</v>
      </c>
      <c r="GT63">
        <v>0</v>
      </c>
      <c r="HB63">
        <v>380911986</v>
      </c>
      <c r="HC63">
        <v>3.9695999999999995E-2</v>
      </c>
      <c r="HD63">
        <v>55896</v>
      </c>
      <c r="HE63">
        <v>0</v>
      </c>
      <c r="HF63">
        <v>362838</v>
      </c>
      <c r="HG63">
        <v>6160</v>
      </c>
      <c r="HH63">
        <v>89500</v>
      </c>
      <c r="HI63">
        <v>0</v>
      </c>
      <c r="HJ63">
        <v>18047</v>
      </c>
      <c r="HK63">
        <v>0</v>
      </c>
      <c r="HL63">
        <v>0</v>
      </c>
      <c r="HM63">
        <v>0</v>
      </c>
      <c r="HN63">
        <v>6165</v>
      </c>
      <c r="HO63">
        <v>0</v>
      </c>
      <c r="HP63">
        <v>0</v>
      </c>
      <c r="HQ63">
        <v>0</v>
      </c>
      <c r="HR63">
        <v>0</v>
      </c>
      <c r="HS63">
        <v>3090259</v>
      </c>
      <c r="HT63">
        <v>79164</v>
      </c>
      <c r="HW63">
        <v>0</v>
      </c>
      <c r="HX63">
        <v>120</v>
      </c>
      <c r="HY63">
        <v>47</v>
      </c>
      <c r="HZ63">
        <v>20</v>
      </c>
      <c r="IA63">
        <v>8</v>
      </c>
      <c r="IB63">
        <v>4</v>
      </c>
      <c r="IC63">
        <v>199</v>
      </c>
      <c r="ID63">
        <v>0</v>
      </c>
      <c r="IE63">
        <v>0</v>
      </c>
      <c r="IF63">
        <v>0</v>
      </c>
      <c r="IG63">
        <v>10</v>
      </c>
      <c r="IH63">
        <v>145.29300000000001</v>
      </c>
      <c r="II63">
        <v>0</v>
      </c>
      <c r="IJ63">
        <v>49.687000000000005</v>
      </c>
      <c r="IK63">
        <v>0</v>
      </c>
      <c r="IL63">
        <v>0</v>
      </c>
      <c r="IM63">
        <v>0</v>
      </c>
      <c r="IN63">
        <v>0</v>
      </c>
      <c r="IO63">
        <v>0</v>
      </c>
      <c r="IP63">
        <v>0</v>
      </c>
      <c r="IQ63">
        <v>49.687000000000005</v>
      </c>
      <c r="IR63">
        <v>30607</v>
      </c>
      <c r="IS63">
        <v>0</v>
      </c>
      <c r="IT63">
        <v>0</v>
      </c>
      <c r="IU63">
        <v>0</v>
      </c>
      <c r="IV63">
        <v>0</v>
      </c>
      <c r="IW63">
        <v>6160</v>
      </c>
      <c r="IX63">
        <v>0</v>
      </c>
      <c r="IY63">
        <v>0</v>
      </c>
      <c r="IZ63">
        <v>0</v>
      </c>
      <c r="JA63">
        <v>0</v>
      </c>
      <c r="JB63">
        <v>0</v>
      </c>
      <c r="JC63">
        <v>0</v>
      </c>
      <c r="JD63">
        <v>0</v>
      </c>
      <c r="JE63">
        <v>0</v>
      </c>
      <c r="JF63">
        <v>1</v>
      </c>
      <c r="JG63">
        <v>6165</v>
      </c>
      <c r="JH63">
        <v>0</v>
      </c>
      <c r="JJ63">
        <v>0</v>
      </c>
      <c r="JK63">
        <v>0</v>
      </c>
      <c r="JL63">
        <v>0</v>
      </c>
      <c r="JM63">
        <v>0</v>
      </c>
      <c r="JO63">
        <v>0</v>
      </c>
      <c r="JP63">
        <v>4.0140000000000002</v>
      </c>
      <c r="JQ63">
        <v>0</v>
      </c>
      <c r="JR63">
        <v>0</v>
      </c>
      <c r="JS63">
        <v>37291</v>
      </c>
      <c r="JT63">
        <v>0</v>
      </c>
      <c r="JU63">
        <v>7590</v>
      </c>
      <c r="JW63">
        <v>0</v>
      </c>
      <c r="JX63">
        <v>0</v>
      </c>
      <c r="JY63">
        <v>0</v>
      </c>
      <c r="JZ63">
        <v>0</v>
      </c>
      <c r="KD63">
        <v>7762</v>
      </c>
      <c r="KE63">
        <v>7258</v>
      </c>
      <c r="KG63">
        <v>0</v>
      </c>
      <c r="KH63">
        <v>0</v>
      </c>
      <c r="KI63">
        <v>0</v>
      </c>
      <c r="KJ63">
        <v>5</v>
      </c>
      <c r="KK63">
        <v>5</v>
      </c>
      <c r="KL63">
        <v>3080</v>
      </c>
      <c r="KM63">
        <v>3080</v>
      </c>
      <c r="KN63">
        <v>0</v>
      </c>
      <c r="KO63">
        <v>0</v>
      </c>
      <c r="KP63">
        <v>0</v>
      </c>
      <c r="KQ63">
        <v>0</v>
      </c>
      <c r="KS63">
        <v>0</v>
      </c>
      <c r="KT63">
        <v>0</v>
      </c>
      <c r="KU63">
        <v>0</v>
      </c>
      <c r="KW63">
        <v>0</v>
      </c>
      <c r="KX63">
        <v>0</v>
      </c>
      <c r="KY63">
        <v>0</v>
      </c>
      <c r="KZ63">
        <v>0</v>
      </c>
      <c r="LA63">
        <v>0</v>
      </c>
      <c r="LB63">
        <v>0</v>
      </c>
      <c r="LD63">
        <v>0</v>
      </c>
      <c r="LE63">
        <v>0</v>
      </c>
      <c r="LF63">
        <v>0</v>
      </c>
      <c r="LG63">
        <v>0</v>
      </c>
      <c r="LH63">
        <v>0</v>
      </c>
      <c r="LI63">
        <v>0</v>
      </c>
      <c r="LJ63">
        <v>304.67900000000003</v>
      </c>
      <c r="LK63">
        <v>1</v>
      </c>
      <c r="LL63">
        <v>15000</v>
      </c>
      <c r="LM63">
        <v>3047</v>
      </c>
      <c r="LN63">
        <v>0</v>
      </c>
      <c r="LO63">
        <v>0</v>
      </c>
      <c r="LP63">
        <v>0</v>
      </c>
      <c r="LQ63">
        <v>0</v>
      </c>
      <c r="LR63">
        <v>0</v>
      </c>
      <c r="LS63">
        <v>0</v>
      </c>
      <c r="LT63">
        <v>0</v>
      </c>
      <c r="LU63">
        <v>0</v>
      </c>
      <c r="LV63">
        <v>0</v>
      </c>
      <c r="LW63">
        <v>0</v>
      </c>
      <c r="LX63">
        <v>0</v>
      </c>
      <c r="LY63">
        <v>0</v>
      </c>
      <c r="LZ63">
        <v>312</v>
      </c>
      <c r="MA63">
        <v>18720</v>
      </c>
      <c r="MB63">
        <v>0</v>
      </c>
      <c r="MC63">
        <v>12480</v>
      </c>
      <c r="MD63">
        <v>6240</v>
      </c>
      <c r="ME63">
        <v>0</v>
      </c>
      <c r="MF63">
        <v>0</v>
      </c>
      <c r="MG63">
        <v>3703887</v>
      </c>
      <c r="MH63">
        <v>0</v>
      </c>
      <c r="MI63">
        <v>0</v>
      </c>
      <c r="MJ63">
        <v>0</v>
      </c>
      <c r="MK63">
        <v>0</v>
      </c>
      <c r="ML63">
        <v>0</v>
      </c>
    </row>
    <row r="64" spans="1:350" x14ac:dyDescent="0.25">
      <c r="A64">
        <v>45523</v>
      </c>
      <c r="B64">
        <v>108804</v>
      </c>
      <c r="C64">
        <v>9</v>
      </c>
      <c r="D64">
        <v>2025</v>
      </c>
      <c r="E64">
        <v>6160</v>
      </c>
      <c r="F64">
        <v>0</v>
      </c>
      <c r="G64">
        <v>433.197</v>
      </c>
      <c r="H64">
        <v>377.71800000000002</v>
      </c>
      <c r="I64">
        <v>377.71800000000002</v>
      </c>
      <c r="J64">
        <v>433.197</v>
      </c>
      <c r="K64">
        <v>0</v>
      </c>
      <c r="L64">
        <v>6160</v>
      </c>
      <c r="M64">
        <v>0</v>
      </c>
      <c r="N64">
        <v>0</v>
      </c>
      <c r="P64">
        <v>412.637</v>
      </c>
      <c r="Q64">
        <v>0</v>
      </c>
      <c r="R64">
        <v>256741</v>
      </c>
      <c r="S64">
        <v>622.19600000000003</v>
      </c>
      <c r="U64">
        <v>178521</v>
      </c>
      <c r="V64">
        <v>154.84200000000001</v>
      </c>
      <c r="W64">
        <v>95383</v>
      </c>
      <c r="X64">
        <v>95383</v>
      </c>
      <c r="Z64">
        <v>0</v>
      </c>
      <c r="AC64">
        <v>0</v>
      </c>
      <c r="AD64" t="s">
        <v>305</v>
      </c>
      <c r="AE64">
        <v>0</v>
      </c>
      <c r="AH64">
        <v>0</v>
      </c>
      <c r="AI64">
        <v>0</v>
      </c>
      <c r="AJ64">
        <v>6160</v>
      </c>
      <c r="AK64" t="s">
        <v>529</v>
      </c>
      <c r="AL64" t="s">
        <v>440</v>
      </c>
      <c r="AM64">
        <v>0</v>
      </c>
      <c r="AN64">
        <v>0</v>
      </c>
      <c r="AO64">
        <v>0</v>
      </c>
      <c r="AP64">
        <v>0</v>
      </c>
      <c r="AQ64">
        <v>0</v>
      </c>
      <c r="AS64">
        <v>0</v>
      </c>
      <c r="AT64">
        <v>0</v>
      </c>
      <c r="AU64">
        <v>0</v>
      </c>
      <c r="AV64">
        <v>0</v>
      </c>
      <c r="AW64">
        <v>5249451</v>
      </c>
      <c r="AX64">
        <v>5182612</v>
      </c>
      <c r="AY64">
        <v>3400724</v>
      </c>
      <c r="AZ64">
        <v>256741</v>
      </c>
      <c r="BA64">
        <v>20.5</v>
      </c>
      <c r="BB64">
        <v>425</v>
      </c>
      <c r="BC64">
        <v>422</v>
      </c>
      <c r="BD64">
        <v>1</v>
      </c>
      <c r="BE64">
        <v>3</v>
      </c>
      <c r="BF64">
        <v>4581444</v>
      </c>
      <c r="BG64">
        <v>0</v>
      </c>
      <c r="BJ64">
        <v>12</v>
      </c>
      <c r="BK64">
        <v>0</v>
      </c>
      <c r="BL64">
        <v>0</v>
      </c>
      <c r="BM64">
        <v>0</v>
      </c>
      <c r="BN64">
        <v>0</v>
      </c>
      <c r="BO64">
        <v>0</v>
      </c>
      <c r="BP64">
        <v>0</v>
      </c>
      <c r="BQ64">
        <v>712</v>
      </c>
      <c r="BS64">
        <v>0</v>
      </c>
      <c r="BT64">
        <v>0</v>
      </c>
      <c r="BU64">
        <v>0</v>
      </c>
      <c r="BV64">
        <v>0</v>
      </c>
      <c r="BW64">
        <v>0</v>
      </c>
      <c r="BY64">
        <v>0</v>
      </c>
      <c r="CA64">
        <v>0</v>
      </c>
      <c r="CB64">
        <v>0</v>
      </c>
      <c r="CC64">
        <v>0</v>
      </c>
      <c r="CD64">
        <v>0</v>
      </c>
      <c r="CE64">
        <v>0</v>
      </c>
      <c r="CF64">
        <v>0</v>
      </c>
      <c r="CG64">
        <v>0</v>
      </c>
      <c r="CH64">
        <v>93924</v>
      </c>
      <c r="CI64">
        <v>0</v>
      </c>
      <c r="CJ64">
        <v>4</v>
      </c>
      <c r="CK64">
        <v>0</v>
      </c>
      <c r="CL64">
        <v>0</v>
      </c>
      <c r="CN64">
        <v>0</v>
      </c>
      <c r="CO64">
        <v>1</v>
      </c>
      <c r="CP64">
        <v>2.2720000000000002</v>
      </c>
      <c r="CQ64">
        <v>11.667</v>
      </c>
      <c r="CR64">
        <v>415.38800000000003</v>
      </c>
      <c r="CS64">
        <v>0</v>
      </c>
      <c r="CT64">
        <v>0</v>
      </c>
      <c r="CU64">
        <v>0</v>
      </c>
      <c r="CV64">
        <v>0</v>
      </c>
      <c r="CW64">
        <v>0</v>
      </c>
      <c r="CX64">
        <v>0</v>
      </c>
      <c r="CY64">
        <v>0</v>
      </c>
      <c r="CZ64">
        <v>0</v>
      </c>
      <c r="DB64">
        <v>2326743</v>
      </c>
      <c r="DC64">
        <v>0</v>
      </c>
      <c r="DD64">
        <v>0</v>
      </c>
      <c r="DE64">
        <v>669592</v>
      </c>
      <c r="DF64">
        <v>703321</v>
      </c>
      <c r="DG64">
        <v>108.7</v>
      </c>
      <c r="DH64">
        <v>0</v>
      </c>
      <c r="DI64">
        <v>33729</v>
      </c>
      <c r="DK64">
        <v>3012</v>
      </c>
      <c r="DL64">
        <v>0</v>
      </c>
      <c r="DM64">
        <v>590622</v>
      </c>
      <c r="DN64">
        <v>1942</v>
      </c>
      <c r="DO64">
        <v>0</v>
      </c>
      <c r="DP64">
        <v>0</v>
      </c>
      <c r="DQ64">
        <v>0</v>
      </c>
      <c r="DR64">
        <v>0</v>
      </c>
      <c r="DS64">
        <v>0</v>
      </c>
      <c r="DT64">
        <v>0</v>
      </c>
      <c r="DU64">
        <v>0</v>
      </c>
      <c r="DV64">
        <v>0</v>
      </c>
      <c r="DW64">
        <v>0</v>
      </c>
      <c r="DX64">
        <v>0</v>
      </c>
      <c r="DY64">
        <v>0</v>
      </c>
      <c r="DZ64">
        <v>0</v>
      </c>
      <c r="EA64">
        <v>0.26100000000000001</v>
      </c>
      <c r="EB64">
        <v>0</v>
      </c>
      <c r="EC64">
        <v>44.87</v>
      </c>
      <c r="ED64">
        <v>317859</v>
      </c>
      <c r="EE64">
        <v>0</v>
      </c>
      <c r="EF64">
        <v>0</v>
      </c>
      <c r="EG64">
        <v>0</v>
      </c>
      <c r="EH64">
        <v>274705</v>
      </c>
      <c r="EI64">
        <v>0</v>
      </c>
      <c r="EJ64">
        <v>0</v>
      </c>
      <c r="EK64">
        <v>13.083</v>
      </c>
      <c r="EL64">
        <v>0</v>
      </c>
      <c r="EM64">
        <v>1.202</v>
      </c>
      <c r="EN64">
        <v>8.7000000000000008E-2</v>
      </c>
      <c r="EO64">
        <v>0</v>
      </c>
      <c r="EP64">
        <v>0</v>
      </c>
      <c r="EQ64">
        <v>14.633000000000001</v>
      </c>
      <c r="ER64">
        <v>0</v>
      </c>
      <c r="ES64">
        <v>44.594999999999999</v>
      </c>
      <c r="ET64">
        <v>0</v>
      </c>
      <c r="EV64">
        <v>0</v>
      </c>
      <c r="EW64">
        <v>0</v>
      </c>
      <c r="EX64">
        <v>0</v>
      </c>
      <c r="EZ64">
        <v>4429835</v>
      </c>
      <c r="FA64">
        <v>0</v>
      </c>
      <c r="FB64">
        <v>4684631</v>
      </c>
      <c r="FC64">
        <v>0</v>
      </c>
      <c r="FD64">
        <v>0</v>
      </c>
      <c r="FE64">
        <v>642218</v>
      </c>
      <c r="FF64">
        <v>110559</v>
      </c>
      <c r="FG64">
        <v>6.6668999999999992E-2</v>
      </c>
      <c r="FH64">
        <v>3.0164999999999997E-2</v>
      </c>
      <c r="FI64">
        <v>0</v>
      </c>
      <c r="FJ64">
        <v>0</v>
      </c>
      <c r="FK64">
        <v>743.74099999999999</v>
      </c>
      <c r="FL64">
        <v>5531332</v>
      </c>
      <c r="FM64">
        <v>0</v>
      </c>
      <c r="FN64">
        <v>0</v>
      </c>
      <c r="FO64">
        <v>0</v>
      </c>
      <c r="FP64">
        <v>0</v>
      </c>
      <c r="FQ64">
        <v>0</v>
      </c>
      <c r="FR64">
        <v>0</v>
      </c>
      <c r="FS64">
        <v>0</v>
      </c>
      <c r="FT64">
        <v>0</v>
      </c>
      <c r="FU64">
        <v>0</v>
      </c>
      <c r="FV64">
        <v>0</v>
      </c>
      <c r="FW64">
        <v>0</v>
      </c>
      <c r="FX64">
        <v>0</v>
      </c>
      <c r="FY64">
        <v>0</v>
      </c>
      <c r="GB64">
        <v>383504</v>
      </c>
      <c r="GC64">
        <v>383504</v>
      </c>
      <c r="GD64">
        <v>40.846000000000004</v>
      </c>
      <c r="GF64">
        <v>0</v>
      </c>
      <c r="GG64">
        <v>0</v>
      </c>
      <c r="GH64">
        <v>0</v>
      </c>
      <c r="GI64">
        <v>0</v>
      </c>
      <c r="GK64">
        <v>0</v>
      </c>
      <c r="GL64">
        <v>0</v>
      </c>
      <c r="GM64">
        <v>0</v>
      </c>
      <c r="GN64">
        <v>0</v>
      </c>
      <c r="GO64">
        <v>0</v>
      </c>
      <c r="GQ64">
        <v>0</v>
      </c>
      <c r="GR64">
        <v>0</v>
      </c>
      <c r="GS64">
        <v>0</v>
      </c>
      <c r="GT64">
        <v>0</v>
      </c>
      <c r="HB64">
        <v>380911986</v>
      </c>
      <c r="HC64">
        <v>3.9695999999999995E-2</v>
      </c>
      <c r="HD64">
        <v>68784</v>
      </c>
      <c r="HE64">
        <v>0</v>
      </c>
      <c r="HF64">
        <v>414734</v>
      </c>
      <c r="HG64">
        <v>616</v>
      </c>
      <c r="HH64">
        <v>0</v>
      </c>
      <c r="HI64">
        <v>0</v>
      </c>
      <c r="HJ64">
        <v>64154</v>
      </c>
      <c r="HK64">
        <v>4810</v>
      </c>
      <c r="HL64">
        <v>6155</v>
      </c>
      <c r="HM64">
        <v>0</v>
      </c>
      <c r="HN64">
        <v>0</v>
      </c>
      <c r="HO64">
        <v>0</v>
      </c>
      <c r="HP64">
        <v>94167</v>
      </c>
      <c r="HQ64">
        <v>0</v>
      </c>
      <c r="HR64">
        <v>0</v>
      </c>
      <c r="HS64">
        <v>4427890</v>
      </c>
      <c r="HT64">
        <v>110559</v>
      </c>
      <c r="HW64">
        <v>0</v>
      </c>
      <c r="HX64">
        <v>28</v>
      </c>
      <c r="HY64">
        <v>55</v>
      </c>
      <c r="HZ64">
        <v>58</v>
      </c>
      <c r="IA64">
        <v>107</v>
      </c>
      <c r="IB64">
        <v>170</v>
      </c>
      <c r="IC64">
        <v>418</v>
      </c>
      <c r="ID64">
        <v>0</v>
      </c>
      <c r="IE64">
        <v>0</v>
      </c>
      <c r="IF64">
        <v>0</v>
      </c>
      <c r="IG64">
        <v>1</v>
      </c>
      <c r="IH64">
        <v>0</v>
      </c>
      <c r="II64">
        <v>342.42500000000001</v>
      </c>
      <c r="IJ64">
        <v>154.84200000000001</v>
      </c>
      <c r="IK64">
        <v>0</v>
      </c>
      <c r="IL64">
        <v>0</v>
      </c>
      <c r="IM64">
        <v>0</v>
      </c>
      <c r="IN64">
        <v>0</v>
      </c>
      <c r="IO64">
        <v>0</v>
      </c>
      <c r="IP64">
        <v>342.42500000000001</v>
      </c>
      <c r="IQ64">
        <v>154.84200000000001</v>
      </c>
      <c r="IR64">
        <v>95383</v>
      </c>
      <c r="IS64">
        <v>0</v>
      </c>
      <c r="IT64">
        <v>0</v>
      </c>
      <c r="IU64">
        <v>0</v>
      </c>
      <c r="IV64">
        <v>0</v>
      </c>
      <c r="IW64">
        <v>6160</v>
      </c>
      <c r="IX64">
        <v>0</v>
      </c>
      <c r="IY64">
        <v>0</v>
      </c>
      <c r="IZ64">
        <v>94167</v>
      </c>
      <c r="JA64">
        <v>0</v>
      </c>
      <c r="JB64">
        <v>0</v>
      </c>
      <c r="JC64">
        <v>0</v>
      </c>
      <c r="JD64">
        <v>0</v>
      </c>
      <c r="JE64">
        <v>0</v>
      </c>
      <c r="JF64">
        <v>0</v>
      </c>
      <c r="JG64">
        <v>0</v>
      </c>
      <c r="JH64">
        <v>0</v>
      </c>
      <c r="JJ64">
        <v>0</v>
      </c>
      <c r="JK64">
        <v>0</v>
      </c>
      <c r="JL64">
        <v>0</v>
      </c>
      <c r="JM64">
        <v>0</v>
      </c>
      <c r="JO64">
        <v>0</v>
      </c>
      <c r="JP64">
        <v>37.92</v>
      </c>
      <c r="JQ64">
        <v>2.9260000000000002</v>
      </c>
      <c r="JR64">
        <v>0</v>
      </c>
      <c r="JS64">
        <v>352286</v>
      </c>
      <c r="JT64">
        <v>31218</v>
      </c>
      <c r="JU64">
        <v>431</v>
      </c>
      <c r="JW64">
        <v>0</v>
      </c>
      <c r="JX64">
        <v>0</v>
      </c>
      <c r="JY64">
        <v>0</v>
      </c>
      <c r="JZ64">
        <v>0</v>
      </c>
      <c r="KD64">
        <v>431</v>
      </c>
      <c r="KE64">
        <v>7258</v>
      </c>
      <c r="KG64">
        <v>0</v>
      </c>
      <c r="KH64">
        <v>0</v>
      </c>
      <c r="KI64">
        <v>0</v>
      </c>
      <c r="KJ64">
        <v>0</v>
      </c>
      <c r="KK64">
        <v>1</v>
      </c>
      <c r="KL64">
        <v>0</v>
      </c>
      <c r="KM64">
        <v>616</v>
      </c>
      <c r="KN64">
        <v>0</v>
      </c>
      <c r="KO64">
        <v>0</v>
      </c>
      <c r="KP64">
        <v>0</v>
      </c>
      <c r="KQ64">
        <v>0</v>
      </c>
      <c r="KS64">
        <v>0</v>
      </c>
      <c r="KT64">
        <v>0</v>
      </c>
      <c r="KU64">
        <v>0</v>
      </c>
      <c r="KW64">
        <v>0</v>
      </c>
      <c r="KX64">
        <v>0</v>
      </c>
      <c r="KY64">
        <v>0</v>
      </c>
      <c r="KZ64">
        <v>0</v>
      </c>
      <c r="LA64">
        <v>0</v>
      </c>
      <c r="LB64">
        <v>0</v>
      </c>
      <c r="LD64">
        <v>0</v>
      </c>
      <c r="LE64">
        <v>0</v>
      </c>
      <c r="LF64">
        <v>0</v>
      </c>
      <c r="LG64">
        <v>0</v>
      </c>
      <c r="LH64">
        <v>0</v>
      </c>
      <c r="LI64">
        <v>0</v>
      </c>
      <c r="LJ64">
        <v>415.35900000000004</v>
      </c>
      <c r="LK64">
        <v>4</v>
      </c>
      <c r="LL64">
        <v>60000</v>
      </c>
      <c r="LM64">
        <v>4154</v>
      </c>
      <c r="LN64">
        <v>0</v>
      </c>
      <c r="LO64">
        <v>0</v>
      </c>
      <c r="LP64">
        <v>0</v>
      </c>
      <c r="LQ64">
        <v>0</v>
      </c>
      <c r="LR64">
        <v>0</v>
      </c>
      <c r="LS64">
        <v>0</v>
      </c>
      <c r="LT64">
        <v>0</v>
      </c>
      <c r="LU64">
        <v>0</v>
      </c>
      <c r="LV64">
        <v>0</v>
      </c>
      <c r="LW64">
        <v>0</v>
      </c>
      <c r="LX64">
        <v>0</v>
      </c>
      <c r="LY64">
        <v>0</v>
      </c>
      <c r="LZ64">
        <v>419</v>
      </c>
      <c r="MA64">
        <v>25140</v>
      </c>
      <c r="MB64">
        <v>0</v>
      </c>
      <c r="MC64">
        <v>16760</v>
      </c>
      <c r="MD64">
        <v>8380</v>
      </c>
      <c r="ME64">
        <v>0</v>
      </c>
      <c r="MF64">
        <v>0</v>
      </c>
      <c r="MG64">
        <v>5274591</v>
      </c>
      <c r="MH64">
        <v>0</v>
      </c>
      <c r="MI64">
        <v>0</v>
      </c>
      <c r="MJ64">
        <v>0</v>
      </c>
      <c r="MK64">
        <v>0</v>
      </c>
      <c r="ML64">
        <v>0</v>
      </c>
    </row>
    <row r="65" spans="1:350" x14ac:dyDescent="0.25">
      <c r="A65">
        <v>45523</v>
      </c>
      <c r="B65">
        <v>212804</v>
      </c>
      <c r="C65">
        <v>9</v>
      </c>
      <c r="D65">
        <v>2025</v>
      </c>
      <c r="E65">
        <v>6160</v>
      </c>
      <c r="F65">
        <v>0</v>
      </c>
      <c r="G65">
        <v>1107.7170000000001</v>
      </c>
      <c r="H65">
        <v>1004.552</v>
      </c>
      <c r="I65">
        <v>1004.552</v>
      </c>
      <c r="J65">
        <v>1107.7170000000001</v>
      </c>
      <c r="K65">
        <v>0</v>
      </c>
      <c r="L65">
        <v>6160</v>
      </c>
      <c r="M65">
        <v>0</v>
      </c>
      <c r="N65">
        <v>0</v>
      </c>
      <c r="P65">
        <v>967.98300000000006</v>
      </c>
      <c r="Q65">
        <v>0</v>
      </c>
      <c r="R65">
        <v>602275</v>
      </c>
      <c r="S65">
        <v>622.19600000000003</v>
      </c>
      <c r="U65">
        <v>418786</v>
      </c>
      <c r="V65">
        <v>38.1</v>
      </c>
      <c r="W65">
        <v>23470</v>
      </c>
      <c r="X65">
        <v>23470</v>
      </c>
      <c r="Z65">
        <v>0</v>
      </c>
      <c r="AC65">
        <v>0</v>
      </c>
      <c r="AD65" t="s">
        <v>305</v>
      </c>
      <c r="AE65">
        <v>0</v>
      </c>
      <c r="AH65">
        <v>0</v>
      </c>
      <c r="AI65">
        <v>0</v>
      </c>
      <c r="AJ65">
        <v>6160</v>
      </c>
      <c r="AK65" t="s">
        <v>529</v>
      </c>
      <c r="AL65" t="s">
        <v>442</v>
      </c>
      <c r="AM65">
        <v>0</v>
      </c>
      <c r="AN65">
        <v>0</v>
      </c>
      <c r="AO65">
        <v>0</v>
      </c>
      <c r="AP65">
        <v>0</v>
      </c>
      <c r="AQ65">
        <v>0</v>
      </c>
      <c r="AS65">
        <v>0</v>
      </c>
      <c r="AT65">
        <v>0</v>
      </c>
      <c r="AU65">
        <v>0</v>
      </c>
      <c r="AV65">
        <v>-1306</v>
      </c>
      <c r="AW65">
        <v>11391392</v>
      </c>
      <c r="AX65">
        <v>11219371</v>
      </c>
      <c r="AY65">
        <v>7546358</v>
      </c>
      <c r="AZ65">
        <v>602275</v>
      </c>
      <c r="BA65">
        <v>0</v>
      </c>
      <c r="BB65">
        <v>23369</v>
      </c>
      <c r="BC65">
        <v>23221</v>
      </c>
      <c r="BD65">
        <v>55</v>
      </c>
      <c r="BE65">
        <v>149</v>
      </c>
      <c r="BF65">
        <v>10149362</v>
      </c>
      <c r="BG65">
        <v>0</v>
      </c>
      <c r="BJ65">
        <v>12</v>
      </c>
      <c r="BK65">
        <v>0</v>
      </c>
      <c r="BL65">
        <v>0</v>
      </c>
      <c r="BM65">
        <v>0</v>
      </c>
      <c r="BN65">
        <v>0</v>
      </c>
      <c r="BO65">
        <v>0</v>
      </c>
      <c r="BP65">
        <v>0</v>
      </c>
      <c r="BQ65">
        <v>615</v>
      </c>
      <c r="BS65">
        <v>0</v>
      </c>
      <c r="BT65">
        <v>0</v>
      </c>
      <c r="BU65">
        <v>0</v>
      </c>
      <c r="BV65">
        <v>0</v>
      </c>
      <c r="BW65">
        <v>0</v>
      </c>
      <c r="BY65">
        <v>0</v>
      </c>
      <c r="CA65">
        <v>0</v>
      </c>
      <c r="CB65">
        <v>0</v>
      </c>
      <c r="CC65">
        <v>0</v>
      </c>
      <c r="CD65">
        <v>0</v>
      </c>
      <c r="CE65">
        <v>0</v>
      </c>
      <c r="CF65">
        <v>0</v>
      </c>
      <c r="CG65">
        <v>0</v>
      </c>
      <c r="CH65">
        <v>230787</v>
      </c>
      <c r="CI65">
        <v>0</v>
      </c>
      <c r="CJ65">
        <v>4</v>
      </c>
      <c r="CK65">
        <v>0</v>
      </c>
      <c r="CL65">
        <v>0</v>
      </c>
      <c r="CN65">
        <v>0</v>
      </c>
      <c r="CO65">
        <v>1</v>
      </c>
      <c r="CP65">
        <v>0</v>
      </c>
      <c r="CQ65">
        <v>0</v>
      </c>
      <c r="CR65">
        <v>967.89300000000003</v>
      </c>
      <c r="CS65">
        <v>0</v>
      </c>
      <c r="CT65">
        <v>0</v>
      </c>
      <c r="CU65">
        <v>0</v>
      </c>
      <c r="CV65">
        <v>0</v>
      </c>
      <c r="CW65">
        <v>0</v>
      </c>
      <c r="CX65">
        <v>0</v>
      </c>
      <c r="CY65">
        <v>0</v>
      </c>
      <c r="CZ65">
        <v>0</v>
      </c>
      <c r="DB65">
        <v>6188040</v>
      </c>
      <c r="DC65">
        <v>0</v>
      </c>
      <c r="DD65">
        <v>0</v>
      </c>
      <c r="DE65">
        <v>599522</v>
      </c>
      <c r="DF65">
        <v>599522</v>
      </c>
      <c r="DG65">
        <v>97.325000000000003</v>
      </c>
      <c r="DH65">
        <v>0</v>
      </c>
      <c r="DI65">
        <v>0</v>
      </c>
      <c r="DK65">
        <v>1467</v>
      </c>
      <c r="DL65">
        <v>0</v>
      </c>
      <c r="DM65">
        <v>1130671</v>
      </c>
      <c r="DN65">
        <v>3718</v>
      </c>
      <c r="DO65">
        <v>0</v>
      </c>
      <c r="DP65">
        <v>0</v>
      </c>
      <c r="DQ65">
        <v>0</v>
      </c>
      <c r="DR65">
        <v>0</v>
      </c>
      <c r="DS65">
        <v>0</v>
      </c>
      <c r="DT65">
        <v>0</v>
      </c>
      <c r="DU65">
        <v>0</v>
      </c>
      <c r="DV65">
        <v>0</v>
      </c>
      <c r="DW65">
        <v>0</v>
      </c>
      <c r="DX65">
        <v>0</v>
      </c>
      <c r="DY65">
        <v>0</v>
      </c>
      <c r="DZ65">
        <v>0</v>
      </c>
      <c r="EA65">
        <v>0</v>
      </c>
      <c r="EB65">
        <v>0</v>
      </c>
      <c r="EC65">
        <v>28.033000000000001</v>
      </c>
      <c r="ED65">
        <v>198586</v>
      </c>
      <c r="EE65">
        <v>0</v>
      </c>
      <c r="EF65">
        <v>0</v>
      </c>
      <c r="EG65">
        <v>0</v>
      </c>
      <c r="EH65">
        <v>935803</v>
      </c>
      <c r="EI65">
        <v>0</v>
      </c>
      <c r="EJ65">
        <v>0</v>
      </c>
      <c r="EK65">
        <v>43.966000000000001</v>
      </c>
      <c r="EL65">
        <v>0</v>
      </c>
      <c r="EM65">
        <v>0.16600000000000001</v>
      </c>
      <c r="EN65">
        <v>3.9040000000000004</v>
      </c>
      <c r="EO65">
        <v>0</v>
      </c>
      <c r="EP65">
        <v>0</v>
      </c>
      <c r="EQ65">
        <v>48.036000000000001</v>
      </c>
      <c r="ER65">
        <v>0</v>
      </c>
      <c r="ES65">
        <v>151.916</v>
      </c>
      <c r="ET65">
        <v>0</v>
      </c>
      <c r="EV65">
        <v>0</v>
      </c>
      <c r="EW65">
        <v>0</v>
      </c>
      <c r="EX65">
        <v>0</v>
      </c>
      <c r="EZ65">
        <v>9551729</v>
      </c>
      <c r="FA65">
        <v>0</v>
      </c>
      <c r="FB65">
        <v>10150138</v>
      </c>
      <c r="FC65">
        <v>0</v>
      </c>
      <c r="FD65">
        <v>0</v>
      </c>
      <c r="FE65">
        <v>1422718</v>
      </c>
      <c r="FF65">
        <v>244924</v>
      </c>
      <c r="FG65">
        <v>6.6668999999999992E-2</v>
      </c>
      <c r="FH65">
        <v>3.0164999999999997E-2</v>
      </c>
      <c r="FI65">
        <v>0</v>
      </c>
      <c r="FJ65">
        <v>0</v>
      </c>
      <c r="FK65">
        <v>1647.624</v>
      </c>
      <c r="FL65">
        <v>12048567</v>
      </c>
      <c r="FM65">
        <v>0</v>
      </c>
      <c r="FN65">
        <v>0</v>
      </c>
      <c r="FO65">
        <v>0</v>
      </c>
      <c r="FP65">
        <v>0</v>
      </c>
      <c r="FQ65">
        <v>0</v>
      </c>
      <c r="FR65">
        <v>0</v>
      </c>
      <c r="FS65">
        <v>0</v>
      </c>
      <c r="FT65">
        <v>0</v>
      </c>
      <c r="FU65">
        <v>0</v>
      </c>
      <c r="FV65">
        <v>0</v>
      </c>
      <c r="FW65">
        <v>0</v>
      </c>
      <c r="FX65">
        <v>0</v>
      </c>
      <c r="FY65">
        <v>0</v>
      </c>
      <c r="GB65">
        <v>536113</v>
      </c>
      <c r="GC65">
        <v>536113</v>
      </c>
      <c r="GD65">
        <v>55.129000000000005</v>
      </c>
      <c r="GF65">
        <v>0</v>
      </c>
      <c r="GG65">
        <v>0</v>
      </c>
      <c r="GH65">
        <v>0</v>
      </c>
      <c r="GI65">
        <v>0</v>
      </c>
      <c r="GK65">
        <v>0</v>
      </c>
      <c r="GL65">
        <v>0</v>
      </c>
      <c r="GM65">
        <v>0</v>
      </c>
      <c r="GN65">
        <v>0</v>
      </c>
      <c r="GO65">
        <v>0</v>
      </c>
      <c r="GQ65">
        <v>0</v>
      </c>
      <c r="GR65">
        <v>0</v>
      </c>
      <c r="GS65">
        <v>0</v>
      </c>
      <c r="GT65">
        <v>0</v>
      </c>
      <c r="HB65">
        <v>380911986</v>
      </c>
      <c r="HC65">
        <v>3.9695999999999995E-2</v>
      </c>
      <c r="HD65">
        <v>175887</v>
      </c>
      <c r="HE65">
        <v>0</v>
      </c>
      <c r="HF65">
        <v>1102998</v>
      </c>
      <c r="HG65">
        <v>57904</v>
      </c>
      <c r="HH65">
        <v>98262</v>
      </c>
      <c r="HI65">
        <v>0</v>
      </c>
      <c r="HJ65">
        <v>54679</v>
      </c>
      <c r="HK65">
        <v>2636</v>
      </c>
      <c r="HL65">
        <v>2006</v>
      </c>
      <c r="HM65">
        <v>92000</v>
      </c>
      <c r="HN65">
        <v>238616</v>
      </c>
      <c r="HO65">
        <v>0</v>
      </c>
      <c r="HP65">
        <v>0</v>
      </c>
      <c r="HQ65">
        <v>0</v>
      </c>
      <c r="HR65">
        <v>0</v>
      </c>
      <c r="HS65">
        <v>9547863</v>
      </c>
      <c r="HT65">
        <v>244924</v>
      </c>
      <c r="HW65">
        <v>0</v>
      </c>
      <c r="HX65">
        <v>84</v>
      </c>
      <c r="HY65">
        <v>103</v>
      </c>
      <c r="HZ65">
        <v>98</v>
      </c>
      <c r="IA65">
        <v>63</v>
      </c>
      <c r="IB65">
        <v>47</v>
      </c>
      <c r="IC65">
        <v>395</v>
      </c>
      <c r="ID65">
        <v>0</v>
      </c>
      <c r="IE65">
        <v>0</v>
      </c>
      <c r="IF65">
        <v>0</v>
      </c>
      <c r="IG65">
        <v>94</v>
      </c>
      <c r="IH65">
        <v>159.517</v>
      </c>
      <c r="II65">
        <v>0</v>
      </c>
      <c r="IJ65">
        <v>38.1</v>
      </c>
      <c r="IK65">
        <v>0</v>
      </c>
      <c r="IL65">
        <v>4</v>
      </c>
      <c r="IM65">
        <v>22</v>
      </c>
      <c r="IN65">
        <v>3</v>
      </c>
      <c r="IO65">
        <v>29</v>
      </c>
      <c r="IP65">
        <v>0</v>
      </c>
      <c r="IQ65">
        <v>38.1</v>
      </c>
      <c r="IR65">
        <v>23470</v>
      </c>
      <c r="IS65">
        <v>0</v>
      </c>
      <c r="IT65">
        <v>20000</v>
      </c>
      <c r="IU65">
        <v>66000</v>
      </c>
      <c r="IV65">
        <v>6000</v>
      </c>
      <c r="IW65">
        <v>6160</v>
      </c>
      <c r="IX65">
        <v>0</v>
      </c>
      <c r="IY65">
        <v>0</v>
      </c>
      <c r="IZ65">
        <v>0</v>
      </c>
      <c r="JA65">
        <v>0</v>
      </c>
      <c r="JB65">
        <v>6</v>
      </c>
      <c r="JC65">
        <v>88834</v>
      </c>
      <c r="JD65">
        <v>17</v>
      </c>
      <c r="JE65">
        <v>130050</v>
      </c>
      <c r="JF65">
        <v>2</v>
      </c>
      <c r="JG65">
        <v>7232</v>
      </c>
      <c r="JH65">
        <v>12500</v>
      </c>
      <c r="JJ65">
        <v>0</v>
      </c>
      <c r="JK65">
        <v>0</v>
      </c>
      <c r="JL65">
        <v>0</v>
      </c>
      <c r="JM65">
        <v>0</v>
      </c>
      <c r="JO65">
        <v>0</v>
      </c>
      <c r="JP65">
        <v>37.76</v>
      </c>
      <c r="JQ65">
        <v>17.369</v>
      </c>
      <c r="JR65">
        <v>0</v>
      </c>
      <c r="JS65">
        <v>350799</v>
      </c>
      <c r="JT65">
        <v>185314</v>
      </c>
      <c r="JU65">
        <v>23716</v>
      </c>
      <c r="JW65">
        <v>0</v>
      </c>
      <c r="JX65">
        <v>0</v>
      </c>
      <c r="JY65">
        <v>0</v>
      </c>
      <c r="JZ65">
        <v>0</v>
      </c>
      <c r="KD65">
        <v>23716</v>
      </c>
      <c r="KE65">
        <v>7258</v>
      </c>
      <c r="KG65">
        <v>0</v>
      </c>
      <c r="KH65">
        <v>0</v>
      </c>
      <c r="KI65">
        <v>0</v>
      </c>
      <c r="KJ65">
        <v>72</v>
      </c>
      <c r="KK65">
        <v>22</v>
      </c>
      <c r="KL65">
        <v>44352</v>
      </c>
      <c r="KM65">
        <v>13552</v>
      </c>
      <c r="KN65">
        <v>0</v>
      </c>
      <c r="KO65">
        <v>0</v>
      </c>
      <c r="KP65">
        <v>0</v>
      </c>
      <c r="KQ65">
        <v>0</v>
      </c>
      <c r="KS65">
        <v>0</v>
      </c>
      <c r="KT65">
        <v>0</v>
      </c>
      <c r="KU65">
        <v>0</v>
      </c>
      <c r="KW65">
        <v>0</v>
      </c>
      <c r="KX65">
        <v>0</v>
      </c>
      <c r="KY65">
        <v>0</v>
      </c>
      <c r="KZ65">
        <v>0</v>
      </c>
      <c r="LA65">
        <v>0</v>
      </c>
      <c r="LB65">
        <v>0</v>
      </c>
      <c r="LD65">
        <v>0</v>
      </c>
      <c r="LE65">
        <v>0</v>
      </c>
      <c r="LF65">
        <v>0</v>
      </c>
      <c r="LG65">
        <v>0</v>
      </c>
      <c r="LH65">
        <v>0</v>
      </c>
      <c r="LI65">
        <v>0</v>
      </c>
      <c r="LJ65">
        <v>967.89300000000003</v>
      </c>
      <c r="LK65">
        <v>3</v>
      </c>
      <c r="LL65">
        <v>45000</v>
      </c>
      <c r="LM65">
        <v>9679</v>
      </c>
      <c r="LN65">
        <v>0</v>
      </c>
      <c r="LO65">
        <v>0</v>
      </c>
      <c r="LP65">
        <v>0</v>
      </c>
      <c r="LQ65">
        <v>0</v>
      </c>
      <c r="LR65">
        <v>0</v>
      </c>
      <c r="LS65">
        <v>0</v>
      </c>
      <c r="LT65">
        <v>0</v>
      </c>
      <c r="LU65">
        <v>0</v>
      </c>
      <c r="LV65">
        <v>0</v>
      </c>
      <c r="LW65">
        <v>0</v>
      </c>
      <c r="LX65">
        <v>0</v>
      </c>
      <c r="LY65">
        <v>0</v>
      </c>
      <c r="LZ65">
        <v>915</v>
      </c>
      <c r="MA65">
        <v>54900</v>
      </c>
      <c r="MB65">
        <v>0</v>
      </c>
      <c r="MC65">
        <v>36600</v>
      </c>
      <c r="MD65">
        <v>18300</v>
      </c>
      <c r="ME65">
        <v>0</v>
      </c>
      <c r="MF65">
        <v>0</v>
      </c>
      <c r="MG65">
        <v>11446292</v>
      </c>
      <c r="MH65">
        <v>0</v>
      </c>
      <c r="MI65">
        <v>0</v>
      </c>
      <c r="MJ65">
        <v>0</v>
      </c>
      <c r="MK65">
        <v>0</v>
      </c>
      <c r="ML65">
        <v>0</v>
      </c>
    </row>
    <row r="66" spans="1:350" x14ac:dyDescent="0.25">
      <c r="A66">
        <v>45523</v>
      </c>
      <c r="B66">
        <v>227804</v>
      </c>
      <c r="C66">
        <v>9</v>
      </c>
      <c r="D66">
        <v>2025</v>
      </c>
      <c r="E66">
        <v>6160</v>
      </c>
      <c r="F66">
        <v>0</v>
      </c>
      <c r="G66">
        <v>1661.461</v>
      </c>
      <c r="H66">
        <v>1521.64</v>
      </c>
      <c r="I66">
        <v>1521.64</v>
      </c>
      <c r="J66">
        <v>1661.461</v>
      </c>
      <c r="K66">
        <v>0</v>
      </c>
      <c r="L66">
        <v>6160</v>
      </c>
      <c r="M66">
        <v>0</v>
      </c>
      <c r="N66">
        <v>0</v>
      </c>
      <c r="P66">
        <v>1604.0140000000001</v>
      </c>
      <c r="Q66">
        <v>0</v>
      </c>
      <c r="R66">
        <v>998011</v>
      </c>
      <c r="S66">
        <v>622.19600000000003</v>
      </c>
      <c r="U66">
        <v>693957</v>
      </c>
      <c r="V66">
        <v>360.90000000000003</v>
      </c>
      <c r="W66">
        <v>222314</v>
      </c>
      <c r="X66">
        <v>222314</v>
      </c>
      <c r="Z66">
        <v>0</v>
      </c>
      <c r="AC66">
        <v>0</v>
      </c>
      <c r="AD66" t="s">
        <v>305</v>
      </c>
      <c r="AE66">
        <v>0</v>
      </c>
      <c r="AH66">
        <v>0</v>
      </c>
      <c r="AI66">
        <v>0</v>
      </c>
      <c r="AJ66">
        <v>6160</v>
      </c>
      <c r="AK66" t="s">
        <v>529</v>
      </c>
      <c r="AL66" t="s">
        <v>71</v>
      </c>
      <c r="AM66">
        <v>0</v>
      </c>
      <c r="AN66">
        <v>0</v>
      </c>
      <c r="AO66">
        <v>0</v>
      </c>
      <c r="AP66">
        <v>0</v>
      </c>
      <c r="AQ66">
        <v>0</v>
      </c>
      <c r="AS66">
        <v>0</v>
      </c>
      <c r="AT66">
        <v>0</v>
      </c>
      <c r="AU66">
        <v>0</v>
      </c>
      <c r="AV66">
        <v>-44097</v>
      </c>
      <c r="AW66">
        <v>16371955</v>
      </c>
      <c r="AX66">
        <v>16113233</v>
      </c>
      <c r="AY66">
        <v>10832382</v>
      </c>
      <c r="AZ66">
        <v>998011</v>
      </c>
      <c r="BA66">
        <v>0</v>
      </c>
      <c r="BB66">
        <v>0</v>
      </c>
      <c r="BC66">
        <v>0</v>
      </c>
      <c r="BD66">
        <v>0</v>
      </c>
      <c r="BE66">
        <v>0</v>
      </c>
      <c r="BF66">
        <v>14691092</v>
      </c>
      <c r="BG66">
        <v>0</v>
      </c>
      <c r="BJ66">
        <v>12</v>
      </c>
      <c r="BK66">
        <v>0</v>
      </c>
      <c r="BL66">
        <v>0</v>
      </c>
      <c r="BM66">
        <v>0</v>
      </c>
      <c r="BN66">
        <v>0</v>
      </c>
      <c r="BO66">
        <v>0</v>
      </c>
      <c r="BP66">
        <v>0</v>
      </c>
      <c r="BQ66">
        <v>536</v>
      </c>
      <c r="BS66">
        <v>0</v>
      </c>
      <c r="BT66">
        <v>0</v>
      </c>
      <c r="BU66">
        <v>0</v>
      </c>
      <c r="BV66">
        <v>0</v>
      </c>
      <c r="BW66">
        <v>0</v>
      </c>
      <c r="BY66">
        <v>0</v>
      </c>
      <c r="CA66">
        <v>0</v>
      </c>
      <c r="CB66">
        <v>0</v>
      </c>
      <c r="CC66">
        <v>0</v>
      </c>
      <c r="CD66">
        <v>0</v>
      </c>
      <c r="CE66">
        <v>0</v>
      </c>
      <c r="CF66">
        <v>0</v>
      </c>
      <c r="CG66">
        <v>0</v>
      </c>
      <c r="CH66">
        <v>357112</v>
      </c>
      <c r="CI66">
        <v>0</v>
      </c>
      <c r="CJ66">
        <v>4</v>
      </c>
      <c r="CK66">
        <v>0</v>
      </c>
      <c r="CL66">
        <v>0</v>
      </c>
      <c r="CN66">
        <v>0</v>
      </c>
      <c r="CO66">
        <v>1</v>
      </c>
      <c r="CP66">
        <v>0</v>
      </c>
      <c r="CQ66">
        <v>0</v>
      </c>
      <c r="CR66">
        <v>1601.9830000000002</v>
      </c>
      <c r="CS66">
        <v>0</v>
      </c>
      <c r="CT66">
        <v>0</v>
      </c>
      <c r="CU66">
        <v>0</v>
      </c>
      <c r="CV66">
        <v>0</v>
      </c>
      <c r="CW66">
        <v>0</v>
      </c>
      <c r="CX66">
        <v>0</v>
      </c>
      <c r="CY66">
        <v>0</v>
      </c>
      <c r="CZ66">
        <v>0</v>
      </c>
      <c r="DB66">
        <v>9373302</v>
      </c>
      <c r="DC66">
        <v>0</v>
      </c>
      <c r="DD66">
        <v>0</v>
      </c>
      <c r="DE66">
        <v>746284</v>
      </c>
      <c r="DF66">
        <v>746284</v>
      </c>
      <c r="DG66">
        <v>121.15</v>
      </c>
      <c r="DH66">
        <v>0</v>
      </c>
      <c r="DI66">
        <v>0</v>
      </c>
      <c r="DK66">
        <v>193</v>
      </c>
      <c r="DL66">
        <v>0</v>
      </c>
      <c r="DM66">
        <v>1547895</v>
      </c>
      <c r="DN66">
        <v>5090</v>
      </c>
      <c r="DO66">
        <v>0</v>
      </c>
      <c r="DP66">
        <v>0</v>
      </c>
      <c r="DQ66">
        <v>0</v>
      </c>
      <c r="DR66">
        <v>0</v>
      </c>
      <c r="DS66">
        <v>0</v>
      </c>
      <c r="DT66">
        <v>0</v>
      </c>
      <c r="DU66">
        <v>0</v>
      </c>
      <c r="DV66">
        <v>0</v>
      </c>
      <c r="DW66">
        <v>0</v>
      </c>
      <c r="DX66">
        <v>0</v>
      </c>
      <c r="DY66">
        <v>0</v>
      </c>
      <c r="DZ66">
        <v>0</v>
      </c>
      <c r="EA66">
        <v>5.5E-2</v>
      </c>
      <c r="EB66">
        <v>0</v>
      </c>
      <c r="EC66">
        <v>50.773000000000003</v>
      </c>
      <c r="ED66">
        <v>359676</v>
      </c>
      <c r="EE66">
        <v>0</v>
      </c>
      <c r="EF66">
        <v>0</v>
      </c>
      <c r="EG66">
        <v>0</v>
      </c>
      <c r="EH66">
        <v>1193309</v>
      </c>
      <c r="EI66">
        <v>0</v>
      </c>
      <c r="EJ66">
        <v>0</v>
      </c>
      <c r="EK66">
        <v>56.852000000000004</v>
      </c>
      <c r="EL66">
        <v>0</v>
      </c>
      <c r="EM66">
        <v>1.3260000000000001</v>
      </c>
      <c r="EN66">
        <v>3.782</v>
      </c>
      <c r="EO66">
        <v>0</v>
      </c>
      <c r="EP66">
        <v>0</v>
      </c>
      <c r="EQ66">
        <v>62.015000000000001</v>
      </c>
      <c r="ER66">
        <v>0</v>
      </c>
      <c r="ES66">
        <v>193.71900000000002</v>
      </c>
      <c r="ET66">
        <v>0</v>
      </c>
      <c r="EV66">
        <v>0</v>
      </c>
      <c r="EW66">
        <v>0</v>
      </c>
      <c r="EX66">
        <v>0</v>
      </c>
      <c r="EZ66">
        <v>13699338</v>
      </c>
      <c r="FA66">
        <v>0</v>
      </c>
      <c r="FB66">
        <v>14692259</v>
      </c>
      <c r="FC66">
        <v>0</v>
      </c>
      <c r="FD66">
        <v>0</v>
      </c>
      <c r="FE66">
        <v>2059369</v>
      </c>
      <c r="FF66">
        <v>354526</v>
      </c>
      <c r="FG66">
        <v>6.6668999999999992E-2</v>
      </c>
      <c r="FH66">
        <v>3.0164999999999997E-2</v>
      </c>
      <c r="FI66">
        <v>0</v>
      </c>
      <c r="FJ66">
        <v>0</v>
      </c>
      <c r="FK66">
        <v>2384.9180000000001</v>
      </c>
      <c r="FL66">
        <v>17463266</v>
      </c>
      <c r="FM66">
        <v>0</v>
      </c>
      <c r="FN66">
        <v>0</v>
      </c>
      <c r="FO66">
        <v>0</v>
      </c>
      <c r="FP66">
        <v>0</v>
      </c>
      <c r="FQ66">
        <v>0</v>
      </c>
      <c r="FR66">
        <v>0</v>
      </c>
      <c r="FS66">
        <v>0</v>
      </c>
      <c r="FT66">
        <v>0</v>
      </c>
      <c r="FU66">
        <v>0</v>
      </c>
      <c r="FV66">
        <v>0</v>
      </c>
      <c r="FW66">
        <v>0</v>
      </c>
      <c r="FX66">
        <v>0</v>
      </c>
      <c r="FY66">
        <v>0</v>
      </c>
      <c r="GB66">
        <v>759948</v>
      </c>
      <c r="GC66">
        <v>759948</v>
      </c>
      <c r="GD66">
        <v>77.805999999999997</v>
      </c>
      <c r="GF66">
        <v>0</v>
      </c>
      <c r="GG66">
        <v>0</v>
      </c>
      <c r="GH66">
        <v>0</v>
      </c>
      <c r="GI66">
        <v>0</v>
      </c>
      <c r="GK66">
        <v>0</v>
      </c>
      <c r="GL66">
        <v>0</v>
      </c>
      <c r="GM66">
        <v>0</v>
      </c>
      <c r="GN66">
        <v>0</v>
      </c>
      <c r="GO66">
        <v>0</v>
      </c>
      <c r="GQ66">
        <v>0</v>
      </c>
      <c r="GR66">
        <v>0</v>
      </c>
      <c r="GS66">
        <v>0</v>
      </c>
      <c r="GT66">
        <v>0</v>
      </c>
      <c r="HB66">
        <v>380911986</v>
      </c>
      <c r="HC66">
        <v>3.9695999999999995E-2</v>
      </c>
      <c r="HD66">
        <v>263812</v>
      </c>
      <c r="HE66">
        <v>0</v>
      </c>
      <c r="HF66">
        <v>1670761</v>
      </c>
      <c r="HG66">
        <v>39424</v>
      </c>
      <c r="HH66">
        <v>199550</v>
      </c>
      <c r="HI66">
        <v>0</v>
      </c>
      <c r="HJ66">
        <v>46024</v>
      </c>
      <c r="HK66">
        <v>3497</v>
      </c>
      <c r="HL66">
        <v>2760</v>
      </c>
      <c r="HM66">
        <v>73000</v>
      </c>
      <c r="HN66">
        <v>7500</v>
      </c>
      <c r="HO66">
        <v>0</v>
      </c>
      <c r="HP66">
        <v>0</v>
      </c>
      <c r="HQ66">
        <v>0</v>
      </c>
      <c r="HR66">
        <v>0</v>
      </c>
      <c r="HS66">
        <v>13694248</v>
      </c>
      <c r="HT66">
        <v>354526</v>
      </c>
      <c r="HW66">
        <v>0</v>
      </c>
      <c r="HX66">
        <v>149</v>
      </c>
      <c r="HY66">
        <v>148</v>
      </c>
      <c r="HZ66">
        <v>112</v>
      </c>
      <c r="IA66">
        <v>44</v>
      </c>
      <c r="IB66">
        <v>47</v>
      </c>
      <c r="IC66">
        <v>500</v>
      </c>
      <c r="ID66">
        <v>0</v>
      </c>
      <c r="IE66">
        <v>0</v>
      </c>
      <c r="IF66">
        <v>0</v>
      </c>
      <c r="IG66">
        <v>64</v>
      </c>
      <c r="IH66">
        <v>323.94499999999999</v>
      </c>
      <c r="II66">
        <v>0</v>
      </c>
      <c r="IJ66">
        <v>360.90000000000003</v>
      </c>
      <c r="IK66">
        <v>0</v>
      </c>
      <c r="IL66">
        <v>7</v>
      </c>
      <c r="IM66">
        <v>12</v>
      </c>
      <c r="IN66">
        <v>1</v>
      </c>
      <c r="IO66">
        <v>20</v>
      </c>
      <c r="IP66">
        <v>0</v>
      </c>
      <c r="IQ66">
        <v>360.90000000000003</v>
      </c>
      <c r="IR66">
        <v>222314</v>
      </c>
      <c r="IS66">
        <v>0</v>
      </c>
      <c r="IT66">
        <v>35000</v>
      </c>
      <c r="IU66">
        <v>36000</v>
      </c>
      <c r="IV66">
        <v>2000</v>
      </c>
      <c r="IW66">
        <v>6160</v>
      </c>
      <c r="IX66">
        <v>0</v>
      </c>
      <c r="IY66">
        <v>0</v>
      </c>
      <c r="IZ66">
        <v>0</v>
      </c>
      <c r="JA66">
        <v>0</v>
      </c>
      <c r="JB66">
        <v>0</v>
      </c>
      <c r="JC66">
        <v>0</v>
      </c>
      <c r="JD66">
        <v>1</v>
      </c>
      <c r="JE66">
        <v>7500</v>
      </c>
      <c r="JF66">
        <v>0</v>
      </c>
      <c r="JG66">
        <v>0</v>
      </c>
      <c r="JH66">
        <v>0</v>
      </c>
      <c r="JJ66">
        <v>0</v>
      </c>
      <c r="JK66">
        <v>0</v>
      </c>
      <c r="JL66">
        <v>0</v>
      </c>
      <c r="JM66">
        <v>0</v>
      </c>
      <c r="JO66">
        <v>0</v>
      </c>
      <c r="JP66">
        <v>50.902000000000001</v>
      </c>
      <c r="JQ66">
        <v>26.905000000000001</v>
      </c>
      <c r="JR66">
        <v>0</v>
      </c>
      <c r="JS66">
        <v>472892</v>
      </c>
      <c r="JT66">
        <v>287056</v>
      </c>
      <c r="JU66">
        <v>0</v>
      </c>
      <c r="JW66">
        <v>0</v>
      </c>
      <c r="JX66">
        <v>0</v>
      </c>
      <c r="JY66">
        <v>0</v>
      </c>
      <c r="JZ66">
        <v>0</v>
      </c>
      <c r="KD66">
        <v>0</v>
      </c>
      <c r="KE66">
        <v>7258</v>
      </c>
      <c r="KG66">
        <v>0</v>
      </c>
      <c r="KH66">
        <v>0</v>
      </c>
      <c r="KI66">
        <v>0</v>
      </c>
      <c r="KJ66">
        <v>11</v>
      </c>
      <c r="KK66">
        <v>53</v>
      </c>
      <c r="KL66">
        <v>6776</v>
      </c>
      <c r="KM66">
        <v>32648</v>
      </c>
      <c r="KN66">
        <v>0</v>
      </c>
      <c r="KO66">
        <v>0</v>
      </c>
      <c r="KP66">
        <v>0</v>
      </c>
      <c r="KQ66">
        <v>0</v>
      </c>
      <c r="KS66">
        <v>0</v>
      </c>
      <c r="KT66">
        <v>0</v>
      </c>
      <c r="KU66">
        <v>0</v>
      </c>
      <c r="KW66">
        <v>0</v>
      </c>
      <c r="KX66">
        <v>0</v>
      </c>
      <c r="KY66">
        <v>0</v>
      </c>
      <c r="KZ66">
        <v>0</v>
      </c>
      <c r="LA66">
        <v>0</v>
      </c>
      <c r="LB66">
        <v>0</v>
      </c>
      <c r="LD66">
        <v>0</v>
      </c>
      <c r="LE66">
        <v>0</v>
      </c>
      <c r="LF66">
        <v>0</v>
      </c>
      <c r="LG66">
        <v>0</v>
      </c>
      <c r="LH66">
        <v>0</v>
      </c>
      <c r="LI66">
        <v>0</v>
      </c>
      <c r="LJ66">
        <v>1602.3700000000001</v>
      </c>
      <c r="LK66">
        <v>2</v>
      </c>
      <c r="LL66">
        <v>30000</v>
      </c>
      <c r="LM66">
        <v>16024</v>
      </c>
      <c r="LN66">
        <v>0</v>
      </c>
      <c r="LO66">
        <v>0</v>
      </c>
      <c r="LP66">
        <v>0</v>
      </c>
      <c r="LQ66">
        <v>0</v>
      </c>
      <c r="LR66">
        <v>0</v>
      </c>
      <c r="LS66">
        <v>0</v>
      </c>
      <c r="LT66">
        <v>0</v>
      </c>
      <c r="LU66">
        <v>0</v>
      </c>
      <c r="LV66">
        <v>0</v>
      </c>
      <c r="LW66">
        <v>0</v>
      </c>
      <c r="LX66">
        <v>0</v>
      </c>
      <c r="LY66">
        <v>0</v>
      </c>
      <c r="LZ66">
        <v>1555</v>
      </c>
      <c r="MA66">
        <v>93300</v>
      </c>
      <c r="MB66">
        <v>0</v>
      </c>
      <c r="MC66">
        <v>62200</v>
      </c>
      <c r="MD66">
        <v>31100</v>
      </c>
      <c r="ME66">
        <v>0</v>
      </c>
      <c r="MF66">
        <v>0</v>
      </c>
      <c r="MG66">
        <v>16465255</v>
      </c>
      <c r="MH66">
        <v>0</v>
      </c>
      <c r="MI66">
        <v>0</v>
      </c>
      <c r="MJ66">
        <v>0</v>
      </c>
      <c r="MK66">
        <v>0</v>
      </c>
      <c r="ML66">
        <v>0</v>
      </c>
    </row>
    <row r="67" spans="1:350" x14ac:dyDescent="0.25">
      <c r="A67">
        <v>45523</v>
      </c>
      <c r="B67">
        <v>15805</v>
      </c>
      <c r="C67">
        <v>9</v>
      </c>
      <c r="D67">
        <v>2025</v>
      </c>
      <c r="E67">
        <v>6160</v>
      </c>
      <c r="F67">
        <v>0</v>
      </c>
      <c r="G67">
        <v>280.30700000000002</v>
      </c>
      <c r="H67">
        <v>276.08100000000002</v>
      </c>
      <c r="I67">
        <v>276.08100000000002</v>
      </c>
      <c r="J67">
        <v>280.30700000000002</v>
      </c>
      <c r="K67">
        <v>0</v>
      </c>
      <c r="L67">
        <v>6160</v>
      </c>
      <c r="M67">
        <v>0</v>
      </c>
      <c r="N67">
        <v>0</v>
      </c>
      <c r="P67">
        <v>293.87</v>
      </c>
      <c r="Q67">
        <v>0</v>
      </c>
      <c r="R67">
        <v>182845</v>
      </c>
      <c r="S67">
        <v>622.19600000000003</v>
      </c>
      <c r="U67">
        <v>127138</v>
      </c>
      <c r="V67">
        <v>30.617000000000001</v>
      </c>
      <c r="W67">
        <v>18860</v>
      </c>
      <c r="X67">
        <v>18860</v>
      </c>
      <c r="Z67">
        <v>0</v>
      </c>
      <c r="AC67">
        <v>0</v>
      </c>
      <c r="AD67" t="s">
        <v>305</v>
      </c>
      <c r="AE67">
        <v>0</v>
      </c>
      <c r="AH67">
        <v>0</v>
      </c>
      <c r="AI67">
        <v>0</v>
      </c>
      <c r="AJ67">
        <v>6160</v>
      </c>
      <c r="AK67" t="s">
        <v>529</v>
      </c>
      <c r="AL67" t="s">
        <v>434</v>
      </c>
      <c r="AM67">
        <v>0</v>
      </c>
      <c r="AN67">
        <v>0</v>
      </c>
      <c r="AO67">
        <v>0</v>
      </c>
      <c r="AP67">
        <v>0</v>
      </c>
      <c r="AQ67">
        <v>0</v>
      </c>
      <c r="AS67">
        <v>0</v>
      </c>
      <c r="AT67">
        <v>0</v>
      </c>
      <c r="AU67">
        <v>0</v>
      </c>
      <c r="AV67">
        <v>-33523</v>
      </c>
      <c r="AW67">
        <v>2838988</v>
      </c>
      <c r="AX67">
        <v>2794893</v>
      </c>
      <c r="AY67">
        <v>1901970</v>
      </c>
      <c r="AZ67">
        <v>182845</v>
      </c>
      <c r="BA67">
        <v>0</v>
      </c>
      <c r="BB67">
        <v>0</v>
      </c>
      <c r="BC67">
        <v>0</v>
      </c>
      <c r="BD67">
        <v>0</v>
      </c>
      <c r="BE67">
        <v>0</v>
      </c>
      <c r="BF67">
        <v>2555155</v>
      </c>
      <c r="BG67">
        <v>0</v>
      </c>
      <c r="BJ67">
        <v>12</v>
      </c>
      <c r="BK67">
        <v>0</v>
      </c>
      <c r="BL67">
        <v>0</v>
      </c>
      <c r="BM67">
        <v>0</v>
      </c>
      <c r="BN67">
        <v>0</v>
      </c>
      <c r="BO67">
        <v>0</v>
      </c>
      <c r="BP67">
        <v>0</v>
      </c>
      <c r="BQ67">
        <v>727</v>
      </c>
      <c r="BS67">
        <v>0</v>
      </c>
      <c r="BT67">
        <v>0</v>
      </c>
      <c r="BU67">
        <v>0</v>
      </c>
      <c r="BV67">
        <v>0</v>
      </c>
      <c r="BW67">
        <v>0</v>
      </c>
      <c r="BY67">
        <v>0</v>
      </c>
      <c r="CA67">
        <v>0</v>
      </c>
      <c r="CB67">
        <v>0</v>
      </c>
      <c r="CC67">
        <v>0</v>
      </c>
      <c r="CD67">
        <v>0</v>
      </c>
      <c r="CE67">
        <v>0</v>
      </c>
      <c r="CF67">
        <v>0</v>
      </c>
      <c r="CG67">
        <v>0</v>
      </c>
      <c r="CH67">
        <v>61668</v>
      </c>
      <c r="CI67">
        <v>0</v>
      </c>
      <c r="CJ67">
        <v>4</v>
      </c>
      <c r="CK67">
        <v>0</v>
      </c>
      <c r="CL67">
        <v>0</v>
      </c>
      <c r="CN67">
        <v>0</v>
      </c>
      <c r="CO67">
        <v>1</v>
      </c>
      <c r="CP67">
        <v>0</v>
      </c>
      <c r="CQ67">
        <v>0</v>
      </c>
      <c r="CR67">
        <v>292.851</v>
      </c>
      <c r="CS67">
        <v>0</v>
      </c>
      <c r="CT67">
        <v>0</v>
      </c>
      <c r="CU67">
        <v>0</v>
      </c>
      <c r="CV67">
        <v>0</v>
      </c>
      <c r="CW67">
        <v>0</v>
      </c>
      <c r="CX67">
        <v>0</v>
      </c>
      <c r="CY67">
        <v>0</v>
      </c>
      <c r="CZ67">
        <v>0</v>
      </c>
      <c r="DB67">
        <v>1700659</v>
      </c>
      <c r="DC67">
        <v>0</v>
      </c>
      <c r="DD67">
        <v>0</v>
      </c>
      <c r="DE67">
        <v>250250</v>
      </c>
      <c r="DF67">
        <v>250250</v>
      </c>
      <c r="DG67">
        <v>40.625</v>
      </c>
      <c r="DH67">
        <v>0</v>
      </c>
      <c r="DI67">
        <v>0</v>
      </c>
      <c r="DK67">
        <v>3262</v>
      </c>
      <c r="DL67">
        <v>0</v>
      </c>
      <c r="DM67">
        <v>125515</v>
      </c>
      <c r="DN67">
        <v>413</v>
      </c>
      <c r="DO67">
        <v>0</v>
      </c>
      <c r="DP67">
        <v>0</v>
      </c>
      <c r="DQ67">
        <v>0</v>
      </c>
      <c r="DR67">
        <v>0</v>
      </c>
      <c r="DS67">
        <v>0</v>
      </c>
      <c r="DT67">
        <v>0</v>
      </c>
      <c r="DU67">
        <v>0</v>
      </c>
      <c r="DV67">
        <v>0</v>
      </c>
      <c r="DW67">
        <v>0</v>
      </c>
      <c r="DX67">
        <v>0</v>
      </c>
      <c r="DY67">
        <v>0</v>
      </c>
      <c r="DZ67">
        <v>0</v>
      </c>
      <c r="EA67">
        <v>0</v>
      </c>
      <c r="EB67">
        <v>0</v>
      </c>
      <c r="EC67">
        <v>6.5120000000000005</v>
      </c>
      <c r="ED67">
        <v>46131</v>
      </c>
      <c r="EE67">
        <v>0</v>
      </c>
      <c r="EF67">
        <v>0</v>
      </c>
      <c r="EG67">
        <v>0</v>
      </c>
      <c r="EH67">
        <v>79797</v>
      </c>
      <c r="EI67">
        <v>0</v>
      </c>
      <c r="EJ67">
        <v>0</v>
      </c>
      <c r="EK67">
        <v>4.0880000000000001</v>
      </c>
      <c r="EL67">
        <v>0</v>
      </c>
      <c r="EM67">
        <v>0</v>
      </c>
      <c r="EN67">
        <v>0.13800000000000001</v>
      </c>
      <c r="EO67">
        <v>0</v>
      </c>
      <c r="EP67">
        <v>0</v>
      </c>
      <c r="EQ67">
        <v>4.226</v>
      </c>
      <c r="ER67">
        <v>0</v>
      </c>
      <c r="ES67">
        <v>12.954000000000001</v>
      </c>
      <c r="ET67">
        <v>0</v>
      </c>
      <c r="EV67">
        <v>0</v>
      </c>
      <c r="EW67">
        <v>0</v>
      </c>
      <c r="EX67">
        <v>0</v>
      </c>
      <c r="EZ67">
        <v>2375055</v>
      </c>
      <c r="FA67">
        <v>0</v>
      </c>
      <c r="FB67">
        <v>2557487</v>
      </c>
      <c r="FC67">
        <v>0</v>
      </c>
      <c r="FD67">
        <v>0</v>
      </c>
      <c r="FE67">
        <v>358177</v>
      </c>
      <c r="FF67">
        <v>61661</v>
      </c>
      <c r="FG67">
        <v>6.6668999999999992E-2</v>
      </c>
      <c r="FH67">
        <v>3.0164999999999997E-2</v>
      </c>
      <c r="FI67">
        <v>0</v>
      </c>
      <c r="FJ67">
        <v>0</v>
      </c>
      <c r="FK67">
        <v>414.798</v>
      </c>
      <c r="FL67">
        <v>3038993</v>
      </c>
      <c r="FM67">
        <v>0</v>
      </c>
      <c r="FN67">
        <v>0</v>
      </c>
      <c r="FO67">
        <v>0</v>
      </c>
      <c r="FP67">
        <v>0</v>
      </c>
      <c r="FQ67">
        <v>0</v>
      </c>
      <c r="FR67">
        <v>0</v>
      </c>
      <c r="FS67">
        <v>0</v>
      </c>
      <c r="FT67">
        <v>0</v>
      </c>
      <c r="FU67">
        <v>0</v>
      </c>
      <c r="FV67">
        <v>0</v>
      </c>
      <c r="FW67">
        <v>0</v>
      </c>
      <c r="FX67">
        <v>0</v>
      </c>
      <c r="FY67">
        <v>0</v>
      </c>
      <c r="GB67">
        <v>0</v>
      </c>
      <c r="GC67">
        <v>0</v>
      </c>
      <c r="GD67">
        <v>0</v>
      </c>
      <c r="GF67">
        <v>0</v>
      </c>
      <c r="GG67">
        <v>0</v>
      </c>
      <c r="GH67">
        <v>0</v>
      </c>
      <c r="GI67">
        <v>0</v>
      </c>
      <c r="GK67">
        <v>0</v>
      </c>
      <c r="GL67">
        <v>0</v>
      </c>
      <c r="GM67">
        <v>0</v>
      </c>
      <c r="GN67">
        <v>0</v>
      </c>
      <c r="GO67">
        <v>0</v>
      </c>
      <c r="GQ67">
        <v>0</v>
      </c>
      <c r="GR67">
        <v>0</v>
      </c>
      <c r="GS67">
        <v>0</v>
      </c>
      <c r="GT67">
        <v>0</v>
      </c>
      <c r="HB67">
        <v>380911986</v>
      </c>
      <c r="HC67">
        <v>3.9695999999999995E-2</v>
      </c>
      <c r="HD67">
        <v>44508</v>
      </c>
      <c r="HE67">
        <v>0</v>
      </c>
      <c r="HF67">
        <v>303137</v>
      </c>
      <c r="HG67">
        <v>7392</v>
      </c>
      <c r="HH67">
        <v>0</v>
      </c>
      <c r="HI67">
        <v>0</v>
      </c>
      <c r="HJ67">
        <v>47929</v>
      </c>
      <c r="HK67">
        <v>2239</v>
      </c>
      <c r="HL67">
        <v>506</v>
      </c>
      <c r="HM67">
        <v>101000</v>
      </c>
      <c r="HN67">
        <v>0</v>
      </c>
      <c r="HO67">
        <v>0</v>
      </c>
      <c r="HP67">
        <v>0</v>
      </c>
      <c r="HQ67">
        <v>0</v>
      </c>
      <c r="HR67">
        <v>0</v>
      </c>
      <c r="HS67">
        <v>2374642</v>
      </c>
      <c r="HT67">
        <v>61661</v>
      </c>
      <c r="HW67">
        <v>0</v>
      </c>
      <c r="HX67">
        <v>7</v>
      </c>
      <c r="HY67">
        <v>26</v>
      </c>
      <c r="HZ67">
        <v>37</v>
      </c>
      <c r="IA67">
        <v>46</v>
      </c>
      <c r="IB67">
        <v>42</v>
      </c>
      <c r="IC67">
        <v>158</v>
      </c>
      <c r="ID67">
        <v>0</v>
      </c>
      <c r="IE67">
        <v>0</v>
      </c>
      <c r="IF67">
        <v>0</v>
      </c>
      <c r="IG67">
        <v>12</v>
      </c>
      <c r="IH67">
        <v>0</v>
      </c>
      <c r="II67">
        <v>0</v>
      </c>
      <c r="IJ67">
        <v>30.617000000000001</v>
      </c>
      <c r="IK67">
        <v>0</v>
      </c>
      <c r="IL67">
        <v>18</v>
      </c>
      <c r="IM67">
        <v>3</v>
      </c>
      <c r="IN67">
        <v>1</v>
      </c>
      <c r="IO67">
        <v>22</v>
      </c>
      <c r="IP67">
        <v>0</v>
      </c>
      <c r="IQ67">
        <v>30.617000000000001</v>
      </c>
      <c r="IR67">
        <v>18860</v>
      </c>
      <c r="IS67">
        <v>0</v>
      </c>
      <c r="IT67">
        <v>90000</v>
      </c>
      <c r="IU67">
        <v>9000</v>
      </c>
      <c r="IV67">
        <v>2000</v>
      </c>
      <c r="IW67">
        <v>6160</v>
      </c>
      <c r="IX67">
        <v>0</v>
      </c>
      <c r="IY67">
        <v>0</v>
      </c>
      <c r="IZ67">
        <v>0</v>
      </c>
      <c r="JA67">
        <v>0</v>
      </c>
      <c r="JB67">
        <v>0</v>
      </c>
      <c r="JC67">
        <v>0</v>
      </c>
      <c r="JD67">
        <v>0</v>
      </c>
      <c r="JE67">
        <v>0</v>
      </c>
      <c r="JF67">
        <v>0</v>
      </c>
      <c r="JG67">
        <v>0</v>
      </c>
      <c r="JH67">
        <v>0</v>
      </c>
      <c r="JJ67">
        <v>0</v>
      </c>
      <c r="JK67">
        <v>0</v>
      </c>
      <c r="JL67">
        <v>0</v>
      </c>
      <c r="JM67">
        <v>0</v>
      </c>
      <c r="JO67">
        <v>0</v>
      </c>
      <c r="JP67">
        <v>0</v>
      </c>
      <c r="JQ67">
        <v>0</v>
      </c>
      <c r="JR67">
        <v>0</v>
      </c>
      <c r="JS67">
        <v>0</v>
      </c>
      <c r="JT67">
        <v>0</v>
      </c>
      <c r="JU67">
        <v>0</v>
      </c>
      <c r="JW67">
        <v>0</v>
      </c>
      <c r="JX67">
        <v>0</v>
      </c>
      <c r="JY67">
        <v>0</v>
      </c>
      <c r="JZ67">
        <v>0</v>
      </c>
      <c r="KD67">
        <v>0</v>
      </c>
      <c r="KE67">
        <v>7258</v>
      </c>
      <c r="KG67">
        <v>0</v>
      </c>
      <c r="KH67">
        <v>0</v>
      </c>
      <c r="KI67">
        <v>0</v>
      </c>
      <c r="KJ67">
        <v>2</v>
      </c>
      <c r="KK67">
        <v>10</v>
      </c>
      <c r="KL67">
        <v>1232</v>
      </c>
      <c r="KM67">
        <v>6160</v>
      </c>
      <c r="KN67">
        <v>0</v>
      </c>
      <c r="KO67">
        <v>0</v>
      </c>
      <c r="KP67">
        <v>0</v>
      </c>
      <c r="KQ67">
        <v>0</v>
      </c>
      <c r="KS67">
        <v>0</v>
      </c>
      <c r="KT67">
        <v>0</v>
      </c>
      <c r="KU67">
        <v>0</v>
      </c>
      <c r="KW67">
        <v>0</v>
      </c>
      <c r="KX67">
        <v>0</v>
      </c>
      <c r="KY67">
        <v>0</v>
      </c>
      <c r="KZ67">
        <v>0</v>
      </c>
      <c r="LA67">
        <v>0</v>
      </c>
      <c r="LB67">
        <v>0</v>
      </c>
      <c r="LD67">
        <v>0</v>
      </c>
      <c r="LE67">
        <v>0</v>
      </c>
      <c r="LF67">
        <v>0</v>
      </c>
      <c r="LG67">
        <v>0</v>
      </c>
      <c r="LH67">
        <v>0</v>
      </c>
      <c r="LI67">
        <v>0</v>
      </c>
      <c r="LJ67">
        <v>292.851</v>
      </c>
      <c r="LK67">
        <v>3</v>
      </c>
      <c r="LL67">
        <v>45000</v>
      </c>
      <c r="LM67">
        <v>2929</v>
      </c>
      <c r="LN67">
        <v>0</v>
      </c>
      <c r="LO67">
        <v>0</v>
      </c>
      <c r="LP67">
        <v>0</v>
      </c>
      <c r="LQ67">
        <v>0</v>
      </c>
      <c r="LR67">
        <v>0</v>
      </c>
      <c r="LS67">
        <v>0</v>
      </c>
      <c r="LT67">
        <v>0</v>
      </c>
      <c r="LU67">
        <v>0</v>
      </c>
      <c r="LV67">
        <v>0</v>
      </c>
      <c r="LW67">
        <v>0</v>
      </c>
      <c r="LX67">
        <v>0</v>
      </c>
      <c r="LY67">
        <v>0</v>
      </c>
      <c r="LZ67">
        <v>286</v>
      </c>
      <c r="MA67">
        <v>17160</v>
      </c>
      <c r="MB67">
        <v>0</v>
      </c>
      <c r="MC67">
        <v>11440</v>
      </c>
      <c r="MD67">
        <v>5720</v>
      </c>
      <c r="ME67">
        <v>0</v>
      </c>
      <c r="MF67">
        <v>0</v>
      </c>
      <c r="MG67">
        <v>2856148</v>
      </c>
      <c r="MH67">
        <v>0</v>
      </c>
      <c r="MI67">
        <v>0</v>
      </c>
      <c r="MJ67">
        <v>0</v>
      </c>
      <c r="MK67">
        <v>0</v>
      </c>
      <c r="ML67">
        <v>0</v>
      </c>
    </row>
    <row r="68" spans="1:350" x14ac:dyDescent="0.25">
      <c r="A68">
        <v>45523</v>
      </c>
      <c r="B68">
        <v>21805</v>
      </c>
      <c r="C68">
        <v>9</v>
      </c>
      <c r="D68">
        <v>2025</v>
      </c>
      <c r="E68">
        <v>6160</v>
      </c>
      <c r="F68">
        <v>0</v>
      </c>
      <c r="G68">
        <v>422.19600000000003</v>
      </c>
      <c r="H68">
        <v>402.88100000000003</v>
      </c>
      <c r="I68">
        <v>402.88100000000003</v>
      </c>
      <c r="J68">
        <v>422.19600000000003</v>
      </c>
      <c r="K68">
        <v>0</v>
      </c>
      <c r="L68">
        <v>6160</v>
      </c>
      <c r="M68">
        <v>0</v>
      </c>
      <c r="N68">
        <v>0</v>
      </c>
      <c r="P68">
        <v>529.39499999999998</v>
      </c>
      <c r="Q68">
        <v>0</v>
      </c>
      <c r="R68">
        <v>329387</v>
      </c>
      <c r="S68">
        <v>622.19600000000003</v>
      </c>
      <c r="U68">
        <v>229036</v>
      </c>
      <c r="V68">
        <v>38.067</v>
      </c>
      <c r="W68">
        <v>23449</v>
      </c>
      <c r="X68">
        <v>23449</v>
      </c>
      <c r="Z68">
        <v>0</v>
      </c>
      <c r="AC68">
        <v>0</v>
      </c>
      <c r="AD68" t="s">
        <v>305</v>
      </c>
      <c r="AE68">
        <v>0</v>
      </c>
      <c r="AH68">
        <v>0</v>
      </c>
      <c r="AI68">
        <v>0</v>
      </c>
      <c r="AJ68">
        <v>6160</v>
      </c>
      <c r="AK68" t="s">
        <v>529</v>
      </c>
      <c r="AL68" t="s">
        <v>311</v>
      </c>
      <c r="AM68">
        <v>0</v>
      </c>
      <c r="AN68">
        <v>0</v>
      </c>
      <c r="AO68">
        <v>0</v>
      </c>
      <c r="AP68">
        <v>0</v>
      </c>
      <c r="AQ68">
        <v>0</v>
      </c>
      <c r="AS68">
        <v>0</v>
      </c>
      <c r="AT68">
        <v>0</v>
      </c>
      <c r="AU68">
        <v>0</v>
      </c>
      <c r="AV68">
        <v>-20992</v>
      </c>
      <c r="AW68">
        <v>4573681</v>
      </c>
      <c r="AX68">
        <v>4508080</v>
      </c>
      <c r="AY68">
        <v>3128206</v>
      </c>
      <c r="AZ68">
        <v>329387</v>
      </c>
      <c r="BA68">
        <v>0</v>
      </c>
      <c r="BB68">
        <v>1700</v>
      </c>
      <c r="BC68">
        <v>1689</v>
      </c>
      <c r="BD68">
        <v>4</v>
      </c>
      <c r="BE68">
        <v>11</v>
      </c>
      <c r="BF68">
        <v>4131096</v>
      </c>
      <c r="BG68">
        <v>0</v>
      </c>
      <c r="BJ68">
        <v>12</v>
      </c>
      <c r="BK68">
        <v>0</v>
      </c>
      <c r="BL68">
        <v>0</v>
      </c>
      <c r="BM68">
        <v>0</v>
      </c>
      <c r="BN68">
        <v>0</v>
      </c>
      <c r="BO68">
        <v>0</v>
      </c>
      <c r="BP68">
        <v>0</v>
      </c>
      <c r="BQ68">
        <v>708</v>
      </c>
      <c r="BS68">
        <v>0</v>
      </c>
      <c r="BT68">
        <v>0</v>
      </c>
      <c r="BU68">
        <v>0</v>
      </c>
      <c r="BV68">
        <v>0</v>
      </c>
      <c r="BW68">
        <v>0</v>
      </c>
      <c r="BY68">
        <v>0</v>
      </c>
      <c r="CA68">
        <v>0</v>
      </c>
      <c r="CB68">
        <v>0</v>
      </c>
      <c r="CC68">
        <v>0</v>
      </c>
      <c r="CD68">
        <v>0</v>
      </c>
      <c r="CE68">
        <v>0</v>
      </c>
      <c r="CF68">
        <v>0</v>
      </c>
      <c r="CG68">
        <v>0</v>
      </c>
      <c r="CH68">
        <v>99138</v>
      </c>
      <c r="CI68">
        <v>0</v>
      </c>
      <c r="CJ68">
        <v>4</v>
      </c>
      <c r="CK68">
        <v>0</v>
      </c>
      <c r="CL68">
        <v>0</v>
      </c>
      <c r="CN68">
        <v>0</v>
      </c>
      <c r="CO68">
        <v>1</v>
      </c>
      <c r="CP68">
        <v>0</v>
      </c>
      <c r="CQ68">
        <v>0</v>
      </c>
      <c r="CR68">
        <v>527.52700000000004</v>
      </c>
      <c r="CS68">
        <v>0</v>
      </c>
      <c r="CT68">
        <v>0</v>
      </c>
      <c r="CU68">
        <v>0</v>
      </c>
      <c r="CV68">
        <v>0</v>
      </c>
      <c r="CW68">
        <v>0</v>
      </c>
      <c r="CX68">
        <v>0</v>
      </c>
      <c r="CY68">
        <v>0</v>
      </c>
      <c r="CZ68">
        <v>0</v>
      </c>
      <c r="DB68">
        <v>2481747</v>
      </c>
      <c r="DC68">
        <v>0</v>
      </c>
      <c r="DD68">
        <v>0</v>
      </c>
      <c r="DE68">
        <v>557711</v>
      </c>
      <c r="DF68">
        <v>557711</v>
      </c>
      <c r="DG68">
        <v>90.538000000000011</v>
      </c>
      <c r="DH68">
        <v>0</v>
      </c>
      <c r="DI68">
        <v>0</v>
      </c>
      <c r="DK68">
        <v>2950</v>
      </c>
      <c r="DL68">
        <v>0</v>
      </c>
      <c r="DM68">
        <v>433688</v>
      </c>
      <c r="DN68">
        <v>1426</v>
      </c>
      <c r="DO68">
        <v>0</v>
      </c>
      <c r="DP68">
        <v>0</v>
      </c>
      <c r="DQ68">
        <v>0</v>
      </c>
      <c r="DR68">
        <v>0</v>
      </c>
      <c r="DS68">
        <v>0</v>
      </c>
      <c r="DT68">
        <v>0</v>
      </c>
      <c r="DU68">
        <v>0</v>
      </c>
      <c r="DV68">
        <v>0</v>
      </c>
      <c r="DW68">
        <v>0</v>
      </c>
      <c r="DX68">
        <v>0</v>
      </c>
      <c r="DY68">
        <v>0</v>
      </c>
      <c r="DZ68">
        <v>0</v>
      </c>
      <c r="EA68">
        <v>0</v>
      </c>
      <c r="EB68">
        <v>0</v>
      </c>
      <c r="EC68">
        <v>9.0090000000000003</v>
      </c>
      <c r="ED68">
        <v>63820</v>
      </c>
      <c r="EE68">
        <v>0</v>
      </c>
      <c r="EF68">
        <v>0</v>
      </c>
      <c r="EG68">
        <v>0</v>
      </c>
      <c r="EH68">
        <v>371294</v>
      </c>
      <c r="EI68">
        <v>0</v>
      </c>
      <c r="EJ68">
        <v>0</v>
      </c>
      <c r="EK68">
        <v>16.788</v>
      </c>
      <c r="EL68">
        <v>0</v>
      </c>
      <c r="EM68">
        <v>1.3620000000000001</v>
      </c>
      <c r="EN68">
        <v>1.165</v>
      </c>
      <c r="EO68">
        <v>0</v>
      </c>
      <c r="EP68">
        <v>0</v>
      </c>
      <c r="EQ68">
        <v>19.315000000000001</v>
      </c>
      <c r="ER68">
        <v>0</v>
      </c>
      <c r="ES68">
        <v>60.275000000000006</v>
      </c>
      <c r="ET68">
        <v>0</v>
      </c>
      <c r="EV68">
        <v>0</v>
      </c>
      <c r="EW68">
        <v>0</v>
      </c>
      <c r="EX68">
        <v>0</v>
      </c>
      <c r="EZ68">
        <v>3829299</v>
      </c>
      <c r="FA68">
        <v>0</v>
      </c>
      <c r="FB68">
        <v>4157249</v>
      </c>
      <c r="FC68">
        <v>0</v>
      </c>
      <c r="FD68">
        <v>0</v>
      </c>
      <c r="FE68">
        <v>579089</v>
      </c>
      <c r="FF68">
        <v>99692</v>
      </c>
      <c r="FG68">
        <v>6.6668999999999992E-2</v>
      </c>
      <c r="FH68">
        <v>3.0164999999999997E-2</v>
      </c>
      <c r="FI68">
        <v>0</v>
      </c>
      <c r="FJ68">
        <v>0</v>
      </c>
      <c r="FK68">
        <v>670.63200000000006</v>
      </c>
      <c r="FL68">
        <v>4935168</v>
      </c>
      <c r="FM68">
        <v>0</v>
      </c>
      <c r="FN68">
        <v>0</v>
      </c>
      <c r="FO68">
        <v>27590</v>
      </c>
      <c r="FP68">
        <v>0</v>
      </c>
      <c r="FQ68">
        <v>27590</v>
      </c>
      <c r="FR68">
        <v>27590</v>
      </c>
      <c r="FS68">
        <v>0</v>
      </c>
      <c r="FT68">
        <v>0</v>
      </c>
      <c r="FU68">
        <v>0</v>
      </c>
      <c r="FV68">
        <v>0</v>
      </c>
      <c r="FW68">
        <v>0</v>
      </c>
      <c r="FX68">
        <v>0</v>
      </c>
      <c r="FY68">
        <v>0</v>
      </c>
      <c r="GB68">
        <v>0</v>
      </c>
      <c r="GC68">
        <v>0</v>
      </c>
      <c r="GD68">
        <v>0</v>
      </c>
      <c r="GF68">
        <v>0</v>
      </c>
      <c r="GG68">
        <v>0</v>
      </c>
      <c r="GH68">
        <v>0</v>
      </c>
      <c r="GI68">
        <v>0</v>
      </c>
      <c r="GK68">
        <v>0</v>
      </c>
      <c r="GL68">
        <v>0</v>
      </c>
      <c r="GM68">
        <v>0</v>
      </c>
      <c r="GN68">
        <v>0</v>
      </c>
      <c r="GO68">
        <v>0</v>
      </c>
      <c r="GQ68">
        <v>0</v>
      </c>
      <c r="GR68">
        <v>0</v>
      </c>
      <c r="GS68">
        <v>0</v>
      </c>
      <c r="GT68">
        <v>0</v>
      </c>
      <c r="HB68">
        <v>380911986</v>
      </c>
      <c r="HC68">
        <v>3.9695999999999995E-2</v>
      </c>
      <c r="HD68">
        <v>67038</v>
      </c>
      <c r="HE68">
        <v>0</v>
      </c>
      <c r="HF68">
        <v>442363</v>
      </c>
      <c r="HG68">
        <v>2464</v>
      </c>
      <c r="HH68">
        <v>117273</v>
      </c>
      <c r="HI68">
        <v>0</v>
      </c>
      <c r="HJ68">
        <v>65275</v>
      </c>
      <c r="HK68">
        <v>0</v>
      </c>
      <c r="HL68">
        <v>0</v>
      </c>
      <c r="HM68">
        <v>0</v>
      </c>
      <c r="HN68">
        <v>4000</v>
      </c>
      <c r="HO68">
        <v>0</v>
      </c>
      <c r="HP68">
        <v>0</v>
      </c>
      <c r="HQ68">
        <v>0</v>
      </c>
      <c r="HR68">
        <v>0</v>
      </c>
      <c r="HS68">
        <v>3827862</v>
      </c>
      <c r="HT68">
        <v>99692</v>
      </c>
      <c r="HW68">
        <v>0</v>
      </c>
      <c r="HX68">
        <v>49</v>
      </c>
      <c r="HY68">
        <v>46</v>
      </c>
      <c r="HZ68">
        <v>47</v>
      </c>
      <c r="IA68">
        <v>51</v>
      </c>
      <c r="IB68">
        <v>158</v>
      </c>
      <c r="IC68">
        <v>351</v>
      </c>
      <c r="ID68">
        <v>0</v>
      </c>
      <c r="IE68">
        <v>0</v>
      </c>
      <c r="IF68">
        <v>0</v>
      </c>
      <c r="IG68">
        <v>4</v>
      </c>
      <c r="IH68">
        <v>190.37900000000002</v>
      </c>
      <c r="II68">
        <v>0</v>
      </c>
      <c r="IJ68">
        <v>38.067</v>
      </c>
      <c r="IK68">
        <v>0</v>
      </c>
      <c r="IL68">
        <v>0</v>
      </c>
      <c r="IM68">
        <v>0</v>
      </c>
      <c r="IN68">
        <v>0</v>
      </c>
      <c r="IO68">
        <v>0</v>
      </c>
      <c r="IP68">
        <v>0</v>
      </c>
      <c r="IQ68">
        <v>38.067</v>
      </c>
      <c r="IR68">
        <v>23449</v>
      </c>
      <c r="IS68">
        <v>0</v>
      </c>
      <c r="IT68">
        <v>0</v>
      </c>
      <c r="IU68">
        <v>0</v>
      </c>
      <c r="IV68">
        <v>0</v>
      </c>
      <c r="IW68">
        <v>6160</v>
      </c>
      <c r="IX68">
        <v>0</v>
      </c>
      <c r="IY68">
        <v>0</v>
      </c>
      <c r="IZ68">
        <v>0</v>
      </c>
      <c r="JA68">
        <v>0</v>
      </c>
      <c r="JB68">
        <v>0</v>
      </c>
      <c r="JC68">
        <v>0</v>
      </c>
      <c r="JD68">
        <v>0</v>
      </c>
      <c r="JE68">
        <v>0</v>
      </c>
      <c r="JF68">
        <v>0</v>
      </c>
      <c r="JG68">
        <v>0</v>
      </c>
      <c r="JH68">
        <v>4000</v>
      </c>
      <c r="JJ68">
        <v>0</v>
      </c>
      <c r="JK68">
        <v>0</v>
      </c>
      <c r="JL68">
        <v>0</v>
      </c>
      <c r="JM68">
        <v>0</v>
      </c>
      <c r="JO68">
        <v>0</v>
      </c>
      <c r="JP68">
        <v>0</v>
      </c>
      <c r="JQ68">
        <v>0</v>
      </c>
      <c r="JR68">
        <v>0</v>
      </c>
      <c r="JS68">
        <v>0</v>
      </c>
      <c r="JT68">
        <v>0</v>
      </c>
      <c r="JU68">
        <v>1725</v>
      </c>
      <c r="JW68">
        <v>0</v>
      </c>
      <c r="JX68">
        <v>0</v>
      </c>
      <c r="JY68">
        <v>0</v>
      </c>
      <c r="JZ68">
        <v>0</v>
      </c>
      <c r="KD68">
        <v>1725</v>
      </c>
      <c r="KE68">
        <v>7258</v>
      </c>
      <c r="KG68">
        <v>0</v>
      </c>
      <c r="KH68">
        <v>0</v>
      </c>
      <c r="KI68">
        <v>0</v>
      </c>
      <c r="KJ68">
        <v>2</v>
      </c>
      <c r="KK68">
        <v>2</v>
      </c>
      <c r="KL68">
        <v>1232</v>
      </c>
      <c r="KM68">
        <v>1232</v>
      </c>
      <c r="KN68">
        <v>0</v>
      </c>
      <c r="KO68">
        <v>0</v>
      </c>
      <c r="KP68">
        <v>0</v>
      </c>
      <c r="KQ68">
        <v>0</v>
      </c>
      <c r="KS68">
        <v>0</v>
      </c>
      <c r="KT68">
        <v>0</v>
      </c>
      <c r="KU68">
        <v>0</v>
      </c>
      <c r="KW68">
        <v>0</v>
      </c>
      <c r="KX68">
        <v>0</v>
      </c>
      <c r="KY68">
        <v>0</v>
      </c>
      <c r="KZ68">
        <v>0</v>
      </c>
      <c r="LA68">
        <v>0</v>
      </c>
      <c r="LB68">
        <v>0</v>
      </c>
      <c r="LD68">
        <v>0</v>
      </c>
      <c r="LE68">
        <v>0</v>
      </c>
      <c r="LF68">
        <v>0</v>
      </c>
      <c r="LG68">
        <v>0</v>
      </c>
      <c r="LH68">
        <v>0</v>
      </c>
      <c r="LI68">
        <v>0</v>
      </c>
      <c r="LJ68">
        <v>527.52700000000004</v>
      </c>
      <c r="LK68">
        <v>4</v>
      </c>
      <c r="LL68">
        <v>60000</v>
      </c>
      <c r="LM68">
        <v>5275</v>
      </c>
      <c r="LN68">
        <v>0</v>
      </c>
      <c r="LO68">
        <v>0</v>
      </c>
      <c r="LP68">
        <v>0</v>
      </c>
      <c r="LQ68">
        <v>0</v>
      </c>
      <c r="LR68">
        <v>0</v>
      </c>
      <c r="LS68">
        <v>0</v>
      </c>
      <c r="LT68">
        <v>0</v>
      </c>
      <c r="LU68">
        <v>0</v>
      </c>
      <c r="LV68">
        <v>0</v>
      </c>
      <c r="LW68">
        <v>0</v>
      </c>
      <c r="LX68">
        <v>0</v>
      </c>
      <c r="LY68">
        <v>0</v>
      </c>
      <c r="LZ68">
        <v>535</v>
      </c>
      <c r="MA68">
        <v>32100</v>
      </c>
      <c r="MB68">
        <v>0</v>
      </c>
      <c r="MC68">
        <v>21400</v>
      </c>
      <c r="MD68">
        <v>10700</v>
      </c>
      <c r="ME68">
        <v>0</v>
      </c>
      <c r="MF68">
        <v>0</v>
      </c>
      <c r="MG68">
        <v>4605781</v>
      </c>
      <c r="MH68">
        <v>0</v>
      </c>
      <c r="MI68">
        <v>0</v>
      </c>
      <c r="MJ68">
        <v>0</v>
      </c>
      <c r="MK68">
        <v>0</v>
      </c>
      <c r="ML68">
        <v>0</v>
      </c>
    </row>
    <row r="69" spans="1:350" x14ac:dyDescent="0.25">
      <c r="A69">
        <v>45523</v>
      </c>
      <c r="B69">
        <v>61805</v>
      </c>
      <c r="C69">
        <v>9</v>
      </c>
      <c r="D69">
        <v>2025</v>
      </c>
      <c r="E69">
        <v>6160</v>
      </c>
      <c r="F69">
        <v>0</v>
      </c>
      <c r="G69">
        <v>598.28500000000008</v>
      </c>
      <c r="H69">
        <v>577.63600000000008</v>
      </c>
      <c r="I69">
        <v>577.63600000000008</v>
      </c>
      <c r="J69">
        <v>598.28500000000008</v>
      </c>
      <c r="K69">
        <v>0</v>
      </c>
      <c r="L69">
        <v>6160</v>
      </c>
      <c r="M69">
        <v>0</v>
      </c>
      <c r="N69">
        <v>0</v>
      </c>
      <c r="P69">
        <v>624.96699999999998</v>
      </c>
      <c r="Q69">
        <v>0</v>
      </c>
      <c r="R69">
        <v>388852</v>
      </c>
      <c r="S69">
        <v>622.19600000000003</v>
      </c>
      <c r="U69">
        <v>270384</v>
      </c>
      <c r="V69">
        <v>53.245000000000005</v>
      </c>
      <c r="W69">
        <v>32799</v>
      </c>
      <c r="X69">
        <v>32799</v>
      </c>
      <c r="Z69">
        <v>0</v>
      </c>
      <c r="AC69">
        <v>0</v>
      </c>
      <c r="AD69" t="s">
        <v>305</v>
      </c>
      <c r="AE69">
        <v>0</v>
      </c>
      <c r="AH69">
        <v>0</v>
      </c>
      <c r="AI69">
        <v>0</v>
      </c>
      <c r="AJ69">
        <v>6160</v>
      </c>
      <c r="AK69" t="s">
        <v>529</v>
      </c>
      <c r="AL69" t="s">
        <v>371</v>
      </c>
      <c r="AM69">
        <v>0</v>
      </c>
      <c r="AN69">
        <v>0</v>
      </c>
      <c r="AO69">
        <v>0</v>
      </c>
      <c r="AP69">
        <v>0</v>
      </c>
      <c r="AQ69">
        <v>0</v>
      </c>
      <c r="AS69">
        <v>0</v>
      </c>
      <c r="AT69">
        <v>0</v>
      </c>
      <c r="AU69">
        <v>0</v>
      </c>
      <c r="AV69">
        <v>0</v>
      </c>
      <c r="AW69">
        <v>5486085</v>
      </c>
      <c r="AX69">
        <v>5392658</v>
      </c>
      <c r="AY69">
        <v>3692224</v>
      </c>
      <c r="AZ69">
        <v>388852</v>
      </c>
      <c r="BA69">
        <v>0</v>
      </c>
      <c r="BB69">
        <v>12711</v>
      </c>
      <c r="BC69">
        <v>12630</v>
      </c>
      <c r="BD69">
        <v>29.914000000000001</v>
      </c>
      <c r="BE69">
        <v>81</v>
      </c>
      <c r="BF69">
        <v>4964747</v>
      </c>
      <c r="BG69">
        <v>0</v>
      </c>
      <c r="BJ69">
        <v>12</v>
      </c>
      <c r="BK69">
        <v>0</v>
      </c>
      <c r="BL69">
        <v>0</v>
      </c>
      <c r="BM69">
        <v>0</v>
      </c>
      <c r="BN69">
        <v>0</v>
      </c>
      <c r="BO69">
        <v>0</v>
      </c>
      <c r="BP69">
        <v>0</v>
      </c>
      <c r="BQ69">
        <v>681</v>
      </c>
      <c r="BS69">
        <v>0</v>
      </c>
      <c r="BT69">
        <v>0</v>
      </c>
      <c r="BU69">
        <v>0</v>
      </c>
      <c r="BV69">
        <v>0</v>
      </c>
      <c r="BW69">
        <v>0</v>
      </c>
      <c r="BY69">
        <v>0</v>
      </c>
      <c r="CA69">
        <v>0</v>
      </c>
      <c r="CB69">
        <v>0</v>
      </c>
      <c r="CC69">
        <v>0</v>
      </c>
      <c r="CD69">
        <v>0</v>
      </c>
      <c r="CE69">
        <v>0</v>
      </c>
      <c r="CF69">
        <v>0</v>
      </c>
      <c r="CG69">
        <v>0</v>
      </c>
      <c r="CH69">
        <v>130698</v>
      </c>
      <c r="CI69">
        <v>0</v>
      </c>
      <c r="CJ69">
        <v>4</v>
      </c>
      <c r="CK69">
        <v>0</v>
      </c>
      <c r="CL69">
        <v>0</v>
      </c>
      <c r="CN69">
        <v>0</v>
      </c>
      <c r="CO69">
        <v>1</v>
      </c>
      <c r="CP69">
        <v>0</v>
      </c>
      <c r="CQ69">
        <v>0</v>
      </c>
      <c r="CR69">
        <v>625.28200000000004</v>
      </c>
      <c r="CS69">
        <v>0</v>
      </c>
      <c r="CT69">
        <v>0</v>
      </c>
      <c r="CU69">
        <v>0</v>
      </c>
      <c r="CV69">
        <v>0</v>
      </c>
      <c r="CW69">
        <v>0</v>
      </c>
      <c r="CX69">
        <v>0</v>
      </c>
      <c r="CY69">
        <v>0</v>
      </c>
      <c r="CZ69">
        <v>0</v>
      </c>
      <c r="DB69">
        <v>3558238</v>
      </c>
      <c r="DC69">
        <v>0</v>
      </c>
      <c r="DD69">
        <v>0</v>
      </c>
      <c r="DE69">
        <v>32032</v>
      </c>
      <c r="DF69">
        <v>32032</v>
      </c>
      <c r="DG69">
        <v>5.2</v>
      </c>
      <c r="DH69">
        <v>0</v>
      </c>
      <c r="DI69">
        <v>0</v>
      </c>
      <c r="DK69">
        <v>2519</v>
      </c>
      <c r="DL69">
        <v>0</v>
      </c>
      <c r="DM69">
        <v>452925</v>
      </c>
      <c r="DN69">
        <v>1489</v>
      </c>
      <c r="DO69">
        <v>0</v>
      </c>
      <c r="DP69">
        <v>0</v>
      </c>
      <c r="DQ69">
        <v>0</v>
      </c>
      <c r="DR69">
        <v>0</v>
      </c>
      <c r="DS69">
        <v>0</v>
      </c>
      <c r="DT69">
        <v>0</v>
      </c>
      <c r="DU69">
        <v>0</v>
      </c>
      <c r="DV69">
        <v>0</v>
      </c>
      <c r="DW69">
        <v>0</v>
      </c>
      <c r="DX69">
        <v>0</v>
      </c>
      <c r="DY69">
        <v>0</v>
      </c>
      <c r="DZ69">
        <v>0</v>
      </c>
      <c r="EA69">
        <v>0</v>
      </c>
      <c r="EB69">
        <v>0</v>
      </c>
      <c r="EC69">
        <v>34.33</v>
      </c>
      <c r="ED69">
        <v>243194</v>
      </c>
      <c r="EE69">
        <v>0</v>
      </c>
      <c r="EF69">
        <v>0</v>
      </c>
      <c r="EG69">
        <v>0</v>
      </c>
      <c r="EH69">
        <v>211220</v>
      </c>
      <c r="EI69">
        <v>0</v>
      </c>
      <c r="EJ69">
        <v>0</v>
      </c>
      <c r="EK69">
        <v>7.0920000000000005</v>
      </c>
      <c r="EL69">
        <v>0</v>
      </c>
      <c r="EM69">
        <v>2.6859999999999999</v>
      </c>
      <c r="EN69">
        <v>0.99099999999999999</v>
      </c>
      <c r="EO69">
        <v>0</v>
      </c>
      <c r="EP69">
        <v>0</v>
      </c>
      <c r="EQ69">
        <v>10.769</v>
      </c>
      <c r="ER69">
        <v>0</v>
      </c>
      <c r="ES69">
        <v>34.289000000000001</v>
      </c>
      <c r="ET69">
        <v>0</v>
      </c>
      <c r="EV69">
        <v>0</v>
      </c>
      <c r="EW69">
        <v>0</v>
      </c>
      <c r="EX69">
        <v>0</v>
      </c>
      <c r="EZ69">
        <v>4576901</v>
      </c>
      <c r="FA69">
        <v>0</v>
      </c>
      <c r="FB69">
        <v>4964182</v>
      </c>
      <c r="FC69">
        <v>0</v>
      </c>
      <c r="FD69">
        <v>0</v>
      </c>
      <c r="FE69">
        <v>695948</v>
      </c>
      <c r="FF69">
        <v>119809</v>
      </c>
      <c r="FG69">
        <v>6.6668999999999992E-2</v>
      </c>
      <c r="FH69">
        <v>3.0164999999999997E-2</v>
      </c>
      <c r="FI69">
        <v>0</v>
      </c>
      <c r="FJ69">
        <v>0</v>
      </c>
      <c r="FK69">
        <v>805.96500000000003</v>
      </c>
      <c r="FL69">
        <v>5910637</v>
      </c>
      <c r="FM69">
        <v>0</v>
      </c>
      <c r="FN69">
        <v>0</v>
      </c>
      <c r="FO69">
        <v>0</v>
      </c>
      <c r="FP69">
        <v>0</v>
      </c>
      <c r="FQ69">
        <v>0</v>
      </c>
      <c r="FR69">
        <v>0</v>
      </c>
      <c r="FS69">
        <v>0</v>
      </c>
      <c r="FT69">
        <v>0</v>
      </c>
      <c r="FU69">
        <v>0</v>
      </c>
      <c r="FV69">
        <v>0</v>
      </c>
      <c r="FW69">
        <v>0</v>
      </c>
      <c r="FX69">
        <v>0</v>
      </c>
      <c r="FY69">
        <v>0</v>
      </c>
      <c r="GB69">
        <v>98354</v>
      </c>
      <c r="GC69">
        <v>98354</v>
      </c>
      <c r="GD69">
        <v>9.8800000000000008</v>
      </c>
      <c r="GF69">
        <v>0</v>
      </c>
      <c r="GG69">
        <v>0</v>
      </c>
      <c r="GH69">
        <v>0</v>
      </c>
      <c r="GI69">
        <v>0</v>
      </c>
      <c r="GK69">
        <v>0</v>
      </c>
      <c r="GL69">
        <v>0</v>
      </c>
      <c r="GM69">
        <v>0</v>
      </c>
      <c r="GN69">
        <v>0</v>
      </c>
      <c r="GO69">
        <v>0</v>
      </c>
      <c r="GQ69">
        <v>0</v>
      </c>
      <c r="GR69">
        <v>0</v>
      </c>
      <c r="GS69">
        <v>0</v>
      </c>
      <c r="GT69">
        <v>0</v>
      </c>
      <c r="HB69">
        <v>380911986</v>
      </c>
      <c r="HC69">
        <v>3.9695999999999995E-2</v>
      </c>
      <c r="HD69">
        <v>94998</v>
      </c>
      <c r="HE69">
        <v>0</v>
      </c>
      <c r="HF69">
        <v>634244</v>
      </c>
      <c r="HG69">
        <v>24024</v>
      </c>
      <c r="HH69">
        <v>19360</v>
      </c>
      <c r="HI69">
        <v>0</v>
      </c>
      <c r="HJ69">
        <v>21253</v>
      </c>
      <c r="HK69">
        <v>712</v>
      </c>
      <c r="HL69">
        <v>294</v>
      </c>
      <c r="HM69">
        <v>20000</v>
      </c>
      <c r="HN69">
        <v>57318</v>
      </c>
      <c r="HO69">
        <v>0</v>
      </c>
      <c r="HP69">
        <v>0</v>
      </c>
      <c r="HQ69">
        <v>0</v>
      </c>
      <c r="HR69">
        <v>0</v>
      </c>
      <c r="HS69">
        <v>4575330</v>
      </c>
      <c r="HT69">
        <v>119809</v>
      </c>
      <c r="HW69">
        <v>0</v>
      </c>
      <c r="HX69">
        <v>8</v>
      </c>
      <c r="HY69">
        <v>10</v>
      </c>
      <c r="HZ69">
        <v>2</v>
      </c>
      <c r="IA69">
        <v>2</v>
      </c>
      <c r="IB69">
        <v>0</v>
      </c>
      <c r="IC69">
        <v>22</v>
      </c>
      <c r="ID69">
        <v>0</v>
      </c>
      <c r="IE69">
        <v>0</v>
      </c>
      <c r="IF69">
        <v>0</v>
      </c>
      <c r="IG69">
        <v>39</v>
      </c>
      <c r="IH69">
        <v>31.428000000000001</v>
      </c>
      <c r="II69">
        <v>0</v>
      </c>
      <c r="IJ69">
        <v>53.245000000000005</v>
      </c>
      <c r="IK69">
        <v>0</v>
      </c>
      <c r="IL69">
        <v>1</v>
      </c>
      <c r="IM69">
        <v>5</v>
      </c>
      <c r="IN69">
        <v>0</v>
      </c>
      <c r="IO69">
        <v>6</v>
      </c>
      <c r="IP69">
        <v>0</v>
      </c>
      <c r="IQ69">
        <v>53.245000000000005</v>
      </c>
      <c r="IR69">
        <v>32799</v>
      </c>
      <c r="IS69">
        <v>0</v>
      </c>
      <c r="IT69">
        <v>5000</v>
      </c>
      <c r="IU69">
        <v>15000</v>
      </c>
      <c r="IV69">
        <v>0</v>
      </c>
      <c r="IW69">
        <v>6160</v>
      </c>
      <c r="IX69">
        <v>0</v>
      </c>
      <c r="IY69">
        <v>0</v>
      </c>
      <c r="IZ69">
        <v>0</v>
      </c>
      <c r="JA69">
        <v>0</v>
      </c>
      <c r="JB69">
        <v>1</v>
      </c>
      <c r="JC69">
        <v>12269</v>
      </c>
      <c r="JD69">
        <v>4</v>
      </c>
      <c r="JE69">
        <v>24644</v>
      </c>
      <c r="JF69">
        <v>5</v>
      </c>
      <c r="JG69">
        <v>15405</v>
      </c>
      <c r="JH69">
        <v>5000</v>
      </c>
      <c r="JJ69">
        <v>0</v>
      </c>
      <c r="JK69">
        <v>0</v>
      </c>
      <c r="JL69">
        <v>0</v>
      </c>
      <c r="JM69">
        <v>0</v>
      </c>
      <c r="JO69">
        <v>0</v>
      </c>
      <c r="JP69">
        <v>5.1180000000000003</v>
      </c>
      <c r="JQ69">
        <v>4.7620000000000005</v>
      </c>
      <c r="JR69">
        <v>0</v>
      </c>
      <c r="JS69">
        <v>47547</v>
      </c>
      <c r="JT69">
        <v>50807</v>
      </c>
      <c r="JU69">
        <v>12899</v>
      </c>
      <c r="JW69">
        <v>0</v>
      </c>
      <c r="JX69">
        <v>0</v>
      </c>
      <c r="JY69">
        <v>0</v>
      </c>
      <c r="JZ69">
        <v>0</v>
      </c>
      <c r="KD69">
        <v>12936</v>
      </c>
      <c r="KE69">
        <v>7258</v>
      </c>
      <c r="KG69">
        <v>0</v>
      </c>
      <c r="KH69">
        <v>0</v>
      </c>
      <c r="KI69">
        <v>0</v>
      </c>
      <c r="KJ69">
        <v>22</v>
      </c>
      <c r="KK69">
        <v>17</v>
      </c>
      <c r="KL69">
        <v>13552</v>
      </c>
      <c r="KM69">
        <v>10472</v>
      </c>
      <c r="KN69">
        <v>0</v>
      </c>
      <c r="KO69">
        <v>0</v>
      </c>
      <c r="KP69">
        <v>0</v>
      </c>
      <c r="KQ69">
        <v>0</v>
      </c>
      <c r="KS69">
        <v>0</v>
      </c>
      <c r="KT69">
        <v>0</v>
      </c>
      <c r="KU69">
        <v>0</v>
      </c>
      <c r="KW69">
        <v>0</v>
      </c>
      <c r="KX69">
        <v>0</v>
      </c>
      <c r="KY69">
        <v>0</v>
      </c>
      <c r="KZ69">
        <v>0</v>
      </c>
      <c r="LA69">
        <v>0</v>
      </c>
      <c r="LB69">
        <v>0</v>
      </c>
      <c r="LD69">
        <v>0</v>
      </c>
      <c r="LE69">
        <v>0</v>
      </c>
      <c r="LF69">
        <v>0</v>
      </c>
      <c r="LG69">
        <v>0</v>
      </c>
      <c r="LH69">
        <v>0</v>
      </c>
      <c r="LI69">
        <v>0</v>
      </c>
      <c r="LJ69">
        <v>625.28200000000004</v>
      </c>
      <c r="LK69">
        <v>1</v>
      </c>
      <c r="LL69">
        <v>15000</v>
      </c>
      <c r="LM69">
        <v>6253</v>
      </c>
      <c r="LN69">
        <v>0</v>
      </c>
      <c r="LO69">
        <v>0</v>
      </c>
      <c r="LP69">
        <v>0</v>
      </c>
      <c r="LQ69">
        <v>0</v>
      </c>
      <c r="LR69">
        <v>0</v>
      </c>
      <c r="LS69">
        <v>0</v>
      </c>
      <c r="LT69">
        <v>0</v>
      </c>
      <c r="LU69">
        <v>0</v>
      </c>
      <c r="LV69">
        <v>0</v>
      </c>
      <c r="LW69">
        <v>0</v>
      </c>
      <c r="LX69">
        <v>0</v>
      </c>
      <c r="LY69">
        <v>0</v>
      </c>
      <c r="LZ69">
        <v>595</v>
      </c>
      <c r="MA69">
        <v>35700</v>
      </c>
      <c r="MB69">
        <v>0</v>
      </c>
      <c r="MC69">
        <v>23800</v>
      </c>
      <c r="MD69">
        <v>11900</v>
      </c>
      <c r="ME69">
        <v>0</v>
      </c>
      <c r="MF69">
        <v>0</v>
      </c>
      <c r="MG69">
        <v>5521785</v>
      </c>
      <c r="MH69">
        <v>0</v>
      </c>
      <c r="MI69">
        <v>0</v>
      </c>
      <c r="MJ69">
        <v>0</v>
      </c>
      <c r="MK69">
        <v>0</v>
      </c>
      <c r="ML69">
        <v>0</v>
      </c>
    </row>
    <row r="70" spans="1:350" x14ac:dyDescent="0.25">
      <c r="A70">
        <v>45523</v>
      </c>
      <c r="B70">
        <v>123805</v>
      </c>
      <c r="C70">
        <v>9</v>
      </c>
      <c r="D70">
        <v>2025</v>
      </c>
      <c r="E70">
        <v>6160</v>
      </c>
      <c r="F70">
        <v>0</v>
      </c>
      <c r="G70">
        <v>521.91800000000001</v>
      </c>
      <c r="H70">
        <v>495.43700000000001</v>
      </c>
      <c r="I70">
        <v>495.43700000000001</v>
      </c>
      <c r="J70">
        <v>521.91800000000001</v>
      </c>
      <c r="K70">
        <v>0</v>
      </c>
      <c r="L70">
        <v>6160</v>
      </c>
      <c r="M70">
        <v>0</v>
      </c>
      <c r="N70">
        <v>0</v>
      </c>
      <c r="P70">
        <v>484.572</v>
      </c>
      <c r="Q70">
        <v>0</v>
      </c>
      <c r="R70">
        <v>301499</v>
      </c>
      <c r="S70">
        <v>622.19600000000003</v>
      </c>
      <c r="U70">
        <v>209643</v>
      </c>
      <c r="V70">
        <v>254.477</v>
      </c>
      <c r="W70">
        <v>156758</v>
      </c>
      <c r="X70">
        <v>156758</v>
      </c>
      <c r="Z70">
        <v>0</v>
      </c>
      <c r="AC70">
        <v>0</v>
      </c>
      <c r="AD70" t="s">
        <v>305</v>
      </c>
      <c r="AE70">
        <v>0</v>
      </c>
      <c r="AH70">
        <v>0</v>
      </c>
      <c r="AI70">
        <v>0</v>
      </c>
      <c r="AJ70">
        <v>6160</v>
      </c>
      <c r="AK70" t="s">
        <v>529</v>
      </c>
      <c r="AL70" t="s">
        <v>4</v>
      </c>
      <c r="AM70">
        <v>0</v>
      </c>
      <c r="AN70">
        <v>0</v>
      </c>
      <c r="AO70">
        <v>0</v>
      </c>
      <c r="AP70">
        <v>0</v>
      </c>
      <c r="AQ70">
        <v>0</v>
      </c>
      <c r="AS70">
        <v>0</v>
      </c>
      <c r="AT70">
        <v>0</v>
      </c>
      <c r="AU70">
        <v>0</v>
      </c>
      <c r="AV70">
        <v>-36606</v>
      </c>
      <c r="AW70">
        <v>5975984</v>
      </c>
      <c r="AX70">
        <v>5894757</v>
      </c>
      <c r="AY70">
        <v>3884630</v>
      </c>
      <c r="AZ70">
        <v>301499</v>
      </c>
      <c r="BA70">
        <v>1</v>
      </c>
      <c r="BB70">
        <v>11047</v>
      </c>
      <c r="BC70">
        <v>10977</v>
      </c>
      <c r="BD70">
        <v>26</v>
      </c>
      <c r="BE70">
        <v>70</v>
      </c>
      <c r="BF70">
        <v>5321672</v>
      </c>
      <c r="BG70">
        <v>0</v>
      </c>
      <c r="BJ70">
        <v>12</v>
      </c>
      <c r="BK70">
        <v>0</v>
      </c>
      <c r="BL70">
        <v>0</v>
      </c>
      <c r="BM70">
        <v>0</v>
      </c>
      <c r="BN70">
        <v>0</v>
      </c>
      <c r="BO70">
        <v>0</v>
      </c>
      <c r="BP70">
        <v>0</v>
      </c>
      <c r="BQ70">
        <v>694</v>
      </c>
      <c r="BS70">
        <v>0</v>
      </c>
      <c r="BT70">
        <v>0</v>
      </c>
      <c r="BU70">
        <v>0</v>
      </c>
      <c r="BV70">
        <v>0</v>
      </c>
      <c r="BW70">
        <v>0</v>
      </c>
      <c r="BY70">
        <v>0</v>
      </c>
      <c r="CA70">
        <v>0</v>
      </c>
      <c r="CB70">
        <v>0</v>
      </c>
      <c r="CC70">
        <v>0</v>
      </c>
      <c r="CD70">
        <v>0</v>
      </c>
      <c r="CE70">
        <v>0</v>
      </c>
      <c r="CF70">
        <v>0</v>
      </c>
      <c r="CG70">
        <v>0</v>
      </c>
      <c r="CH70">
        <v>110952</v>
      </c>
      <c r="CI70">
        <v>0</v>
      </c>
      <c r="CJ70">
        <v>4</v>
      </c>
      <c r="CK70">
        <v>0</v>
      </c>
      <c r="CL70">
        <v>0</v>
      </c>
      <c r="CN70">
        <v>0</v>
      </c>
      <c r="CO70">
        <v>1</v>
      </c>
      <c r="CP70">
        <v>0</v>
      </c>
      <c r="CQ70">
        <v>0</v>
      </c>
      <c r="CR70">
        <v>482.93700000000001</v>
      </c>
      <c r="CS70">
        <v>0</v>
      </c>
      <c r="CT70">
        <v>0</v>
      </c>
      <c r="CU70">
        <v>0</v>
      </c>
      <c r="CV70">
        <v>0</v>
      </c>
      <c r="CW70">
        <v>0</v>
      </c>
      <c r="CX70">
        <v>0</v>
      </c>
      <c r="CY70">
        <v>0</v>
      </c>
      <c r="CZ70">
        <v>0</v>
      </c>
      <c r="DB70">
        <v>3051892</v>
      </c>
      <c r="DC70">
        <v>0</v>
      </c>
      <c r="DD70">
        <v>0</v>
      </c>
      <c r="DE70">
        <v>777161</v>
      </c>
      <c r="DF70">
        <v>777161</v>
      </c>
      <c r="DG70">
        <v>126.16300000000001</v>
      </c>
      <c r="DH70">
        <v>0</v>
      </c>
      <c r="DI70">
        <v>0</v>
      </c>
      <c r="DK70">
        <v>2722</v>
      </c>
      <c r="DL70">
        <v>0</v>
      </c>
      <c r="DM70">
        <v>478921</v>
      </c>
      <c r="DN70">
        <v>1575</v>
      </c>
      <c r="DO70">
        <v>0</v>
      </c>
      <c r="DP70">
        <v>0</v>
      </c>
      <c r="DQ70">
        <v>0</v>
      </c>
      <c r="DR70">
        <v>0</v>
      </c>
      <c r="DS70">
        <v>0</v>
      </c>
      <c r="DT70">
        <v>0</v>
      </c>
      <c r="DU70">
        <v>0</v>
      </c>
      <c r="DV70">
        <v>0</v>
      </c>
      <c r="DW70">
        <v>0</v>
      </c>
      <c r="DX70">
        <v>0</v>
      </c>
      <c r="DY70">
        <v>0</v>
      </c>
      <c r="DZ70">
        <v>0</v>
      </c>
      <c r="EA70">
        <v>0</v>
      </c>
      <c r="EB70">
        <v>0</v>
      </c>
      <c r="EC70">
        <v>25.917000000000002</v>
      </c>
      <c r="ED70">
        <v>183596</v>
      </c>
      <c r="EE70">
        <v>0</v>
      </c>
      <c r="EF70">
        <v>0</v>
      </c>
      <c r="EG70">
        <v>0</v>
      </c>
      <c r="EH70">
        <v>296900</v>
      </c>
      <c r="EI70">
        <v>0</v>
      </c>
      <c r="EJ70">
        <v>0</v>
      </c>
      <c r="EK70">
        <v>14.436</v>
      </c>
      <c r="EL70">
        <v>0</v>
      </c>
      <c r="EM70">
        <v>0</v>
      </c>
      <c r="EN70">
        <v>0.97800000000000009</v>
      </c>
      <c r="EO70">
        <v>0</v>
      </c>
      <c r="EP70">
        <v>0</v>
      </c>
      <c r="EQ70">
        <v>15.414000000000001</v>
      </c>
      <c r="ER70">
        <v>0</v>
      </c>
      <c r="ES70">
        <v>48.198</v>
      </c>
      <c r="ET70">
        <v>0</v>
      </c>
      <c r="EV70">
        <v>0</v>
      </c>
      <c r="EW70">
        <v>0</v>
      </c>
      <c r="EX70">
        <v>0</v>
      </c>
      <c r="EZ70">
        <v>5020352</v>
      </c>
      <c r="FA70">
        <v>0</v>
      </c>
      <c r="FB70">
        <v>5320206</v>
      </c>
      <c r="FC70">
        <v>0</v>
      </c>
      <c r="FD70">
        <v>0</v>
      </c>
      <c r="FE70">
        <v>745982</v>
      </c>
      <c r="FF70">
        <v>128423</v>
      </c>
      <c r="FG70">
        <v>6.6668999999999992E-2</v>
      </c>
      <c r="FH70">
        <v>3.0164999999999997E-2</v>
      </c>
      <c r="FI70">
        <v>0</v>
      </c>
      <c r="FJ70">
        <v>0</v>
      </c>
      <c r="FK70">
        <v>863.90800000000002</v>
      </c>
      <c r="FL70">
        <v>6305563</v>
      </c>
      <c r="FM70">
        <v>0</v>
      </c>
      <c r="FN70">
        <v>0</v>
      </c>
      <c r="FO70">
        <v>0</v>
      </c>
      <c r="FP70">
        <v>0</v>
      </c>
      <c r="FQ70">
        <v>0</v>
      </c>
      <c r="FR70">
        <v>0</v>
      </c>
      <c r="FS70">
        <v>0</v>
      </c>
      <c r="FT70">
        <v>0</v>
      </c>
      <c r="FU70">
        <v>0</v>
      </c>
      <c r="FV70">
        <v>0</v>
      </c>
      <c r="FW70">
        <v>0</v>
      </c>
      <c r="FX70">
        <v>0</v>
      </c>
      <c r="FY70">
        <v>0</v>
      </c>
      <c r="GB70">
        <v>91144</v>
      </c>
      <c r="GC70">
        <v>91144</v>
      </c>
      <c r="GD70">
        <v>11.067</v>
      </c>
      <c r="GF70">
        <v>0</v>
      </c>
      <c r="GG70">
        <v>0</v>
      </c>
      <c r="GH70">
        <v>0</v>
      </c>
      <c r="GI70">
        <v>0</v>
      </c>
      <c r="GK70">
        <v>0</v>
      </c>
      <c r="GL70">
        <v>0</v>
      </c>
      <c r="GM70">
        <v>0</v>
      </c>
      <c r="GN70">
        <v>0</v>
      </c>
      <c r="GO70">
        <v>0</v>
      </c>
      <c r="GQ70">
        <v>0</v>
      </c>
      <c r="GR70">
        <v>0</v>
      </c>
      <c r="GS70">
        <v>0</v>
      </c>
      <c r="GT70">
        <v>0</v>
      </c>
      <c r="HB70">
        <v>380911986</v>
      </c>
      <c r="HC70">
        <v>3.9695999999999995E-2</v>
      </c>
      <c r="HD70">
        <v>82872</v>
      </c>
      <c r="HE70">
        <v>0</v>
      </c>
      <c r="HF70">
        <v>543990</v>
      </c>
      <c r="HG70">
        <v>6160</v>
      </c>
      <c r="HH70">
        <v>176620</v>
      </c>
      <c r="HI70">
        <v>0</v>
      </c>
      <c r="HJ70">
        <v>19829</v>
      </c>
      <c r="HK70">
        <v>0</v>
      </c>
      <c r="HL70">
        <v>0</v>
      </c>
      <c r="HM70">
        <v>0</v>
      </c>
      <c r="HN70">
        <v>6575</v>
      </c>
      <c r="HO70">
        <v>0</v>
      </c>
      <c r="HP70">
        <v>0</v>
      </c>
      <c r="HQ70">
        <v>0</v>
      </c>
      <c r="HR70">
        <v>0</v>
      </c>
      <c r="HS70">
        <v>5018707</v>
      </c>
      <c r="HT70">
        <v>128423</v>
      </c>
      <c r="HW70">
        <v>0</v>
      </c>
      <c r="HX70">
        <v>55</v>
      </c>
      <c r="HY70">
        <v>63</v>
      </c>
      <c r="HZ70">
        <v>58</v>
      </c>
      <c r="IA70">
        <v>162</v>
      </c>
      <c r="IB70">
        <v>152</v>
      </c>
      <c r="IC70">
        <v>490</v>
      </c>
      <c r="ID70">
        <v>0</v>
      </c>
      <c r="IE70">
        <v>0</v>
      </c>
      <c r="IF70">
        <v>0</v>
      </c>
      <c r="IG70">
        <v>10</v>
      </c>
      <c r="IH70">
        <v>286.72000000000003</v>
      </c>
      <c r="II70">
        <v>0</v>
      </c>
      <c r="IJ70">
        <v>254.477</v>
      </c>
      <c r="IK70">
        <v>0.65</v>
      </c>
      <c r="IL70">
        <v>0</v>
      </c>
      <c r="IM70">
        <v>0</v>
      </c>
      <c r="IN70">
        <v>0</v>
      </c>
      <c r="IO70">
        <v>0</v>
      </c>
      <c r="IP70">
        <v>0.65</v>
      </c>
      <c r="IQ70">
        <v>254.477</v>
      </c>
      <c r="IR70">
        <v>156758</v>
      </c>
      <c r="IS70">
        <v>179</v>
      </c>
      <c r="IT70">
        <v>0</v>
      </c>
      <c r="IU70">
        <v>0</v>
      </c>
      <c r="IV70">
        <v>0</v>
      </c>
      <c r="IW70">
        <v>6160</v>
      </c>
      <c r="IX70">
        <v>0</v>
      </c>
      <c r="IY70">
        <v>0</v>
      </c>
      <c r="IZ70">
        <v>179</v>
      </c>
      <c r="JA70">
        <v>0</v>
      </c>
      <c r="JB70">
        <v>0</v>
      </c>
      <c r="JC70">
        <v>0</v>
      </c>
      <c r="JD70">
        <v>0</v>
      </c>
      <c r="JE70">
        <v>0</v>
      </c>
      <c r="JF70">
        <v>1</v>
      </c>
      <c r="JG70">
        <v>6575</v>
      </c>
      <c r="JH70">
        <v>0</v>
      </c>
      <c r="JJ70">
        <v>0</v>
      </c>
      <c r="JK70">
        <v>0</v>
      </c>
      <c r="JL70">
        <v>0</v>
      </c>
      <c r="JM70">
        <v>0</v>
      </c>
      <c r="JO70">
        <v>8.9329999999999998</v>
      </c>
      <c r="JP70">
        <v>2.1339999999999999</v>
      </c>
      <c r="JQ70">
        <v>0</v>
      </c>
      <c r="JR70">
        <v>71319</v>
      </c>
      <c r="JS70">
        <v>19825</v>
      </c>
      <c r="JT70">
        <v>0</v>
      </c>
      <c r="JU70">
        <v>11211</v>
      </c>
      <c r="JW70">
        <v>0</v>
      </c>
      <c r="JX70">
        <v>0</v>
      </c>
      <c r="JY70">
        <v>0</v>
      </c>
      <c r="JZ70">
        <v>0</v>
      </c>
      <c r="KD70">
        <v>11211</v>
      </c>
      <c r="KE70">
        <v>7258</v>
      </c>
      <c r="KG70">
        <v>0</v>
      </c>
      <c r="KH70">
        <v>0</v>
      </c>
      <c r="KI70">
        <v>0</v>
      </c>
      <c r="KJ70">
        <v>5</v>
      </c>
      <c r="KK70">
        <v>5</v>
      </c>
      <c r="KL70">
        <v>3080</v>
      </c>
      <c r="KM70">
        <v>3080</v>
      </c>
      <c r="KN70">
        <v>0</v>
      </c>
      <c r="KO70">
        <v>0</v>
      </c>
      <c r="KP70">
        <v>0</v>
      </c>
      <c r="KQ70">
        <v>0</v>
      </c>
      <c r="KS70">
        <v>0</v>
      </c>
      <c r="KT70">
        <v>0</v>
      </c>
      <c r="KU70">
        <v>0</v>
      </c>
      <c r="KW70">
        <v>0</v>
      </c>
      <c r="KX70">
        <v>0</v>
      </c>
      <c r="KY70">
        <v>0</v>
      </c>
      <c r="KZ70">
        <v>0</v>
      </c>
      <c r="LA70">
        <v>0</v>
      </c>
      <c r="LB70">
        <v>0</v>
      </c>
      <c r="LD70">
        <v>0</v>
      </c>
      <c r="LE70">
        <v>0</v>
      </c>
      <c r="LF70">
        <v>0</v>
      </c>
      <c r="LG70">
        <v>0</v>
      </c>
      <c r="LH70">
        <v>0</v>
      </c>
      <c r="LI70">
        <v>0</v>
      </c>
      <c r="LJ70">
        <v>482.93700000000001</v>
      </c>
      <c r="LK70">
        <v>1</v>
      </c>
      <c r="LL70">
        <v>15000</v>
      </c>
      <c r="LM70">
        <v>4829</v>
      </c>
      <c r="LN70">
        <v>0</v>
      </c>
      <c r="LO70">
        <v>0</v>
      </c>
      <c r="LP70">
        <v>0</v>
      </c>
      <c r="LQ70">
        <v>0</v>
      </c>
      <c r="LR70">
        <v>0</v>
      </c>
      <c r="LS70">
        <v>0</v>
      </c>
      <c r="LT70">
        <v>0</v>
      </c>
      <c r="LU70">
        <v>0</v>
      </c>
      <c r="LV70">
        <v>0</v>
      </c>
      <c r="LW70">
        <v>0</v>
      </c>
      <c r="LX70">
        <v>0</v>
      </c>
      <c r="LY70">
        <v>0</v>
      </c>
      <c r="LZ70">
        <v>468</v>
      </c>
      <c r="MA70">
        <v>28080</v>
      </c>
      <c r="MB70">
        <v>0</v>
      </c>
      <c r="MC70">
        <v>18720</v>
      </c>
      <c r="MD70">
        <v>9360</v>
      </c>
      <c r="ME70">
        <v>0</v>
      </c>
      <c r="MF70">
        <v>0</v>
      </c>
      <c r="MG70">
        <v>6004064</v>
      </c>
      <c r="MH70">
        <v>0</v>
      </c>
      <c r="MI70">
        <v>0</v>
      </c>
      <c r="MJ70">
        <v>0</v>
      </c>
      <c r="MK70">
        <v>0</v>
      </c>
      <c r="ML70">
        <v>0</v>
      </c>
    </row>
    <row r="71" spans="1:350" x14ac:dyDescent="0.25">
      <c r="A71">
        <v>45523</v>
      </c>
      <c r="B71">
        <v>227805</v>
      </c>
      <c r="C71">
        <v>9</v>
      </c>
      <c r="D71">
        <v>2025</v>
      </c>
      <c r="E71">
        <v>6160</v>
      </c>
      <c r="F71">
        <v>0</v>
      </c>
      <c r="G71">
        <v>599.173</v>
      </c>
      <c r="H71">
        <v>571.84900000000005</v>
      </c>
      <c r="I71">
        <v>571.84900000000005</v>
      </c>
      <c r="J71">
        <v>599.173</v>
      </c>
      <c r="K71">
        <v>0</v>
      </c>
      <c r="L71">
        <v>6160</v>
      </c>
      <c r="M71">
        <v>0</v>
      </c>
      <c r="N71">
        <v>0</v>
      </c>
      <c r="P71">
        <v>357.59200000000004</v>
      </c>
      <c r="Q71">
        <v>0</v>
      </c>
      <c r="R71">
        <v>222492</v>
      </c>
      <c r="S71">
        <v>622.19600000000003</v>
      </c>
      <c r="U71">
        <v>154708</v>
      </c>
      <c r="V71">
        <v>0</v>
      </c>
      <c r="W71">
        <v>0</v>
      </c>
      <c r="X71">
        <v>0</v>
      </c>
      <c r="Z71">
        <v>0</v>
      </c>
      <c r="AC71">
        <v>0</v>
      </c>
      <c r="AD71" t="s">
        <v>305</v>
      </c>
      <c r="AE71">
        <v>0</v>
      </c>
      <c r="AH71">
        <v>0</v>
      </c>
      <c r="AI71">
        <v>0</v>
      </c>
      <c r="AJ71">
        <v>6160</v>
      </c>
      <c r="AK71" t="s">
        <v>529</v>
      </c>
      <c r="AL71" t="s">
        <v>72</v>
      </c>
      <c r="AM71">
        <v>0</v>
      </c>
      <c r="AN71">
        <v>0</v>
      </c>
      <c r="AO71">
        <v>0</v>
      </c>
      <c r="AP71">
        <v>0</v>
      </c>
      <c r="AQ71">
        <v>0</v>
      </c>
      <c r="AS71">
        <v>0</v>
      </c>
      <c r="AT71">
        <v>0</v>
      </c>
      <c r="AU71">
        <v>0</v>
      </c>
      <c r="AV71">
        <v>-30724</v>
      </c>
      <c r="AW71">
        <v>7262500</v>
      </c>
      <c r="AX71">
        <v>7169082</v>
      </c>
      <c r="AY71">
        <v>4617000</v>
      </c>
      <c r="AZ71">
        <v>222492</v>
      </c>
      <c r="BA71">
        <v>11.167</v>
      </c>
      <c r="BB71">
        <v>0</v>
      </c>
      <c r="BC71">
        <v>0</v>
      </c>
      <c r="BD71">
        <v>0</v>
      </c>
      <c r="BE71">
        <v>0</v>
      </c>
      <c r="BF71">
        <v>5963118</v>
      </c>
      <c r="BG71">
        <v>0</v>
      </c>
      <c r="BJ71">
        <v>12</v>
      </c>
      <c r="BK71">
        <v>0</v>
      </c>
      <c r="BL71">
        <v>0</v>
      </c>
      <c r="BM71">
        <v>0</v>
      </c>
      <c r="BN71">
        <v>0</v>
      </c>
      <c r="BO71">
        <v>0</v>
      </c>
      <c r="BP71">
        <v>0</v>
      </c>
      <c r="BQ71">
        <v>682</v>
      </c>
      <c r="BS71">
        <v>0</v>
      </c>
      <c r="BT71">
        <v>0</v>
      </c>
      <c r="BU71">
        <v>0</v>
      </c>
      <c r="BV71">
        <v>0</v>
      </c>
      <c r="BW71">
        <v>0</v>
      </c>
      <c r="BY71">
        <v>0</v>
      </c>
      <c r="CA71">
        <v>397.01900000000001</v>
      </c>
      <c r="CB71">
        <v>397019</v>
      </c>
      <c r="CC71">
        <v>0</v>
      </c>
      <c r="CD71">
        <v>0</v>
      </c>
      <c r="CE71">
        <v>0</v>
      </c>
      <c r="CF71">
        <v>0</v>
      </c>
      <c r="CG71">
        <v>0</v>
      </c>
      <c r="CH71">
        <v>118419</v>
      </c>
      <c r="CI71">
        <v>0</v>
      </c>
      <c r="CJ71">
        <v>4</v>
      </c>
      <c r="CK71">
        <v>0</v>
      </c>
      <c r="CL71">
        <v>0</v>
      </c>
      <c r="CN71">
        <v>0</v>
      </c>
      <c r="CO71">
        <v>1</v>
      </c>
      <c r="CP71">
        <v>0</v>
      </c>
      <c r="CQ71">
        <v>0.83300000000000007</v>
      </c>
      <c r="CR71">
        <v>373.79900000000004</v>
      </c>
      <c r="CS71">
        <v>0</v>
      </c>
      <c r="CT71">
        <v>0</v>
      </c>
      <c r="CU71">
        <v>0</v>
      </c>
      <c r="CV71">
        <v>0</v>
      </c>
      <c r="CW71">
        <v>0</v>
      </c>
      <c r="CX71">
        <v>0</v>
      </c>
      <c r="CY71">
        <v>0</v>
      </c>
      <c r="CZ71">
        <v>0</v>
      </c>
      <c r="DB71">
        <v>3522590</v>
      </c>
      <c r="DC71">
        <v>0</v>
      </c>
      <c r="DD71">
        <v>0</v>
      </c>
      <c r="DE71">
        <v>1049972</v>
      </c>
      <c r="DF71">
        <v>1049972</v>
      </c>
      <c r="DG71">
        <v>170.45000000000002</v>
      </c>
      <c r="DH71">
        <v>0</v>
      </c>
      <c r="DI71">
        <v>0</v>
      </c>
      <c r="DK71">
        <v>2533</v>
      </c>
      <c r="DL71">
        <v>0</v>
      </c>
      <c r="DM71">
        <v>523311</v>
      </c>
      <c r="DN71">
        <v>1721</v>
      </c>
      <c r="DO71">
        <v>0</v>
      </c>
      <c r="DP71">
        <v>0</v>
      </c>
      <c r="DQ71">
        <v>0</v>
      </c>
      <c r="DR71">
        <v>0</v>
      </c>
      <c r="DS71">
        <v>0</v>
      </c>
      <c r="DT71">
        <v>0</v>
      </c>
      <c r="DU71">
        <v>0</v>
      </c>
      <c r="DV71">
        <v>0</v>
      </c>
      <c r="DW71">
        <v>0</v>
      </c>
      <c r="DX71">
        <v>0</v>
      </c>
      <c r="DY71">
        <v>0</v>
      </c>
      <c r="DZ71">
        <v>0</v>
      </c>
      <c r="EA71">
        <v>0</v>
      </c>
      <c r="EB71">
        <v>0</v>
      </c>
      <c r="EC71">
        <v>13.35</v>
      </c>
      <c r="ED71">
        <v>94571</v>
      </c>
      <c r="EE71">
        <v>0</v>
      </c>
      <c r="EF71">
        <v>0</v>
      </c>
      <c r="EG71">
        <v>0</v>
      </c>
      <c r="EH71">
        <v>430461</v>
      </c>
      <c r="EI71">
        <v>0</v>
      </c>
      <c r="EJ71">
        <v>0</v>
      </c>
      <c r="EK71">
        <v>21.35</v>
      </c>
      <c r="EL71">
        <v>0</v>
      </c>
      <c r="EM71">
        <v>0.73</v>
      </c>
      <c r="EN71">
        <v>0.72799999999999998</v>
      </c>
      <c r="EO71">
        <v>0</v>
      </c>
      <c r="EP71">
        <v>0</v>
      </c>
      <c r="EQ71">
        <v>22.808</v>
      </c>
      <c r="ER71">
        <v>0</v>
      </c>
      <c r="ES71">
        <v>69.88</v>
      </c>
      <c r="ET71">
        <v>0</v>
      </c>
      <c r="EV71">
        <v>0</v>
      </c>
      <c r="EW71">
        <v>0</v>
      </c>
      <c r="EX71">
        <v>0</v>
      </c>
      <c r="EZ71">
        <v>6189281</v>
      </c>
      <c r="FA71">
        <v>0</v>
      </c>
      <c r="FB71">
        <v>6410052</v>
      </c>
      <c r="FC71">
        <v>0</v>
      </c>
      <c r="FD71">
        <v>0</v>
      </c>
      <c r="FE71">
        <v>835899</v>
      </c>
      <c r="FF71">
        <v>143902</v>
      </c>
      <c r="FG71">
        <v>6.6668999999999992E-2</v>
      </c>
      <c r="FH71">
        <v>3.0164999999999997E-2</v>
      </c>
      <c r="FI71">
        <v>0</v>
      </c>
      <c r="FJ71">
        <v>0</v>
      </c>
      <c r="FK71">
        <v>968.0390000000001</v>
      </c>
      <c r="FL71">
        <v>7508272</v>
      </c>
      <c r="FM71">
        <v>0</v>
      </c>
      <c r="FN71">
        <v>0</v>
      </c>
      <c r="FO71">
        <v>50490</v>
      </c>
      <c r="FP71">
        <v>0</v>
      </c>
      <c r="FQ71">
        <v>50490</v>
      </c>
      <c r="FR71">
        <v>50490</v>
      </c>
      <c r="FS71">
        <v>0</v>
      </c>
      <c r="FT71">
        <v>0</v>
      </c>
      <c r="FU71">
        <v>0</v>
      </c>
      <c r="FV71">
        <v>0</v>
      </c>
      <c r="FW71">
        <v>0</v>
      </c>
      <c r="FX71">
        <v>0</v>
      </c>
      <c r="FY71">
        <v>0</v>
      </c>
      <c r="GB71">
        <v>42056</v>
      </c>
      <c r="GC71">
        <v>42056</v>
      </c>
      <c r="GD71">
        <v>4.516</v>
      </c>
      <c r="GF71">
        <v>0</v>
      </c>
      <c r="GG71">
        <v>0</v>
      </c>
      <c r="GH71">
        <v>0</v>
      </c>
      <c r="GI71">
        <v>0</v>
      </c>
      <c r="GK71">
        <v>0</v>
      </c>
      <c r="GL71">
        <v>0</v>
      </c>
      <c r="GM71">
        <v>0</v>
      </c>
      <c r="GN71">
        <v>0</v>
      </c>
      <c r="GO71">
        <v>0</v>
      </c>
      <c r="GQ71">
        <v>0</v>
      </c>
      <c r="GR71">
        <v>0</v>
      </c>
      <c r="GS71">
        <v>0</v>
      </c>
      <c r="GT71">
        <v>0</v>
      </c>
      <c r="HB71">
        <v>380911986</v>
      </c>
      <c r="HC71">
        <v>3.9695999999999995E-2</v>
      </c>
      <c r="HD71">
        <v>95139</v>
      </c>
      <c r="HE71">
        <v>0</v>
      </c>
      <c r="HF71">
        <v>627890</v>
      </c>
      <c r="HG71">
        <v>1232</v>
      </c>
      <c r="HH71">
        <v>160608</v>
      </c>
      <c r="HI71">
        <v>0</v>
      </c>
      <c r="HJ71">
        <v>33738</v>
      </c>
      <c r="HK71">
        <v>833</v>
      </c>
      <c r="HL71">
        <v>313</v>
      </c>
      <c r="HM71">
        <v>0</v>
      </c>
      <c r="HN71">
        <v>0</v>
      </c>
      <c r="HO71">
        <v>0</v>
      </c>
      <c r="HP71">
        <v>0</v>
      </c>
      <c r="HQ71">
        <v>0</v>
      </c>
      <c r="HR71">
        <v>0</v>
      </c>
      <c r="HS71">
        <v>6187560</v>
      </c>
      <c r="HT71">
        <v>143902</v>
      </c>
      <c r="HW71">
        <v>0</v>
      </c>
      <c r="HX71">
        <v>194</v>
      </c>
      <c r="HY71">
        <v>198</v>
      </c>
      <c r="HZ71">
        <v>186</v>
      </c>
      <c r="IA71">
        <v>66</v>
      </c>
      <c r="IB71">
        <v>58</v>
      </c>
      <c r="IC71">
        <v>702</v>
      </c>
      <c r="ID71">
        <v>0</v>
      </c>
      <c r="IE71">
        <v>0</v>
      </c>
      <c r="IF71">
        <v>0</v>
      </c>
      <c r="IG71">
        <v>2</v>
      </c>
      <c r="IH71">
        <v>260.72700000000003</v>
      </c>
      <c r="II71">
        <v>0</v>
      </c>
      <c r="IJ71">
        <v>0</v>
      </c>
      <c r="IK71">
        <v>0</v>
      </c>
      <c r="IL71">
        <v>0</v>
      </c>
      <c r="IM71">
        <v>0</v>
      </c>
      <c r="IN71">
        <v>0</v>
      </c>
      <c r="IO71">
        <v>0</v>
      </c>
      <c r="IP71">
        <v>0</v>
      </c>
      <c r="IQ71">
        <v>0</v>
      </c>
      <c r="IR71">
        <v>0</v>
      </c>
      <c r="IS71">
        <v>0</v>
      </c>
      <c r="IT71">
        <v>0</v>
      </c>
      <c r="IU71">
        <v>0</v>
      </c>
      <c r="IV71">
        <v>0</v>
      </c>
      <c r="IW71">
        <v>6160</v>
      </c>
      <c r="IX71">
        <v>0</v>
      </c>
      <c r="IY71">
        <v>0</v>
      </c>
      <c r="IZ71">
        <v>0</v>
      </c>
      <c r="JA71">
        <v>0</v>
      </c>
      <c r="JB71">
        <v>0</v>
      </c>
      <c r="JC71">
        <v>0</v>
      </c>
      <c r="JD71">
        <v>0</v>
      </c>
      <c r="JE71">
        <v>0</v>
      </c>
      <c r="JF71">
        <v>0</v>
      </c>
      <c r="JG71">
        <v>0</v>
      </c>
      <c r="JH71">
        <v>0</v>
      </c>
      <c r="JJ71">
        <v>0</v>
      </c>
      <c r="JK71">
        <v>0</v>
      </c>
      <c r="JL71">
        <v>0</v>
      </c>
      <c r="JM71">
        <v>0</v>
      </c>
      <c r="JO71">
        <v>0</v>
      </c>
      <c r="JP71">
        <v>4.4430000000000005</v>
      </c>
      <c r="JQ71">
        <v>7.3000000000000009E-2</v>
      </c>
      <c r="JR71">
        <v>0</v>
      </c>
      <c r="JS71">
        <v>41277</v>
      </c>
      <c r="JT71">
        <v>779</v>
      </c>
      <c r="JU71">
        <v>0</v>
      </c>
      <c r="JW71">
        <v>0</v>
      </c>
      <c r="JX71">
        <v>0</v>
      </c>
      <c r="JY71">
        <v>0</v>
      </c>
      <c r="JZ71">
        <v>0</v>
      </c>
      <c r="KD71">
        <v>0</v>
      </c>
      <c r="KE71">
        <v>7258</v>
      </c>
      <c r="KG71">
        <v>0</v>
      </c>
      <c r="KH71">
        <v>0</v>
      </c>
      <c r="KI71">
        <v>0</v>
      </c>
      <c r="KJ71">
        <v>2</v>
      </c>
      <c r="KK71">
        <v>0</v>
      </c>
      <c r="KL71">
        <v>1232</v>
      </c>
      <c r="KM71">
        <v>0</v>
      </c>
      <c r="KN71">
        <v>0</v>
      </c>
      <c r="KO71">
        <v>0</v>
      </c>
      <c r="KP71">
        <v>0</v>
      </c>
      <c r="KQ71">
        <v>0</v>
      </c>
      <c r="KS71">
        <v>0</v>
      </c>
      <c r="KT71">
        <v>0</v>
      </c>
      <c r="KU71">
        <v>0</v>
      </c>
      <c r="KW71">
        <v>0</v>
      </c>
      <c r="KX71">
        <v>0</v>
      </c>
      <c r="KY71">
        <v>0</v>
      </c>
      <c r="KZ71">
        <v>0</v>
      </c>
      <c r="LA71">
        <v>0</v>
      </c>
      <c r="LB71">
        <v>0</v>
      </c>
      <c r="LD71">
        <v>0</v>
      </c>
      <c r="LE71">
        <v>0</v>
      </c>
      <c r="LF71">
        <v>0</v>
      </c>
      <c r="LG71">
        <v>0</v>
      </c>
      <c r="LH71">
        <v>0</v>
      </c>
      <c r="LI71">
        <v>0</v>
      </c>
      <c r="LJ71">
        <v>373.79900000000004</v>
      </c>
      <c r="LK71">
        <v>2</v>
      </c>
      <c r="LL71">
        <v>30000</v>
      </c>
      <c r="LM71">
        <v>3738</v>
      </c>
      <c r="LN71">
        <v>0</v>
      </c>
      <c r="LO71">
        <v>0</v>
      </c>
      <c r="LP71">
        <v>0</v>
      </c>
      <c r="LQ71">
        <v>0</v>
      </c>
      <c r="LR71">
        <v>0</v>
      </c>
      <c r="LS71">
        <v>0</v>
      </c>
      <c r="LT71">
        <v>0</v>
      </c>
      <c r="LU71">
        <v>0</v>
      </c>
      <c r="LV71">
        <v>0</v>
      </c>
      <c r="LW71">
        <v>0</v>
      </c>
      <c r="LX71">
        <v>0</v>
      </c>
      <c r="LY71">
        <v>0</v>
      </c>
      <c r="LZ71">
        <v>388</v>
      </c>
      <c r="MA71">
        <v>23280</v>
      </c>
      <c r="MB71">
        <v>0</v>
      </c>
      <c r="MC71">
        <v>15520</v>
      </c>
      <c r="MD71">
        <v>7760</v>
      </c>
      <c r="ME71">
        <v>0</v>
      </c>
      <c r="MF71">
        <v>0</v>
      </c>
      <c r="MG71">
        <v>7285780</v>
      </c>
      <c r="MH71">
        <v>0</v>
      </c>
      <c r="MI71">
        <v>0</v>
      </c>
      <c r="MJ71">
        <v>0</v>
      </c>
      <c r="MK71">
        <v>0</v>
      </c>
      <c r="ML71">
        <v>0</v>
      </c>
    </row>
    <row r="72" spans="1:350" x14ac:dyDescent="0.25">
      <c r="A72">
        <v>45523</v>
      </c>
      <c r="B72">
        <v>15806</v>
      </c>
      <c r="C72">
        <v>9</v>
      </c>
      <c r="D72">
        <v>2025</v>
      </c>
      <c r="E72">
        <v>6160</v>
      </c>
      <c r="F72">
        <v>0</v>
      </c>
      <c r="G72">
        <v>1801.3</v>
      </c>
      <c r="H72">
        <v>1740.4380000000001</v>
      </c>
      <c r="I72">
        <v>1740.4380000000001</v>
      </c>
      <c r="J72">
        <v>1801.3</v>
      </c>
      <c r="K72">
        <v>0</v>
      </c>
      <c r="L72">
        <v>6160</v>
      </c>
      <c r="M72">
        <v>0</v>
      </c>
      <c r="N72">
        <v>0</v>
      </c>
      <c r="P72">
        <v>1468.075</v>
      </c>
      <c r="Q72">
        <v>0</v>
      </c>
      <c r="R72">
        <v>913430</v>
      </c>
      <c r="S72">
        <v>622.19600000000003</v>
      </c>
      <c r="U72">
        <v>635144</v>
      </c>
      <c r="V72">
        <v>148.76500000000001</v>
      </c>
      <c r="W72">
        <v>91639</v>
      </c>
      <c r="X72">
        <v>91639</v>
      </c>
      <c r="Z72">
        <v>0</v>
      </c>
      <c r="AC72">
        <v>0</v>
      </c>
      <c r="AD72" t="s">
        <v>305</v>
      </c>
      <c r="AE72">
        <v>0</v>
      </c>
      <c r="AH72">
        <v>0</v>
      </c>
      <c r="AI72">
        <v>0</v>
      </c>
      <c r="AJ72">
        <v>6160</v>
      </c>
      <c r="AK72" t="s">
        <v>529</v>
      </c>
      <c r="AL72" t="s">
        <v>552</v>
      </c>
      <c r="AM72">
        <v>0</v>
      </c>
      <c r="AN72">
        <v>0</v>
      </c>
      <c r="AO72">
        <v>0</v>
      </c>
      <c r="AP72">
        <v>0</v>
      </c>
      <c r="AQ72">
        <v>0</v>
      </c>
      <c r="AS72">
        <v>0</v>
      </c>
      <c r="AT72">
        <v>0</v>
      </c>
      <c r="AU72">
        <v>0</v>
      </c>
      <c r="AV72">
        <v>-70160</v>
      </c>
      <c r="AW72">
        <v>18547248</v>
      </c>
      <c r="AX72">
        <v>18265507</v>
      </c>
      <c r="AY72">
        <v>13790916</v>
      </c>
      <c r="AZ72">
        <v>913430</v>
      </c>
      <c r="BA72">
        <v>46.5</v>
      </c>
      <c r="BB72">
        <v>30168</v>
      </c>
      <c r="BC72">
        <v>29975</v>
      </c>
      <c r="BD72">
        <v>71</v>
      </c>
      <c r="BE72">
        <v>192</v>
      </c>
      <c r="BF72">
        <v>16186975</v>
      </c>
      <c r="BG72">
        <v>0</v>
      </c>
      <c r="BJ72">
        <v>12</v>
      </c>
      <c r="BK72">
        <v>0</v>
      </c>
      <c r="BL72">
        <v>0</v>
      </c>
      <c r="BM72">
        <v>0</v>
      </c>
      <c r="BN72">
        <v>0</v>
      </c>
      <c r="BO72">
        <v>0</v>
      </c>
      <c r="BP72">
        <v>0</v>
      </c>
      <c r="BQ72">
        <v>502</v>
      </c>
      <c r="BS72">
        <v>0</v>
      </c>
      <c r="BT72">
        <v>0</v>
      </c>
      <c r="BU72">
        <v>0</v>
      </c>
      <c r="BV72">
        <v>0</v>
      </c>
      <c r="BW72">
        <v>0</v>
      </c>
      <c r="BY72">
        <v>0</v>
      </c>
      <c r="CA72">
        <v>309.10000000000002</v>
      </c>
      <c r="CB72">
        <v>309100</v>
      </c>
      <c r="CC72">
        <v>0</v>
      </c>
      <c r="CD72">
        <v>0</v>
      </c>
      <c r="CE72">
        <v>0</v>
      </c>
      <c r="CF72">
        <v>0</v>
      </c>
      <c r="CG72">
        <v>0</v>
      </c>
      <c r="CH72">
        <v>380756</v>
      </c>
      <c r="CI72">
        <v>0</v>
      </c>
      <c r="CJ72">
        <v>5</v>
      </c>
      <c r="CK72">
        <v>0</v>
      </c>
      <c r="CL72">
        <v>0</v>
      </c>
      <c r="CN72">
        <v>0</v>
      </c>
      <c r="CO72">
        <v>1</v>
      </c>
      <c r="CP72">
        <v>0</v>
      </c>
      <c r="CQ72">
        <v>0.58300000000000007</v>
      </c>
      <c r="CR72">
        <v>1476.9860000000001</v>
      </c>
      <c r="CS72">
        <v>0</v>
      </c>
      <c r="CT72">
        <v>0</v>
      </c>
      <c r="CU72">
        <v>0</v>
      </c>
      <c r="CV72">
        <v>0</v>
      </c>
      <c r="CW72">
        <v>0</v>
      </c>
      <c r="CX72">
        <v>0</v>
      </c>
      <c r="CY72">
        <v>0</v>
      </c>
      <c r="CZ72">
        <v>0</v>
      </c>
      <c r="DB72">
        <v>10721098</v>
      </c>
      <c r="DC72">
        <v>0</v>
      </c>
      <c r="DD72">
        <v>0</v>
      </c>
      <c r="DE72">
        <v>1671439</v>
      </c>
      <c r="DF72">
        <v>1671439</v>
      </c>
      <c r="DG72">
        <v>271.33800000000002</v>
      </c>
      <c r="DH72">
        <v>0</v>
      </c>
      <c r="DI72">
        <v>0</v>
      </c>
      <c r="DK72">
        <v>0</v>
      </c>
      <c r="DL72">
        <v>0</v>
      </c>
      <c r="DM72">
        <v>1241682</v>
      </c>
      <c r="DN72">
        <v>4083</v>
      </c>
      <c r="DO72">
        <v>0</v>
      </c>
      <c r="DP72">
        <v>0</v>
      </c>
      <c r="DQ72">
        <v>0</v>
      </c>
      <c r="DR72">
        <v>0</v>
      </c>
      <c r="DS72">
        <v>0</v>
      </c>
      <c r="DT72">
        <v>0</v>
      </c>
      <c r="DU72">
        <v>0</v>
      </c>
      <c r="DV72">
        <v>0</v>
      </c>
      <c r="DW72">
        <v>0</v>
      </c>
      <c r="DX72">
        <v>0</v>
      </c>
      <c r="DY72">
        <v>0</v>
      </c>
      <c r="DZ72">
        <v>0</v>
      </c>
      <c r="EA72">
        <v>0</v>
      </c>
      <c r="EB72">
        <v>0</v>
      </c>
      <c r="EC72">
        <v>22.03</v>
      </c>
      <c r="ED72">
        <v>156061</v>
      </c>
      <c r="EE72">
        <v>0</v>
      </c>
      <c r="EF72">
        <v>0</v>
      </c>
      <c r="EG72">
        <v>0</v>
      </c>
      <c r="EH72">
        <v>1089704</v>
      </c>
      <c r="EI72">
        <v>0</v>
      </c>
      <c r="EJ72">
        <v>0</v>
      </c>
      <c r="EK72">
        <v>51.913000000000004</v>
      </c>
      <c r="EL72">
        <v>0</v>
      </c>
      <c r="EM72">
        <v>1.792</v>
      </c>
      <c r="EN72">
        <v>3.157</v>
      </c>
      <c r="EO72">
        <v>0</v>
      </c>
      <c r="EP72">
        <v>0</v>
      </c>
      <c r="EQ72">
        <v>56.862000000000002</v>
      </c>
      <c r="ER72">
        <v>0</v>
      </c>
      <c r="ES72">
        <v>176.9</v>
      </c>
      <c r="ET72">
        <v>0</v>
      </c>
      <c r="EV72">
        <v>0</v>
      </c>
      <c r="EW72">
        <v>0</v>
      </c>
      <c r="EX72">
        <v>0</v>
      </c>
      <c r="EZ72">
        <v>15605824</v>
      </c>
      <c r="FA72">
        <v>0</v>
      </c>
      <c r="FB72">
        <v>16514979</v>
      </c>
      <c r="FC72">
        <v>0</v>
      </c>
      <c r="FD72">
        <v>0</v>
      </c>
      <c r="FE72">
        <v>2269059</v>
      </c>
      <c r="FF72">
        <v>390624</v>
      </c>
      <c r="FG72">
        <v>6.6668999999999992E-2</v>
      </c>
      <c r="FH72">
        <v>3.0164999999999997E-2</v>
      </c>
      <c r="FI72">
        <v>0</v>
      </c>
      <c r="FJ72">
        <v>0</v>
      </c>
      <c r="FK72">
        <v>2627.7560000000003</v>
      </c>
      <c r="FL72">
        <v>19555418</v>
      </c>
      <c r="FM72">
        <v>0</v>
      </c>
      <c r="FN72">
        <v>0</v>
      </c>
      <c r="FO72">
        <v>21610</v>
      </c>
      <c r="FP72">
        <v>0</v>
      </c>
      <c r="FQ72">
        <v>21610</v>
      </c>
      <c r="FR72">
        <v>21610</v>
      </c>
      <c r="FS72">
        <v>0</v>
      </c>
      <c r="FT72">
        <v>0</v>
      </c>
      <c r="FU72">
        <v>0</v>
      </c>
      <c r="FV72">
        <v>0</v>
      </c>
      <c r="FW72">
        <v>0</v>
      </c>
      <c r="FX72">
        <v>0</v>
      </c>
      <c r="FY72">
        <v>0</v>
      </c>
      <c r="GB72">
        <v>39498</v>
      </c>
      <c r="GC72">
        <v>39498</v>
      </c>
      <c r="GD72">
        <v>4</v>
      </c>
      <c r="GF72">
        <v>0</v>
      </c>
      <c r="GG72">
        <v>0</v>
      </c>
      <c r="GH72">
        <v>0</v>
      </c>
      <c r="GI72">
        <v>0</v>
      </c>
      <c r="GK72">
        <v>0</v>
      </c>
      <c r="GL72">
        <v>0</v>
      </c>
      <c r="GM72">
        <v>0</v>
      </c>
      <c r="GN72">
        <v>0</v>
      </c>
      <c r="GO72">
        <v>0</v>
      </c>
      <c r="GQ72">
        <v>0</v>
      </c>
      <c r="GR72">
        <v>0</v>
      </c>
      <c r="GS72">
        <v>0</v>
      </c>
      <c r="GT72">
        <v>0</v>
      </c>
      <c r="HB72">
        <v>380911986</v>
      </c>
      <c r="HC72">
        <v>3.9695999999999995E-2</v>
      </c>
      <c r="HD72">
        <v>286016</v>
      </c>
      <c r="HE72">
        <v>0</v>
      </c>
      <c r="HF72">
        <v>1911001</v>
      </c>
      <c r="HG72">
        <v>124432</v>
      </c>
      <c r="HH72">
        <v>273481</v>
      </c>
      <c r="HI72">
        <v>0</v>
      </c>
      <c r="HJ72">
        <v>74770</v>
      </c>
      <c r="HK72">
        <v>833</v>
      </c>
      <c r="HL72">
        <v>736</v>
      </c>
      <c r="HM72">
        <v>0</v>
      </c>
      <c r="HN72">
        <v>3684</v>
      </c>
      <c r="HO72">
        <v>0</v>
      </c>
      <c r="HP72">
        <v>0</v>
      </c>
      <c r="HQ72">
        <v>0</v>
      </c>
      <c r="HR72">
        <v>0</v>
      </c>
      <c r="HS72">
        <v>15601549</v>
      </c>
      <c r="HT72">
        <v>390624</v>
      </c>
      <c r="HW72">
        <v>0</v>
      </c>
      <c r="HX72">
        <v>557</v>
      </c>
      <c r="HY72">
        <v>218</v>
      </c>
      <c r="HZ72">
        <v>109</v>
      </c>
      <c r="IA72">
        <v>119</v>
      </c>
      <c r="IB72">
        <v>130</v>
      </c>
      <c r="IC72">
        <v>1133</v>
      </c>
      <c r="ID72">
        <v>0</v>
      </c>
      <c r="IE72">
        <v>0</v>
      </c>
      <c r="IF72">
        <v>0</v>
      </c>
      <c r="IG72">
        <v>202</v>
      </c>
      <c r="IH72">
        <v>443.96300000000002</v>
      </c>
      <c r="II72">
        <v>0</v>
      </c>
      <c r="IJ72">
        <v>148.76500000000001</v>
      </c>
      <c r="IK72">
        <v>0</v>
      </c>
      <c r="IL72">
        <v>0</v>
      </c>
      <c r="IM72">
        <v>0</v>
      </c>
      <c r="IN72">
        <v>0</v>
      </c>
      <c r="IO72">
        <v>0</v>
      </c>
      <c r="IP72">
        <v>0</v>
      </c>
      <c r="IQ72">
        <v>148.76500000000001</v>
      </c>
      <c r="IR72">
        <v>91639</v>
      </c>
      <c r="IS72">
        <v>0</v>
      </c>
      <c r="IT72">
        <v>0</v>
      </c>
      <c r="IU72">
        <v>0</v>
      </c>
      <c r="IV72">
        <v>0</v>
      </c>
      <c r="IW72">
        <v>6160</v>
      </c>
      <c r="IX72">
        <v>0</v>
      </c>
      <c r="IY72">
        <v>0</v>
      </c>
      <c r="IZ72">
        <v>0</v>
      </c>
      <c r="JA72">
        <v>0</v>
      </c>
      <c r="JB72">
        <v>0</v>
      </c>
      <c r="JC72">
        <v>0</v>
      </c>
      <c r="JD72">
        <v>0</v>
      </c>
      <c r="JE72">
        <v>0</v>
      </c>
      <c r="JF72">
        <v>1</v>
      </c>
      <c r="JG72">
        <v>3684</v>
      </c>
      <c r="JH72">
        <v>0</v>
      </c>
      <c r="JJ72">
        <v>0</v>
      </c>
      <c r="JK72">
        <v>0</v>
      </c>
      <c r="JL72">
        <v>0</v>
      </c>
      <c r="JM72">
        <v>0</v>
      </c>
      <c r="JO72">
        <v>0</v>
      </c>
      <c r="JP72">
        <v>2.3050000000000002</v>
      </c>
      <c r="JQ72">
        <v>1.6950000000000001</v>
      </c>
      <c r="JR72">
        <v>0</v>
      </c>
      <c r="JS72">
        <v>21414</v>
      </c>
      <c r="JT72">
        <v>18084</v>
      </c>
      <c r="JU72">
        <v>30615</v>
      </c>
      <c r="JW72">
        <v>0</v>
      </c>
      <c r="JX72">
        <v>0</v>
      </c>
      <c r="JY72">
        <v>0</v>
      </c>
      <c r="JZ72">
        <v>0</v>
      </c>
      <c r="KD72">
        <v>30615</v>
      </c>
      <c r="KE72">
        <v>7258</v>
      </c>
      <c r="KG72">
        <v>0</v>
      </c>
      <c r="KH72">
        <v>0</v>
      </c>
      <c r="KI72">
        <v>0</v>
      </c>
      <c r="KJ72">
        <v>33</v>
      </c>
      <c r="KK72">
        <v>169</v>
      </c>
      <c r="KL72">
        <v>20328</v>
      </c>
      <c r="KM72">
        <v>104104</v>
      </c>
      <c r="KN72">
        <v>0</v>
      </c>
      <c r="KO72">
        <v>0</v>
      </c>
      <c r="KP72">
        <v>0</v>
      </c>
      <c r="KQ72">
        <v>0</v>
      </c>
      <c r="KS72">
        <v>0</v>
      </c>
      <c r="KT72">
        <v>0</v>
      </c>
      <c r="KU72">
        <v>0</v>
      </c>
      <c r="KW72">
        <v>0</v>
      </c>
      <c r="KX72">
        <v>0</v>
      </c>
      <c r="KY72">
        <v>0</v>
      </c>
      <c r="KZ72">
        <v>0</v>
      </c>
      <c r="LA72">
        <v>0</v>
      </c>
      <c r="LB72">
        <v>0</v>
      </c>
      <c r="LD72">
        <v>0</v>
      </c>
      <c r="LE72">
        <v>0</v>
      </c>
      <c r="LF72">
        <v>0</v>
      </c>
      <c r="LG72">
        <v>0</v>
      </c>
      <c r="LH72">
        <v>0</v>
      </c>
      <c r="LI72">
        <v>0</v>
      </c>
      <c r="LJ72">
        <v>1476.9860000000001</v>
      </c>
      <c r="LK72">
        <v>4</v>
      </c>
      <c r="LL72">
        <v>60000</v>
      </c>
      <c r="LM72">
        <v>14770</v>
      </c>
      <c r="LN72">
        <v>0</v>
      </c>
      <c r="LO72">
        <v>0</v>
      </c>
      <c r="LP72">
        <v>0</v>
      </c>
      <c r="LQ72">
        <v>0</v>
      </c>
      <c r="LR72">
        <v>0</v>
      </c>
      <c r="LS72">
        <v>0</v>
      </c>
      <c r="LT72">
        <v>0</v>
      </c>
      <c r="LU72">
        <v>0</v>
      </c>
      <c r="LV72">
        <v>0</v>
      </c>
      <c r="LW72">
        <v>0</v>
      </c>
      <c r="LX72">
        <v>0</v>
      </c>
      <c r="LY72">
        <v>0</v>
      </c>
      <c r="LZ72">
        <v>1579</v>
      </c>
      <c r="MA72">
        <v>94740</v>
      </c>
      <c r="MB72">
        <v>0</v>
      </c>
      <c r="MC72">
        <v>63160</v>
      </c>
      <c r="MD72">
        <v>31580</v>
      </c>
      <c r="ME72">
        <v>0</v>
      </c>
      <c r="MF72">
        <v>0</v>
      </c>
      <c r="MG72">
        <v>18641988</v>
      </c>
      <c r="MH72">
        <v>0</v>
      </c>
      <c r="MI72">
        <v>0</v>
      </c>
      <c r="MJ72">
        <v>0</v>
      </c>
      <c r="MK72">
        <v>0</v>
      </c>
      <c r="ML72">
        <v>0</v>
      </c>
    </row>
    <row r="73" spans="1:350" x14ac:dyDescent="0.25">
      <c r="A73">
        <v>45523</v>
      </c>
      <c r="B73">
        <v>57806</v>
      </c>
      <c r="C73">
        <v>9</v>
      </c>
      <c r="D73">
        <v>2025</v>
      </c>
      <c r="E73">
        <v>6160</v>
      </c>
      <c r="F73">
        <v>0</v>
      </c>
      <c r="G73">
        <v>841.21300000000008</v>
      </c>
      <c r="H73">
        <v>705.21500000000003</v>
      </c>
      <c r="I73">
        <v>705.21500000000003</v>
      </c>
      <c r="J73">
        <v>841.21300000000008</v>
      </c>
      <c r="K73">
        <v>0</v>
      </c>
      <c r="L73">
        <v>6160</v>
      </c>
      <c r="M73">
        <v>0</v>
      </c>
      <c r="N73">
        <v>0</v>
      </c>
      <c r="P73">
        <v>869.3950000000001</v>
      </c>
      <c r="Q73">
        <v>0</v>
      </c>
      <c r="R73">
        <v>540934</v>
      </c>
      <c r="S73">
        <v>622.19600000000003</v>
      </c>
      <c r="U73">
        <v>376133</v>
      </c>
      <c r="V73">
        <v>186.59</v>
      </c>
      <c r="W73">
        <v>114939</v>
      </c>
      <c r="X73">
        <v>114939</v>
      </c>
      <c r="Z73">
        <v>0</v>
      </c>
      <c r="AC73">
        <v>0</v>
      </c>
      <c r="AD73" t="s">
        <v>305</v>
      </c>
      <c r="AE73">
        <v>0</v>
      </c>
      <c r="AH73">
        <v>0</v>
      </c>
      <c r="AI73">
        <v>0</v>
      </c>
      <c r="AJ73">
        <v>6160</v>
      </c>
      <c r="AK73" t="s">
        <v>529</v>
      </c>
      <c r="AL73" t="s">
        <v>314</v>
      </c>
      <c r="AM73">
        <v>0</v>
      </c>
      <c r="AN73">
        <v>0</v>
      </c>
      <c r="AO73">
        <v>0</v>
      </c>
      <c r="AP73">
        <v>0</v>
      </c>
      <c r="AQ73">
        <v>0</v>
      </c>
      <c r="AS73">
        <v>0</v>
      </c>
      <c r="AT73">
        <v>0</v>
      </c>
      <c r="AU73">
        <v>0</v>
      </c>
      <c r="AV73">
        <v>-2577</v>
      </c>
      <c r="AW73">
        <v>9557387</v>
      </c>
      <c r="AX73">
        <v>9426446</v>
      </c>
      <c r="AY73">
        <v>6433326</v>
      </c>
      <c r="AZ73">
        <v>540934</v>
      </c>
      <c r="BA73">
        <v>40.582999999999998</v>
      </c>
      <c r="BB73">
        <v>6798</v>
      </c>
      <c r="BC73">
        <v>6755</v>
      </c>
      <c r="BD73">
        <v>16</v>
      </c>
      <c r="BE73">
        <v>43</v>
      </c>
      <c r="BF73">
        <v>8557908</v>
      </c>
      <c r="BG73">
        <v>0</v>
      </c>
      <c r="BJ73">
        <v>12</v>
      </c>
      <c r="BK73">
        <v>0</v>
      </c>
      <c r="BL73">
        <v>0</v>
      </c>
      <c r="BM73">
        <v>0</v>
      </c>
      <c r="BN73">
        <v>0</v>
      </c>
      <c r="BO73">
        <v>0</v>
      </c>
      <c r="BP73">
        <v>0</v>
      </c>
      <c r="BQ73">
        <v>661</v>
      </c>
      <c r="BS73">
        <v>0</v>
      </c>
      <c r="BT73">
        <v>0</v>
      </c>
      <c r="BU73">
        <v>0</v>
      </c>
      <c r="BV73">
        <v>0</v>
      </c>
      <c r="BW73">
        <v>0</v>
      </c>
      <c r="BY73">
        <v>0</v>
      </c>
      <c r="CA73">
        <v>0</v>
      </c>
      <c r="CB73">
        <v>0</v>
      </c>
      <c r="CC73">
        <v>0</v>
      </c>
      <c r="CD73">
        <v>0</v>
      </c>
      <c r="CE73">
        <v>0</v>
      </c>
      <c r="CF73">
        <v>0</v>
      </c>
      <c r="CG73">
        <v>0</v>
      </c>
      <c r="CH73">
        <v>186011</v>
      </c>
      <c r="CI73">
        <v>0</v>
      </c>
      <c r="CJ73">
        <v>4</v>
      </c>
      <c r="CK73">
        <v>0</v>
      </c>
      <c r="CL73">
        <v>0</v>
      </c>
      <c r="CN73">
        <v>0</v>
      </c>
      <c r="CO73">
        <v>1</v>
      </c>
      <c r="CP73">
        <v>0</v>
      </c>
      <c r="CQ73">
        <v>0.16700000000000001</v>
      </c>
      <c r="CR73">
        <v>865.35700000000008</v>
      </c>
      <c r="CS73">
        <v>0</v>
      </c>
      <c r="CT73">
        <v>0</v>
      </c>
      <c r="CU73">
        <v>0</v>
      </c>
      <c r="CV73">
        <v>0</v>
      </c>
      <c r="CW73">
        <v>0</v>
      </c>
      <c r="CX73">
        <v>0</v>
      </c>
      <c r="CY73">
        <v>0</v>
      </c>
      <c r="CZ73">
        <v>0</v>
      </c>
      <c r="DB73">
        <v>4344124</v>
      </c>
      <c r="DC73">
        <v>0</v>
      </c>
      <c r="DD73">
        <v>0</v>
      </c>
      <c r="DE73">
        <v>1245860</v>
      </c>
      <c r="DF73">
        <v>1245860</v>
      </c>
      <c r="DG73">
        <v>202.25</v>
      </c>
      <c r="DH73">
        <v>0</v>
      </c>
      <c r="DI73">
        <v>0</v>
      </c>
      <c r="DK73">
        <v>2205</v>
      </c>
      <c r="DL73">
        <v>0</v>
      </c>
      <c r="DM73">
        <v>786696</v>
      </c>
      <c r="DN73">
        <v>2587</v>
      </c>
      <c r="DO73">
        <v>0</v>
      </c>
      <c r="DP73">
        <v>0</v>
      </c>
      <c r="DQ73">
        <v>0</v>
      </c>
      <c r="DR73">
        <v>0</v>
      </c>
      <c r="DS73">
        <v>0</v>
      </c>
      <c r="DT73">
        <v>0</v>
      </c>
      <c r="DU73">
        <v>0</v>
      </c>
      <c r="DV73">
        <v>0</v>
      </c>
      <c r="DW73">
        <v>0</v>
      </c>
      <c r="DX73">
        <v>0</v>
      </c>
      <c r="DY73">
        <v>0</v>
      </c>
      <c r="DZ73">
        <v>0</v>
      </c>
      <c r="EA73">
        <v>0</v>
      </c>
      <c r="EB73">
        <v>0</v>
      </c>
      <c r="EC73">
        <v>17.222000000000001</v>
      </c>
      <c r="ED73">
        <v>122001</v>
      </c>
      <c r="EE73">
        <v>0</v>
      </c>
      <c r="EF73">
        <v>0</v>
      </c>
      <c r="EG73">
        <v>0</v>
      </c>
      <c r="EH73">
        <v>667282</v>
      </c>
      <c r="EI73">
        <v>0</v>
      </c>
      <c r="EJ73">
        <v>0</v>
      </c>
      <c r="EK73">
        <v>32.542999999999999</v>
      </c>
      <c r="EL73">
        <v>0</v>
      </c>
      <c r="EM73">
        <v>0.152</v>
      </c>
      <c r="EN73">
        <v>2.048</v>
      </c>
      <c r="EO73">
        <v>0</v>
      </c>
      <c r="EP73">
        <v>0</v>
      </c>
      <c r="EQ73">
        <v>34.743000000000002</v>
      </c>
      <c r="ER73">
        <v>0</v>
      </c>
      <c r="ES73">
        <v>108.325</v>
      </c>
      <c r="ET73">
        <v>0</v>
      </c>
      <c r="EV73">
        <v>0</v>
      </c>
      <c r="EW73">
        <v>0</v>
      </c>
      <c r="EX73">
        <v>0</v>
      </c>
      <c r="EZ73">
        <v>8020296</v>
      </c>
      <c r="FA73">
        <v>0</v>
      </c>
      <c r="FB73">
        <v>8558600</v>
      </c>
      <c r="FC73">
        <v>0</v>
      </c>
      <c r="FD73">
        <v>0</v>
      </c>
      <c r="FE73">
        <v>1199631</v>
      </c>
      <c r="FF73">
        <v>206519</v>
      </c>
      <c r="FG73">
        <v>6.6668999999999992E-2</v>
      </c>
      <c r="FH73">
        <v>3.0164999999999997E-2</v>
      </c>
      <c r="FI73">
        <v>0</v>
      </c>
      <c r="FJ73">
        <v>0</v>
      </c>
      <c r="FK73">
        <v>1389.271</v>
      </c>
      <c r="FL73">
        <v>10150761</v>
      </c>
      <c r="FM73">
        <v>0</v>
      </c>
      <c r="FN73">
        <v>0</v>
      </c>
      <c r="FO73">
        <v>0</v>
      </c>
      <c r="FP73">
        <v>0</v>
      </c>
      <c r="FQ73">
        <v>0</v>
      </c>
      <c r="FR73">
        <v>0</v>
      </c>
      <c r="FS73">
        <v>0</v>
      </c>
      <c r="FT73">
        <v>0</v>
      </c>
      <c r="FU73">
        <v>0</v>
      </c>
      <c r="FV73">
        <v>0</v>
      </c>
      <c r="FW73">
        <v>0</v>
      </c>
      <c r="FX73">
        <v>0</v>
      </c>
      <c r="FY73">
        <v>0</v>
      </c>
      <c r="GB73">
        <v>1014984</v>
      </c>
      <c r="GC73">
        <v>1014984</v>
      </c>
      <c r="GD73">
        <v>101.25500000000001</v>
      </c>
      <c r="GF73">
        <v>0</v>
      </c>
      <c r="GG73">
        <v>0</v>
      </c>
      <c r="GH73">
        <v>0</v>
      </c>
      <c r="GI73">
        <v>0</v>
      </c>
      <c r="GK73">
        <v>0</v>
      </c>
      <c r="GL73">
        <v>0</v>
      </c>
      <c r="GM73">
        <v>0</v>
      </c>
      <c r="GN73">
        <v>0</v>
      </c>
      <c r="GO73">
        <v>0</v>
      </c>
      <c r="GQ73">
        <v>0</v>
      </c>
      <c r="GR73">
        <v>0</v>
      </c>
      <c r="GS73">
        <v>0</v>
      </c>
      <c r="GT73">
        <v>0</v>
      </c>
      <c r="HB73">
        <v>380911986</v>
      </c>
      <c r="HC73">
        <v>3.9695999999999995E-2</v>
      </c>
      <c r="HD73">
        <v>133571</v>
      </c>
      <c r="HE73">
        <v>0</v>
      </c>
      <c r="HF73">
        <v>774326</v>
      </c>
      <c r="HG73">
        <v>13552</v>
      </c>
      <c r="HH73">
        <v>161175</v>
      </c>
      <c r="HI73">
        <v>0</v>
      </c>
      <c r="HJ73">
        <v>23654</v>
      </c>
      <c r="HK73">
        <v>1850</v>
      </c>
      <c r="HL73">
        <v>1472</v>
      </c>
      <c r="HM73">
        <v>0</v>
      </c>
      <c r="HN73">
        <v>69213</v>
      </c>
      <c r="HO73">
        <v>0</v>
      </c>
      <c r="HP73">
        <v>0</v>
      </c>
      <c r="HQ73">
        <v>0</v>
      </c>
      <c r="HR73">
        <v>0</v>
      </c>
      <c r="HS73">
        <v>8017666</v>
      </c>
      <c r="HT73">
        <v>206519</v>
      </c>
      <c r="HW73">
        <v>0</v>
      </c>
      <c r="HX73">
        <v>77</v>
      </c>
      <c r="HY73">
        <v>98</v>
      </c>
      <c r="HZ73">
        <v>102</v>
      </c>
      <c r="IA73">
        <v>174</v>
      </c>
      <c r="IB73">
        <v>329</v>
      </c>
      <c r="IC73">
        <v>780</v>
      </c>
      <c r="ID73">
        <v>0</v>
      </c>
      <c r="IE73">
        <v>0</v>
      </c>
      <c r="IF73">
        <v>0</v>
      </c>
      <c r="IG73">
        <v>22</v>
      </c>
      <c r="IH73">
        <v>261.64800000000002</v>
      </c>
      <c r="II73">
        <v>0</v>
      </c>
      <c r="IJ73">
        <v>186.59</v>
      </c>
      <c r="IK73">
        <v>0</v>
      </c>
      <c r="IL73">
        <v>0</v>
      </c>
      <c r="IM73">
        <v>0</v>
      </c>
      <c r="IN73">
        <v>0</v>
      </c>
      <c r="IO73">
        <v>0</v>
      </c>
      <c r="IP73">
        <v>0</v>
      </c>
      <c r="IQ73">
        <v>186.59</v>
      </c>
      <c r="IR73">
        <v>114939</v>
      </c>
      <c r="IS73">
        <v>0</v>
      </c>
      <c r="IT73">
        <v>0</v>
      </c>
      <c r="IU73">
        <v>0</v>
      </c>
      <c r="IV73">
        <v>0</v>
      </c>
      <c r="IW73">
        <v>6160</v>
      </c>
      <c r="IX73">
        <v>0</v>
      </c>
      <c r="IY73">
        <v>0</v>
      </c>
      <c r="IZ73">
        <v>0</v>
      </c>
      <c r="JA73">
        <v>0</v>
      </c>
      <c r="JB73">
        <v>2</v>
      </c>
      <c r="JC73">
        <v>47940</v>
      </c>
      <c r="JD73">
        <v>1</v>
      </c>
      <c r="JE73">
        <v>13182</v>
      </c>
      <c r="JF73">
        <v>1</v>
      </c>
      <c r="JG73">
        <v>6591</v>
      </c>
      <c r="JH73">
        <v>1500</v>
      </c>
      <c r="JJ73">
        <v>0</v>
      </c>
      <c r="JK73">
        <v>0</v>
      </c>
      <c r="JL73">
        <v>0</v>
      </c>
      <c r="JM73">
        <v>0</v>
      </c>
      <c r="JO73">
        <v>7.2430000000000003</v>
      </c>
      <c r="JP73">
        <v>33.262999999999998</v>
      </c>
      <c r="JQ73">
        <v>60.748000000000005</v>
      </c>
      <c r="JR73">
        <v>57827</v>
      </c>
      <c r="JS73">
        <v>309021</v>
      </c>
      <c r="JT73">
        <v>648136</v>
      </c>
      <c r="JU73">
        <v>6899</v>
      </c>
      <c r="JW73">
        <v>0</v>
      </c>
      <c r="JX73">
        <v>0</v>
      </c>
      <c r="JY73">
        <v>0</v>
      </c>
      <c r="JZ73">
        <v>0</v>
      </c>
      <c r="KD73">
        <v>6899</v>
      </c>
      <c r="KE73">
        <v>7258</v>
      </c>
      <c r="KG73">
        <v>0</v>
      </c>
      <c r="KH73">
        <v>0</v>
      </c>
      <c r="KI73">
        <v>0</v>
      </c>
      <c r="KJ73">
        <v>10</v>
      </c>
      <c r="KK73">
        <v>12</v>
      </c>
      <c r="KL73">
        <v>6160</v>
      </c>
      <c r="KM73">
        <v>7392</v>
      </c>
      <c r="KN73">
        <v>0</v>
      </c>
      <c r="KO73">
        <v>0</v>
      </c>
      <c r="KP73">
        <v>0</v>
      </c>
      <c r="KQ73">
        <v>0</v>
      </c>
      <c r="KS73">
        <v>0</v>
      </c>
      <c r="KT73">
        <v>0</v>
      </c>
      <c r="KU73">
        <v>0</v>
      </c>
      <c r="KW73">
        <v>0</v>
      </c>
      <c r="KX73">
        <v>0</v>
      </c>
      <c r="KY73">
        <v>0</v>
      </c>
      <c r="KZ73">
        <v>0</v>
      </c>
      <c r="LA73">
        <v>0</v>
      </c>
      <c r="LB73">
        <v>0</v>
      </c>
      <c r="LD73">
        <v>0</v>
      </c>
      <c r="LE73">
        <v>0</v>
      </c>
      <c r="LF73">
        <v>0</v>
      </c>
      <c r="LG73">
        <v>0</v>
      </c>
      <c r="LH73">
        <v>0</v>
      </c>
      <c r="LI73">
        <v>0</v>
      </c>
      <c r="LJ73">
        <v>865.35700000000008</v>
      </c>
      <c r="LK73">
        <v>1</v>
      </c>
      <c r="LL73">
        <v>15000</v>
      </c>
      <c r="LM73">
        <v>8654</v>
      </c>
      <c r="LN73">
        <v>0</v>
      </c>
      <c r="LO73">
        <v>0</v>
      </c>
      <c r="LP73">
        <v>0</v>
      </c>
      <c r="LQ73">
        <v>0</v>
      </c>
      <c r="LR73">
        <v>0</v>
      </c>
      <c r="LS73">
        <v>0</v>
      </c>
      <c r="LT73">
        <v>0</v>
      </c>
      <c r="LU73">
        <v>0</v>
      </c>
      <c r="LV73">
        <v>0</v>
      </c>
      <c r="LW73">
        <v>0</v>
      </c>
      <c r="LX73">
        <v>0</v>
      </c>
      <c r="LY73">
        <v>0</v>
      </c>
      <c r="LZ73">
        <v>874</v>
      </c>
      <c r="MA73">
        <v>52440</v>
      </c>
      <c r="MB73">
        <v>0</v>
      </c>
      <c r="MC73">
        <v>34960</v>
      </c>
      <c r="MD73">
        <v>17480</v>
      </c>
      <c r="ME73">
        <v>0</v>
      </c>
      <c r="MF73">
        <v>0</v>
      </c>
      <c r="MG73">
        <v>9609827</v>
      </c>
      <c r="MH73">
        <v>0</v>
      </c>
      <c r="MI73">
        <v>0</v>
      </c>
      <c r="MJ73">
        <v>0</v>
      </c>
      <c r="MK73">
        <v>0</v>
      </c>
      <c r="ML73">
        <v>0</v>
      </c>
    </row>
    <row r="74" spans="1:350" x14ac:dyDescent="0.25">
      <c r="A74">
        <v>45523</v>
      </c>
      <c r="B74">
        <v>61806</v>
      </c>
      <c r="C74">
        <v>9</v>
      </c>
      <c r="D74">
        <v>2025</v>
      </c>
      <c r="E74">
        <v>6160</v>
      </c>
      <c r="F74">
        <v>0</v>
      </c>
      <c r="G74">
        <v>528.28600000000006</v>
      </c>
      <c r="H74">
        <v>493.21500000000003</v>
      </c>
      <c r="I74">
        <v>493.21500000000003</v>
      </c>
      <c r="J74">
        <v>528.28600000000006</v>
      </c>
      <c r="K74">
        <v>0</v>
      </c>
      <c r="L74">
        <v>6160</v>
      </c>
      <c r="M74">
        <v>0</v>
      </c>
      <c r="N74">
        <v>0</v>
      </c>
      <c r="P74">
        <v>0</v>
      </c>
      <c r="Q74">
        <v>0</v>
      </c>
      <c r="R74">
        <v>0</v>
      </c>
      <c r="S74">
        <v>622.19600000000003</v>
      </c>
      <c r="U74">
        <v>0</v>
      </c>
      <c r="V74">
        <v>21.234999999999999</v>
      </c>
      <c r="W74">
        <v>13081</v>
      </c>
      <c r="X74">
        <v>13081</v>
      </c>
      <c r="Z74">
        <v>0</v>
      </c>
      <c r="AC74">
        <v>0</v>
      </c>
      <c r="AD74" t="s">
        <v>305</v>
      </c>
      <c r="AE74">
        <v>0</v>
      </c>
      <c r="AH74">
        <v>0</v>
      </c>
      <c r="AI74">
        <v>0</v>
      </c>
      <c r="AJ74">
        <v>6160</v>
      </c>
      <c r="AK74" t="s">
        <v>529</v>
      </c>
      <c r="AL74" t="s">
        <v>1899</v>
      </c>
      <c r="AM74">
        <v>0</v>
      </c>
      <c r="AN74">
        <v>0</v>
      </c>
      <c r="AO74">
        <v>0</v>
      </c>
      <c r="AP74">
        <v>0</v>
      </c>
      <c r="AQ74">
        <v>0</v>
      </c>
      <c r="AS74">
        <v>0</v>
      </c>
      <c r="AT74">
        <v>0</v>
      </c>
      <c r="AU74">
        <v>0</v>
      </c>
      <c r="AV74">
        <v>0</v>
      </c>
      <c r="AW74">
        <v>5127371</v>
      </c>
      <c r="AX74">
        <v>5127563</v>
      </c>
      <c r="AY74">
        <v>2637046</v>
      </c>
      <c r="AZ74">
        <v>0</v>
      </c>
      <c r="BA74">
        <v>0</v>
      </c>
      <c r="BB74">
        <v>0</v>
      </c>
      <c r="BC74">
        <v>0</v>
      </c>
      <c r="BD74">
        <v>0</v>
      </c>
      <c r="BE74">
        <v>0</v>
      </c>
      <c r="BF74">
        <v>4274832</v>
      </c>
      <c r="BG74">
        <v>0</v>
      </c>
      <c r="BJ74">
        <v>12</v>
      </c>
      <c r="BK74">
        <v>0</v>
      </c>
      <c r="BL74">
        <v>0</v>
      </c>
      <c r="BM74">
        <v>0</v>
      </c>
      <c r="BN74">
        <v>0</v>
      </c>
      <c r="BO74">
        <v>0</v>
      </c>
      <c r="BP74">
        <v>0</v>
      </c>
      <c r="BQ74">
        <v>694</v>
      </c>
      <c r="BS74">
        <v>0</v>
      </c>
      <c r="BT74">
        <v>0</v>
      </c>
      <c r="BU74">
        <v>0</v>
      </c>
      <c r="BV74">
        <v>0</v>
      </c>
      <c r="BW74">
        <v>0</v>
      </c>
      <c r="BY74">
        <v>0</v>
      </c>
      <c r="CA74">
        <v>0</v>
      </c>
      <c r="CB74">
        <v>0</v>
      </c>
      <c r="CC74">
        <v>0</v>
      </c>
      <c r="CD74">
        <v>0</v>
      </c>
      <c r="CE74">
        <v>0</v>
      </c>
      <c r="CF74">
        <v>0</v>
      </c>
      <c r="CG74">
        <v>0</v>
      </c>
      <c r="CH74">
        <v>0</v>
      </c>
      <c r="CI74">
        <v>0</v>
      </c>
      <c r="CJ74">
        <v>4</v>
      </c>
      <c r="CK74">
        <v>0</v>
      </c>
      <c r="CL74">
        <v>0</v>
      </c>
      <c r="CN74">
        <v>0</v>
      </c>
      <c r="CO74">
        <v>1</v>
      </c>
      <c r="CP74">
        <v>0</v>
      </c>
      <c r="CQ74">
        <v>0</v>
      </c>
      <c r="CR74">
        <v>0</v>
      </c>
      <c r="CS74">
        <v>0</v>
      </c>
      <c r="CT74">
        <v>0</v>
      </c>
      <c r="CU74">
        <v>0</v>
      </c>
      <c r="CV74">
        <v>0</v>
      </c>
      <c r="CW74">
        <v>0</v>
      </c>
      <c r="CX74">
        <v>0</v>
      </c>
      <c r="CY74">
        <v>0</v>
      </c>
      <c r="CZ74">
        <v>0</v>
      </c>
      <c r="DB74">
        <v>3038204</v>
      </c>
      <c r="DC74">
        <v>0</v>
      </c>
      <c r="DD74">
        <v>0</v>
      </c>
      <c r="DE74">
        <v>257257</v>
      </c>
      <c r="DF74">
        <v>257257</v>
      </c>
      <c r="DG74">
        <v>41.763000000000005</v>
      </c>
      <c r="DH74">
        <v>0</v>
      </c>
      <c r="DI74">
        <v>0</v>
      </c>
      <c r="DK74">
        <v>2727</v>
      </c>
      <c r="DL74">
        <v>0</v>
      </c>
      <c r="DM74">
        <v>58289</v>
      </c>
      <c r="DN74">
        <v>192</v>
      </c>
      <c r="DO74">
        <v>0</v>
      </c>
      <c r="DP74">
        <v>0</v>
      </c>
      <c r="DQ74">
        <v>0</v>
      </c>
      <c r="DR74">
        <v>0</v>
      </c>
      <c r="DS74">
        <v>0</v>
      </c>
      <c r="DT74">
        <v>0</v>
      </c>
      <c r="DU74">
        <v>0</v>
      </c>
      <c r="DV74">
        <v>0</v>
      </c>
      <c r="DW74">
        <v>0</v>
      </c>
      <c r="DX74">
        <v>0</v>
      </c>
      <c r="DY74">
        <v>0</v>
      </c>
      <c r="DZ74">
        <v>0</v>
      </c>
      <c r="EA74">
        <v>0</v>
      </c>
      <c r="EB74">
        <v>0</v>
      </c>
      <c r="EC74">
        <v>7.8170000000000002</v>
      </c>
      <c r="ED74">
        <v>55376</v>
      </c>
      <c r="EE74">
        <v>0</v>
      </c>
      <c r="EF74">
        <v>0</v>
      </c>
      <c r="EG74">
        <v>0</v>
      </c>
      <c r="EH74">
        <v>3105</v>
      </c>
      <c r="EI74">
        <v>0</v>
      </c>
      <c r="EJ74">
        <v>0</v>
      </c>
      <c r="EK74">
        <v>0.16800000000000001</v>
      </c>
      <c r="EL74">
        <v>0</v>
      </c>
      <c r="EM74">
        <v>0</v>
      </c>
      <c r="EN74">
        <v>0</v>
      </c>
      <c r="EO74">
        <v>0</v>
      </c>
      <c r="EP74">
        <v>0</v>
      </c>
      <c r="EQ74">
        <v>0.16800000000000001</v>
      </c>
      <c r="ER74">
        <v>0</v>
      </c>
      <c r="ES74">
        <v>0.504</v>
      </c>
      <c r="ET74">
        <v>0</v>
      </c>
      <c r="EV74">
        <v>0</v>
      </c>
      <c r="EW74">
        <v>0</v>
      </c>
      <c r="EX74">
        <v>0</v>
      </c>
      <c r="EZ74">
        <v>4425166</v>
      </c>
      <c r="FA74">
        <v>0</v>
      </c>
      <c r="FB74">
        <v>4424974</v>
      </c>
      <c r="FC74">
        <v>0</v>
      </c>
      <c r="FD74">
        <v>0</v>
      </c>
      <c r="FE74">
        <v>599237</v>
      </c>
      <c r="FF74">
        <v>103160</v>
      </c>
      <c r="FG74">
        <v>6.6668999999999992E-2</v>
      </c>
      <c r="FH74">
        <v>3.0164999999999997E-2</v>
      </c>
      <c r="FI74">
        <v>0</v>
      </c>
      <c r="FJ74">
        <v>0</v>
      </c>
      <c r="FK74">
        <v>693.96600000000001</v>
      </c>
      <c r="FL74">
        <v>5127371</v>
      </c>
      <c r="FM74">
        <v>0</v>
      </c>
      <c r="FN74">
        <v>0</v>
      </c>
      <c r="FO74">
        <v>150334</v>
      </c>
      <c r="FP74">
        <v>0</v>
      </c>
      <c r="FQ74">
        <v>150334</v>
      </c>
      <c r="FR74">
        <v>150334</v>
      </c>
      <c r="FS74">
        <v>0</v>
      </c>
      <c r="FT74">
        <v>0</v>
      </c>
      <c r="FU74">
        <v>0</v>
      </c>
      <c r="FV74">
        <v>0</v>
      </c>
      <c r="FW74">
        <v>0</v>
      </c>
      <c r="FX74">
        <v>0</v>
      </c>
      <c r="FY74">
        <v>0</v>
      </c>
      <c r="GB74">
        <v>349011</v>
      </c>
      <c r="GC74">
        <v>349011</v>
      </c>
      <c r="GD74">
        <v>34.902999999999999</v>
      </c>
      <c r="GF74">
        <v>0</v>
      </c>
      <c r="GG74">
        <v>0</v>
      </c>
      <c r="GH74">
        <v>0</v>
      </c>
      <c r="GI74">
        <v>0</v>
      </c>
      <c r="GK74">
        <v>0</v>
      </c>
      <c r="GL74">
        <v>0</v>
      </c>
      <c r="GM74">
        <v>0</v>
      </c>
      <c r="GN74">
        <v>0</v>
      </c>
      <c r="GO74">
        <v>0</v>
      </c>
      <c r="GQ74">
        <v>0</v>
      </c>
      <c r="GR74">
        <v>0</v>
      </c>
      <c r="GS74">
        <v>0</v>
      </c>
      <c r="GT74">
        <v>0</v>
      </c>
      <c r="HB74">
        <v>0</v>
      </c>
      <c r="HC74">
        <v>3.9695999999999995E-2</v>
      </c>
      <c r="HD74">
        <v>0</v>
      </c>
      <c r="HE74">
        <v>0</v>
      </c>
      <c r="HF74">
        <v>541550</v>
      </c>
      <c r="HG74">
        <v>17248</v>
      </c>
      <c r="HH74">
        <v>0</v>
      </c>
      <c r="HI74">
        <v>0</v>
      </c>
      <c r="HJ74">
        <v>0</v>
      </c>
      <c r="HK74">
        <v>0</v>
      </c>
      <c r="HL74">
        <v>0</v>
      </c>
      <c r="HM74">
        <v>0</v>
      </c>
      <c r="HN74">
        <v>0</v>
      </c>
      <c r="HO74">
        <v>0</v>
      </c>
      <c r="HP74">
        <v>0</v>
      </c>
      <c r="HQ74">
        <v>0</v>
      </c>
      <c r="HR74">
        <v>0</v>
      </c>
      <c r="HS74">
        <v>4424974</v>
      </c>
      <c r="HT74">
        <v>103160</v>
      </c>
      <c r="HW74">
        <v>0</v>
      </c>
      <c r="HX74">
        <v>16</v>
      </c>
      <c r="HY74">
        <v>22</v>
      </c>
      <c r="HZ74">
        <v>30</v>
      </c>
      <c r="IA74">
        <v>55</v>
      </c>
      <c r="IB74">
        <v>40</v>
      </c>
      <c r="IC74">
        <v>163</v>
      </c>
      <c r="ID74">
        <v>0</v>
      </c>
      <c r="IE74">
        <v>0</v>
      </c>
      <c r="IF74">
        <v>0</v>
      </c>
      <c r="IG74">
        <v>28</v>
      </c>
      <c r="IH74">
        <v>0</v>
      </c>
      <c r="II74">
        <v>0</v>
      </c>
      <c r="IJ74">
        <v>21.234999999999999</v>
      </c>
      <c r="IK74">
        <v>0</v>
      </c>
      <c r="IL74">
        <v>0</v>
      </c>
      <c r="IM74">
        <v>0</v>
      </c>
      <c r="IN74">
        <v>0</v>
      </c>
      <c r="IO74">
        <v>0</v>
      </c>
      <c r="IP74">
        <v>0</v>
      </c>
      <c r="IQ74">
        <v>21.234999999999999</v>
      </c>
      <c r="IR74">
        <v>13081</v>
      </c>
      <c r="IS74">
        <v>0</v>
      </c>
      <c r="IT74">
        <v>0</v>
      </c>
      <c r="IU74">
        <v>0</v>
      </c>
      <c r="IV74">
        <v>0</v>
      </c>
      <c r="IW74">
        <v>6160</v>
      </c>
      <c r="IX74">
        <v>0</v>
      </c>
      <c r="IY74">
        <v>0</v>
      </c>
      <c r="IZ74">
        <v>0</v>
      </c>
      <c r="JA74">
        <v>0</v>
      </c>
      <c r="JB74">
        <v>0</v>
      </c>
      <c r="JC74">
        <v>0</v>
      </c>
      <c r="JD74">
        <v>0</v>
      </c>
      <c r="JE74">
        <v>0</v>
      </c>
      <c r="JF74">
        <v>0</v>
      </c>
      <c r="JG74">
        <v>0</v>
      </c>
      <c r="JH74">
        <v>0</v>
      </c>
      <c r="JJ74">
        <v>0</v>
      </c>
      <c r="JK74">
        <v>0</v>
      </c>
      <c r="JL74">
        <v>0</v>
      </c>
      <c r="JM74">
        <v>0</v>
      </c>
      <c r="JO74">
        <v>1.9E-2</v>
      </c>
      <c r="JP74">
        <v>16.916</v>
      </c>
      <c r="JQ74">
        <v>17.968</v>
      </c>
      <c r="JR74">
        <v>152</v>
      </c>
      <c r="JS74">
        <v>157154</v>
      </c>
      <c r="JT74">
        <v>191705</v>
      </c>
      <c r="JU74">
        <v>0</v>
      </c>
      <c r="JW74">
        <v>0</v>
      </c>
      <c r="JX74">
        <v>0</v>
      </c>
      <c r="JY74">
        <v>0</v>
      </c>
      <c r="JZ74">
        <v>0</v>
      </c>
      <c r="KD74">
        <v>0</v>
      </c>
      <c r="KE74">
        <v>7258</v>
      </c>
      <c r="KG74">
        <v>0</v>
      </c>
      <c r="KH74">
        <v>0</v>
      </c>
      <c r="KI74">
        <v>0</v>
      </c>
      <c r="KJ74">
        <v>8</v>
      </c>
      <c r="KK74">
        <v>20</v>
      </c>
      <c r="KL74">
        <v>4928</v>
      </c>
      <c r="KM74">
        <v>12320</v>
      </c>
      <c r="KN74">
        <v>0</v>
      </c>
      <c r="KO74">
        <v>0</v>
      </c>
      <c r="KP74">
        <v>0</v>
      </c>
      <c r="KQ74">
        <v>0</v>
      </c>
      <c r="KS74">
        <v>0</v>
      </c>
      <c r="KT74">
        <v>0</v>
      </c>
      <c r="KU74">
        <v>0</v>
      </c>
      <c r="KW74">
        <v>0</v>
      </c>
      <c r="KX74">
        <v>0</v>
      </c>
      <c r="KY74">
        <v>0</v>
      </c>
      <c r="KZ74">
        <v>0</v>
      </c>
      <c r="LA74">
        <v>0</v>
      </c>
      <c r="LB74">
        <v>0</v>
      </c>
      <c r="LD74">
        <v>0</v>
      </c>
      <c r="LE74">
        <v>0</v>
      </c>
      <c r="LF74">
        <v>0</v>
      </c>
      <c r="LG74">
        <v>0</v>
      </c>
      <c r="LH74">
        <v>0</v>
      </c>
      <c r="LI74">
        <v>0</v>
      </c>
      <c r="LJ74">
        <v>0</v>
      </c>
      <c r="LK74">
        <v>0</v>
      </c>
      <c r="LL74">
        <v>0</v>
      </c>
      <c r="LM74">
        <v>0</v>
      </c>
      <c r="LN74">
        <v>0</v>
      </c>
      <c r="LO74">
        <v>0</v>
      </c>
      <c r="LP74">
        <v>0</v>
      </c>
      <c r="LQ74">
        <v>0</v>
      </c>
      <c r="LR74">
        <v>0</v>
      </c>
      <c r="LS74">
        <v>0</v>
      </c>
      <c r="LT74">
        <v>0</v>
      </c>
      <c r="LU74">
        <v>0</v>
      </c>
      <c r="LV74">
        <v>0</v>
      </c>
      <c r="LW74">
        <v>0</v>
      </c>
      <c r="LX74">
        <v>0</v>
      </c>
      <c r="LY74">
        <v>0</v>
      </c>
      <c r="LZ74">
        <v>0</v>
      </c>
      <c r="MA74">
        <v>0</v>
      </c>
      <c r="MB74">
        <v>0</v>
      </c>
      <c r="MC74">
        <v>0</v>
      </c>
      <c r="MD74">
        <v>0</v>
      </c>
      <c r="ME74">
        <v>0</v>
      </c>
      <c r="MF74">
        <v>0</v>
      </c>
      <c r="MG74">
        <v>5127371</v>
      </c>
      <c r="MH74">
        <v>0</v>
      </c>
      <c r="MI74">
        <v>0</v>
      </c>
      <c r="MJ74">
        <v>0</v>
      </c>
      <c r="MK74">
        <v>0</v>
      </c>
      <c r="ML74">
        <v>0</v>
      </c>
    </row>
    <row r="75" spans="1:350" x14ac:dyDescent="0.25">
      <c r="A75">
        <v>45523</v>
      </c>
      <c r="B75">
        <v>71806</v>
      </c>
      <c r="C75">
        <v>9</v>
      </c>
      <c r="D75">
        <v>2025</v>
      </c>
      <c r="E75">
        <v>6160</v>
      </c>
      <c r="F75">
        <v>0</v>
      </c>
      <c r="G75">
        <v>5177.6689999999999</v>
      </c>
      <c r="H75">
        <v>4855.5370000000003</v>
      </c>
      <c r="I75">
        <v>4855.5370000000003</v>
      </c>
      <c r="J75">
        <v>5177.6689999999999</v>
      </c>
      <c r="K75">
        <v>0</v>
      </c>
      <c r="L75">
        <v>6160</v>
      </c>
      <c r="M75">
        <v>0</v>
      </c>
      <c r="N75">
        <v>0</v>
      </c>
      <c r="P75">
        <v>4813.7640000000001</v>
      </c>
      <c r="Q75">
        <v>0</v>
      </c>
      <c r="R75">
        <v>2995105</v>
      </c>
      <c r="S75">
        <v>622.19600000000003</v>
      </c>
      <c r="U75">
        <v>2082613</v>
      </c>
      <c r="V75">
        <v>1547.24</v>
      </c>
      <c r="W75">
        <v>953100</v>
      </c>
      <c r="X75">
        <v>953100</v>
      </c>
      <c r="Z75">
        <v>0</v>
      </c>
      <c r="AC75">
        <v>0</v>
      </c>
      <c r="AD75" t="s">
        <v>305</v>
      </c>
      <c r="AE75">
        <v>0</v>
      </c>
      <c r="AH75">
        <v>0</v>
      </c>
      <c r="AI75">
        <v>0</v>
      </c>
      <c r="AJ75">
        <v>6160</v>
      </c>
      <c r="AK75" t="s">
        <v>529</v>
      </c>
      <c r="AL75" t="s">
        <v>584</v>
      </c>
      <c r="AM75">
        <v>0</v>
      </c>
      <c r="AN75">
        <v>0</v>
      </c>
      <c r="AO75">
        <v>0</v>
      </c>
      <c r="AP75">
        <v>0</v>
      </c>
      <c r="AQ75">
        <v>0</v>
      </c>
      <c r="AS75">
        <v>0</v>
      </c>
      <c r="AT75">
        <v>0</v>
      </c>
      <c r="AU75">
        <v>0</v>
      </c>
      <c r="AV75">
        <v>0</v>
      </c>
      <c r="AW75">
        <v>56517002</v>
      </c>
      <c r="AX75">
        <v>55707049</v>
      </c>
      <c r="AY75">
        <v>37580553</v>
      </c>
      <c r="AZ75">
        <v>2995105</v>
      </c>
      <c r="BA75">
        <v>85.667000000000002</v>
      </c>
      <c r="BB75">
        <v>110000</v>
      </c>
      <c r="BC75">
        <v>109299</v>
      </c>
      <c r="BD75">
        <v>258.88300000000004</v>
      </c>
      <c r="BE75">
        <v>701</v>
      </c>
      <c r="BF75">
        <v>50241563</v>
      </c>
      <c r="BG75">
        <v>0</v>
      </c>
      <c r="BJ75">
        <v>12</v>
      </c>
      <c r="BK75">
        <v>0</v>
      </c>
      <c r="BL75">
        <v>0</v>
      </c>
      <c r="BM75">
        <v>0</v>
      </c>
      <c r="BN75">
        <v>0</v>
      </c>
      <c r="BO75">
        <v>0</v>
      </c>
      <c r="BP75">
        <v>0</v>
      </c>
      <c r="BQ75">
        <v>22</v>
      </c>
      <c r="BS75">
        <v>0</v>
      </c>
      <c r="BT75">
        <v>0</v>
      </c>
      <c r="BU75">
        <v>0</v>
      </c>
      <c r="BV75">
        <v>0</v>
      </c>
      <c r="BW75">
        <v>0</v>
      </c>
      <c r="BY75">
        <v>0</v>
      </c>
      <c r="CA75">
        <v>189.846</v>
      </c>
      <c r="CB75">
        <v>189846</v>
      </c>
      <c r="CC75">
        <v>0</v>
      </c>
      <c r="CD75">
        <v>0</v>
      </c>
      <c r="CE75">
        <v>0</v>
      </c>
      <c r="CF75">
        <v>0</v>
      </c>
      <c r="CG75">
        <v>0</v>
      </c>
      <c r="CH75">
        <v>1108207</v>
      </c>
      <c r="CI75">
        <v>0</v>
      </c>
      <c r="CJ75">
        <v>4</v>
      </c>
      <c r="CK75">
        <v>0</v>
      </c>
      <c r="CL75">
        <v>0</v>
      </c>
      <c r="CN75">
        <v>0</v>
      </c>
      <c r="CO75">
        <v>1</v>
      </c>
      <c r="CP75">
        <v>0</v>
      </c>
      <c r="CQ75">
        <v>0</v>
      </c>
      <c r="CR75">
        <v>4818.9710000000005</v>
      </c>
      <c r="CS75">
        <v>0</v>
      </c>
      <c r="CT75">
        <v>0</v>
      </c>
      <c r="CU75">
        <v>0</v>
      </c>
      <c r="CV75">
        <v>0</v>
      </c>
      <c r="CW75">
        <v>0</v>
      </c>
      <c r="CX75">
        <v>0</v>
      </c>
      <c r="CY75">
        <v>0</v>
      </c>
      <c r="CZ75">
        <v>0</v>
      </c>
      <c r="DB75">
        <v>29910108</v>
      </c>
      <c r="DC75">
        <v>0</v>
      </c>
      <c r="DD75">
        <v>0</v>
      </c>
      <c r="DE75">
        <v>6459068</v>
      </c>
      <c r="DF75">
        <v>6459068</v>
      </c>
      <c r="DG75">
        <v>1048.55</v>
      </c>
      <c r="DH75">
        <v>0</v>
      </c>
      <c r="DI75">
        <v>0</v>
      </c>
      <c r="DK75">
        <v>0</v>
      </c>
      <c r="DL75">
        <v>0</v>
      </c>
      <c r="DM75">
        <v>3489284</v>
      </c>
      <c r="DN75">
        <v>11473</v>
      </c>
      <c r="DO75">
        <v>0</v>
      </c>
      <c r="DP75">
        <v>0</v>
      </c>
      <c r="DQ75">
        <v>0</v>
      </c>
      <c r="DR75">
        <v>0</v>
      </c>
      <c r="DS75">
        <v>0</v>
      </c>
      <c r="DT75">
        <v>0</v>
      </c>
      <c r="DU75">
        <v>0</v>
      </c>
      <c r="DV75">
        <v>0</v>
      </c>
      <c r="DW75">
        <v>0</v>
      </c>
      <c r="DX75">
        <v>0</v>
      </c>
      <c r="DY75">
        <v>0</v>
      </c>
      <c r="DZ75">
        <v>0</v>
      </c>
      <c r="EA75">
        <v>0</v>
      </c>
      <c r="EB75">
        <v>0</v>
      </c>
      <c r="EC75">
        <v>108.765</v>
      </c>
      <c r="ED75">
        <v>770491</v>
      </c>
      <c r="EE75">
        <v>0</v>
      </c>
      <c r="EF75">
        <v>0</v>
      </c>
      <c r="EG75">
        <v>0</v>
      </c>
      <c r="EH75">
        <v>2730266</v>
      </c>
      <c r="EI75">
        <v>0</v>
      </c>
      <c r="EJ75">
        <v>0</v>
      </c>
      <c r="EK75">
        <v>113.52</v>
      </c>
      <c r="EL75">
        <v>0.108</v>
      </c>
      <c r="EM75">
        <v>18.39</v>
      </c>
      <c r="EN75">
        <v>9.4990000000000006</v>
      </c>
      <c r="EO75">
        <v>0</v>
      </c>
      <c r="EP75">
        <v>0</v>
      </c>
      <c r="EQ75">
        <v>141.40900000000002</v>
      </c>
      <c r="ER75">
        <v>0</v>
      </c>
      <c r="ES75">
        <v>443.22500000000002</v>
      </c>
      <c r="ET75">
        <v>0</v>
      </c>
      <c r="EV75">
        <v>0</v>
      </c>
      <c r="EW75">
        <v>0</v>
      </c>
      <c r="EX75">
        <v>0</v>
      </c>
      <c r="EZ75">
        <v>47451855</v>
      </c>
      <c r="FA75">
        <v>0</v>
      </c>
      <c r="FB75">
        <v>50434786</v>
      </c>
      <c r="FC75">
        <v>0</v>
      </c>
      <c r="FD75">
        <v>0</v>
      </c>
      <c r="FE75">
        <v>7042765</v>
      </c>
      <c r="FF75">
        <v>1212429</v>
      </c>
      <c r="FG75">
        <v>6.6668999999999992E-2</v>
      </c>
      <c r="FH75">
        <v>3.0164999999999997E-2</v>
      </c>
      <c r="FI75">
        <v>0</v>
      </c>
      <c r="FJ75">
        <v>0</v>
      </c>
      <c r="FK75">
        <v>8156.098</v>
      </c>
      <c r="FL75">
        <v>59798187</v>
      </c>
      <c r="FM75">
        <v>0</v>
      </c>
      <c r="FN75">
        <v>0</v>
      </c>
      <c r="FO75">
        <v>0</v>
      </c>
      <c r="FP75">
        <v>0</v>
      </c>
      <c r="FQ75">
        <v>0</v>
      </c>
      <c r="FR75">
        <v>0</v>
      </c>
      <c r="FS75">
        <v>0</v>
      </c>
      <c r="FT75">
        <v>0</v>
      </c>
      <c r="FU75">
        <v>0</v>
      </c>
      <c r="FV75">
        <v>0</v>
      </c>
      <c r="FW75">
        <v>0</v>
      </c>
      <c r="FX75">
        <v>0</v>
      </c>
      <c r="FY75">
        <v>0</v>
      </c>
      <c r="GB75">
        <v>1810709</v>
      </c>
      <c r="GC75">
        <v>1810709</v>
      </c>
      <c r="GD75">
        <v>180.72300000000001</v>
      </c>
      <c r="GF75">
        <v>0</v>
      </c>
      <c r="GG75">
        <v>0</v>
      </c>
      <c r="GH75">
        <v>0</v>
      </c>
      <c r="GI75">
        <v>0</v>
      </c>
      <c r="GK75">
        <v>0</v>
      </c>
      <c r="GL75">
        <v>0</v>
      </c>
      <c r="GM75">
        <v>0</v>
      </c>
      <c r="GN75">
        <v>0</v>
      </c>
      <c r="GO75">
        <v>0</v>
      </c>
      <c r="GQ75">
        <v>0</v>
      </c>
      <c r="GR75">
        <v>0</v>
      </c>
      <c r="GS75">
        <v>0</v>
      </c>
      <c r="GT75">
        <v>0</v>
      </c>
      <c r="HB75">
        <v>380911986</v>
      </c>
      <c r="HC75">
        <v>3.9695999999999995E-2</v>
      </c>
      <c r="HD75">
        <v>822127</v>
      </c>
      <c r="HE75">
        <v>0</v>
      </c>
      <c r="HF75">
        <v>5331380</v>
      </c>
      <c r="HG75">
        <v>63448</v>
      </c>
      <c r="HH75">
        <v>1098308</v>
      </c>
      <c r="HI75">
        <v>0</v>
      </c>
      <c r="HJ75">
        <v>138190</v>
      </c>
      <c r="HK75">
        <v>9056</v>
      </c>
      <c r="HL75">
        <v>6495</v>
      </c>
      <c r="HM75">
        <v>277000</v>
      </c>
      <c r="HN75">
        <v>589495</v>
      </c>
      <c r="HO75">
        <v>0</v>
      </c>
      <c r="HP75">
        <v>0</v>
      </c>
      <c r="HQ75">
        <v>0</v>
      </c>
      <c r="HR75">
        <v>0</v>
      </c>
      <c r="HS75">
        <v>47439681</v>
      </c>
      <c r="HT75">
        <v>1212429</v>
      </c>
      <c r="HW75">
        <v>0</v>
      </c>
      <c r="HX75">
        <v>873</v>
      </c>
      <c r="HY75">
        <v>811</v>
      </c>
      <c r="HZ75">
        <v>1146</v>
      </c>
      <c r="IA75">
        <v>827</v>
      </c>
      <c r="IB75">
        <v>567</v>
      </c>
      <c r="IC75">
        <v>4224</v>
      </c>
      <c r="ID75">
        <v>0</v>
      </c>
      <c r="IE75">
        <v>0</v>
      </c>
      <c r="IF75">
        <v>0</v>
      </c>
      <c r="IG75">
        <v>103</v>
      </c>
      <c r="IH75">
        <v>1782.9680000000001</v>
      </c>
      <c r="II75">
        <v>0</v>
      </c>
      <c r="IJ75">
        <v>1547.24</v>
      </c>
      <c r="IK75">
        <v>0</v>
      </c>
      <c r="IL75">
        <v>44</v>
      </c>
      <c r="IM75">
        <v>19</v>
      </c>
      <c r="IN75">
        <v>0</v>
      </c>
      <c r="IO75">
        <v>63</v>
      </c>
      <c r="IP75">
        <v>0</v>
      </c>
      <c r="IQ75">
        <v>1547.24</v>
      </c>
      <c r="IR75">
        <v>953100</v>
      </c>
      <c r="IS75">
        <v>0</v>
      </c>
      <c r="IT75">
        <v>220000</v>
      </c>
      <c r="IU75">
        <v>57000</v>
      </c>
      <c r="IV75">
        <v>0</v>
      </c>
      <c r="IW75">
        <v>6160</v>
      </c>
      <c r="IX75">
        <v>0</v>
      </c>
      <c r="IY75">
        <v>0</v>
      </c>
      <c r="IZ75">
        <v>0</v>
      </c>
      <c r="JA75">
        <v>0</v>
      </c>
      <c r="JB75">
        <v>2</v>
      </c>
      <c r="JC75">
        <v>39356</v>
      </c>
      <c r="JD75">
        <v>32</v>
      </c>
      <c r="JE75">
        <v>342911</v>
      </c>
      <c r="JF75">
        <v>35</v>
      </c>
      <c r="JG75">
        <v>183228</v>
      </c>
      <c r="JH75">
        <v>24000</v>
      </c>
      <c r="JJ75">
        <v>0</v>
      </c>
      <c r="JK75">
        <v>0</v>
      </c>
      <c r="JL75">
        <v>0</v>
      </c>
      <c r="JM75">
        <v>0</v>
      </c>
      <c r="JO75">
        <v>0</v>
      </c>
      <c r="JP75">
        <v>85.185000000000002</v>
      </c>
      <c r="JQ75">
        <v>95.538000000000011</v>
      </c>
      <c r="JR75">
        <v>0</v>
      </c>
      <c r="JS75">
        <v>791389</v>
      </c>
      <c r="JT75">
        <v>1019320</v>
      </c>
      <c r="JU75">
        <v>111631</v>
      </c>
      <c r="JW75">
        <v>0</v>
      </c>
      <c r="JX75">
        <v>0</v>
      </c>
      <c r="JY75">
        <v>0</v>
      </c>
      <c r="JZ75">
        <v>0</v>
      </c>
      <c r="KD75">
        <v>111681</v>
      </c>
      <c r="KE75">
        <v>7258</v>
      </c>
      <c r="KG75">
        <v>0</v>
      </c>
      <c r="KH75">
        <v>0</v>
      </c>
      <c r="KI75">
        <v>0</v>
      </c>
      <c r="KJ75">
        <v>51</v>
      </c>
      <c r="KK75">
        <v>52</v>
      </c>
      <c r="KL75">
        <v>31416</v>
      </c>
      <c r="KM75">
        <v>32032</v>
      </c>
      <c r="KN75">
        <v>0</v>
      </c>
      <c r="KO75">
        <v>0</v>
      </c>
      <c r="KP75">
        <v>0</v>
      </c>
      <c r="KQ75">
        <v>0</v>
      </c>
      <c r="KS75">
        <v>0</v>
      </c>
      <c r="KT75">
        <v>0</v>
      </c>
      <c r="KU75">
        <v>0</v>
      </c>
      <c r="KW75">
        <v>0</v>
      </c>
      <c r="KX75">
        <v>0</v>
      </c>
      <c r="KY75">
        <v>0</v>
      </c>
      <c r="KZ75">
        <v>0</v>
      </c>
      <c r="LA75">
        <v>0</v>
      </c>
      <c r="LB75">
        <v>0</v>
      </c>
      <c r="LD75">
        <v>0</v>
      </c>
      <c r="LE75">
        <v>0</v>
      </c>
      <c r="LF75">
        <v>0</v>
      </c>
      <c r="LG75">
        <v>0</v>
      </c>
      <c r="LH75">
        <v>0</v>
      </c>
      <c r="LI75">
        <v>0</v>
      </c>
      <c r="LJ75">
        <v>4818.9710000000005</v>
      </c>
      <c r="LK75">
        <v>6</v>
      </c>
      <c r="LL75">
        <v>90000</v>
      </c>
      <c r="LM75">
        <v>48190</v>
      </c>
      <c r="LN75">
        <v>0</v>
      </c>
      <c r="LO75">
        <v>0</v>
      </c>
      <c r="LP75">
        <v>0</v>
      </c>
      <c r="LQ75">
        <v>0</v>
      </c>
      <c r="LR75">
        <v>0</v>
      </c>
      <c r="LS75">
        <v>0</v>
      </c>
      <c r="LT75">
        <v>0</v>
      </c>
      <c r="LU75">
        <v>0</v>
      </c>
      <c r="LV75">
        <v>0</v>
      </c>
      <c r="LW75">
        <v>0</v>
      </c>
      <c r="LX75">
        <v>0</v>
      </c>
      <c r="LY75">
        <v>0</v>
      </c>
      <c r="LZ75">
        <v>4768</v>
      </c>
      <c r="MA75">
        <v>286080</v>
      </c>
      <c r="MB75">
        <v>0</v>
      </c>
      <c r="MC75">
        <v>190720</v>
      </c>
      <c r="MD75">
        <v>95360</v>
      </c>
      <c r="ME75">
        <v>0</v>
      </c>
      <c r="MF75">
        <v>0</v>
      </c>
      <c r="MG75">
        <v>56803082</v>
      </c>
      <c r="MH75">
        <v>0</v>
      </c>
      <c r="MI75">
        <v>0</v>
      </c>
      <c r="MJ75">
        <v>0</v>
      </c>
      <c r="MK75">
        <v>0</v>
      </c>
      <c r="ML75">
        <v>0</v>
      </c>
    </row>
    <row r="76" spans="1:350" x14ac:dyDescent="0.25">
      <c r="A76">
        <v>45523</v>
      </c>
      <c r="B76">
        <v>101806</v>
      </c>
      <c r="C76">
        <v>9</v>
      </c>
      <c r="D76">
        <v>2025</v>
      </c>
      <c r="E76">
        <v>6160</v>
      </c>
      <c r="F76">
        <v>0</v>
      </c>
      <c r="G76">
        <v>1703.6180000000002</v>
      </c>
      <c r="H76">
        <v>1587.3010000000002</v>
      </c>
      <c r="I76">
        <v>1587.3010000000002</v>
      </c>
      <c r="J76">
        <v>1703.6180000000002</v>
      </c>
      <c r="K76">
        <v>0</v>
      </c>
      <c r="L76">
        <v>6160</v>
      </c>
      <c r="M76">
        <v>0</v>
      </c>
      <c r="N76">
        <v>0</v>
      </c>
      <c r="P76">
        <v>1609.1970000000001</v>
      </c>
      <c r="Q76">
        <v>0</v>
      </c>
      <c r="R76">
        <v>1001236</v>
      </c>
      <c r="S76">
        <v>622.19600000000003</v>
      </c>
      <c r="U76">
        <v>696197</v>
      </c>
      <c r="V76">
        <v>1122.058</v>
      </c>
      <c r="W76">
        <v>691188</v>
      </c>
      <c r="X76">
        <v>691188</v>
      </c>
      <c r="Z76">
        <v>0</v>
      </c>
      <c r="AC76">
        <v>0</v>
      </c>
      <c r="AD76" t="s">
        <v>305</v>
      </c>
      <c r="AE76">
        <v>0</v>
      </c>
      <c r="AH76">
        <v>0</v>
      </c>
      <c r="AI76">
        <v>0</v>
      </c>
      <c r="AJ76">
        <v>6160</v>
      </c>
      <c r="AK76" t="s">
        <v>529</v>
      </c>
      <c r="AL76" t="s">
        <v>429</v>
      </c>
      <c r="AM76">
        <v>0</v>
      </c>
      <c r="AN76">
        <v>0</v>
      </c>
      <c r="AO76">
        <v>0</v>
      </c>
      <c r="AP76">
        <v>0</v>
      </c>
      <c r="AQ76">
        <v>0</v>
      </c>
      <c r="AS76">
        <v>0</v>
      </c>
      <c r="AT76">
        <v>0</v>
      </c>
      <c r="AU76">
        <v>0</v>
      </c>
      <c r="AV76">
        <v>0</v>
      </c>
      <c r="AW76">
        <v>20734107</v>
      </c>
      <c r="AX76">
        <v>20468406</v>
      </c>
      <c r="AY76">
        <v>13664235</v>
      </c>
      <c r="AZ76">
        <v>1001236</v>
      </c>
      <c r="BA76">
        <v>68.917000000000002</v>
      </c>
      <c r="BB76">
        <v>36116</v>
      </c>
      <c r="BC76">
        <v>35886</v>
      </c>
      <c r="BD76">
        <v>85</v>
      </c>
      <c r="BE76">
        <v>230</v>
      </c>
      <c r="BF76">
        <v>18243162</v>
      </c>
      <c r="BG76">
        <v>0</v>
      </c>
      <c r="BJ76">
        <v>12</v>
      </c>
      <c r="BK76">
        <v>0</v>
      </c>
      <c r="BL76">
        <v>0</v>
      </c>
      <c r="BM76">
        <v>0</v>
      </c>
      <c r="BN76">
        <v>0</v>
      </c>
      <c r="BO76">
        <v>0</v>
      </c>
      <c r="BP76">
        <v>0</v>
      </c>
      <c r="BQ76">
        <v>526</v>
      </c>
      <c r="BS76">
        <v>0</v>
      </c>
      <c r="BT76">
        <v>0</v>
      </c>
      <c r="BU76">
        <v>0</v>
      </c>
      <c r="BV76">
        <v>0</v>
      </c>
      <c r="BW76">
        <v>0</v>
      </c>
      <c r="BY76">
        <v>0</v>
      </c>
      <c r="CA76">
        <v>179.172</v>
      </c>
      <c r="CB76">
        <v>179172</v>
      </c>
      <c r="CC76">
        <v>0</v>
      </c>
      <c r="CD76">
        <v>0</v>
      </c>
      <c r="CE76">
        <v>0</v>
      </c>
      <c r="CF76">
        <v>0</v>
      </c>
      <c r="CG76">
        <v>0</v>
      </c>
      <c r="CH76">
        <v>372506</v>
      </c>
      <c r="CI76">
        <v>0</v>
      </c>
      <c r="CJ76">
        <v>4</v>
      </c>
      <c r="CK76">
        <v>0</v>
      </c>
      <c r="CL76">
        <v>0</v>
      </c>
      <c r="CN76">
        <v>0</v>
      </c>
      <c r="CO76">
        <v>1</v>
      </c>
      <c r="CP76">
        <v>0</v>
      </c>
      <c r="CQ76">
        <v>7.6670000000000007</v>
      </c>
      <c r="CR76">
        <v>1631.386</v>
      </c>
      <c r="CS76">
        <v>0</v>
      </c>
      <c r="CT76">
        <v>0</v>
      </c>
      <c r="CU76">
        <v>0</v>
      </c>
      <c r="CV76">
        <v>0</v>
      </c>
      <c r="CW76">
        <v>0</v>
      </c>
      <c r="CX76">
        <v>0</v>
      </c>
      <c r="CY76">
        <v>0</v>
      </c>
      <c r="CZ76">
        <v>0</v>
      </c>
      <c r="DB76">
        <v>9777774</v>
      </c>
      <c r="DC76">
        <v>0</v>
      </c>
      <c r="DD76">
        <v>0</v>
      </c>
      <c r="DE76">
        <v>3086391</v>
      </c>
      <c r="DF76">
        <v>3086391</v>
      </c>
      <c r="DG76">
        <v>501.03800000000001</v>
      </c>
      <c r="DH76">
        <v>0</v>
      </c>
      <c r="DI76">
        <v>0</v>
      </c>
      <c r="DK76">
        <v>31</v>
      </c>
      <c r="DL76">
        <v>0</v>
      </c>
      <c r="DM76">
        <v>1391384</v>
      </c>
      <c r="DN76">
        <v>4575</v>
      </c>
      <c r="DO76">
        <v>0</v>
      </c>
      <c r="DP76">
        <v>0</v>
      </c>
      <c r="DQ76">
        <v>0</v>
      </c>
      <c r="DR76">
        <v>0</v>
      </c>
      <c r="DS76">
        <v>0</v>
      </c>
      <c r="DT76">
        <v>0</v>
      </c>
      <c r="DU76">
        <v>0</v>
      </c>
      <c r="DV76">
        <v>0</v>
      </c>
      <c r="DW76">
        <v>0</v>
      </c>
      <c r="DX76">
        <v>0</v>
      </c>
      <c r="DY76">
        <v>0</v>
      </c>
      <c r="DZ76">
        <v>0</v>
      </c>
      <c r="EA76">
        <v>0</v>
      </c>
      <c r="EB76">
        <v>0</v>
      </c>
      <c r="EC76">
        <v>33.618000000000002</v>
      </c>
      <c r="ED76">
        <v>238150</v>
      </c>
      <c r="EE76">
        <v>0</v>
      </c>
      <c r="EF76">
        <v>0</v>
      </c>
      <c r="EG76">
        <v>0</v>
      </c>
      <c r="EH76">
        <v>1157809</v>
      </c>
      <c r="EI76">
        <v>0</v>
      </c>
      <c r="EJ76">
        <v>0</v>
      </c>
      <c r="EK76">
        <v>46.586000000000006</v>
      </c>
      <c r="EL76">
        <v>3.7000000000000005E-2</v>
      </c>
      <c r="EM76">
        <v>9.6460000000000008</v>
      </c>
      <c r="EN76">
        <v>3.8520000000000003</v>
      </c>
      <c r="EO76">
        <v>0</v>
      </c>
      <c r="EP76">
        <v>0</v>
      </c>
      <c r="EQ76">
        <v>60.084000000000003</v>
      </c>
      <c r="ER76">
        <v>0</v>
      </c>
      <c r="ES76">
        <v>187.95600000000002</v>
      </c>
      <c r="ET76">
        <v>0</v>
      </c>
      <c r="EV76">
        <v>0</v>
      </c>
      <c r="EW76">
        <v>0</v>
      </c>
      <c r="EX76">
        <v>0</v>
      </c>
      <c r="EZ76">
        <v>17470871</v>
      </c>
      <c r="FA76">
        <v>0</v>
      </c>
      <c r="FB76">
        <v>18467302</v>
      </c>
      <c r="FC76">
        <v>0</v>
      </c>
      <c r="FD76">
        <v>0</v>
      </c>
      <c r="FE76">
        <v>2557291</v>
      </c>
      <c r="FF76">
        <v>440244</v>
      </c>
      <c r="FG76">
        <v>6.6668999999999992E-2</v>
      </c>
      <c r="FH76">
        <v>3.0164999999999997E-2</v>
      </c>
      <c r="FI76">
        <v>0</v>
      </c>
      <c r="FJ76">
        <v>0</v>
      </c>
      <c r="FK76">
        <v>2961.5520000000001</v>
      </c>
      <c r="FL76">
        <v>21837343</v>
      </c>
      <c r="FM76">
        <v>0</v>
      </c>
      <c r="FN76">
        <v>0</v>
      </c>
      <c r="FO76">
        <v>43470</v>
      </c>
      <c r="FP76">
        <v>0</v>
      </c>
      <c r="FQ76">
        <v>43470</v>
      </c>
      <c r="FR76">
        <v>43470</v>
      </c>
      <c r="FS76">
        <v>0</v>
      </c>
      <c r="FT76">
        <v>0</v>
      </c>
      <c r="FU76">
        <v>0</v>
      </c>
      <c r="FV76">
        <v>0</v>
      </c>
      <c r="FW76">
        <v>0</v>
      </c>
      <c r="FX76">
        <v>0</v>
      </c>
      <c r="FY76">
        <v>0</v>
      </c>
      <c r="GB76">
        <v>532049</v>
      </c>
      <c r="GC76">
        <v>532049</v>
      </c>
      <c r="GD76">
        <v>56.233000000000004</v>
      </c>
      <c r="GF76">
        <v>0</v>
      </c>
      <c r="GG76">
        <v>0</v>
      </c>
      <c r="GH76">
        <v>0</v>
      </c>
      <c r="GI76">
        <v>0</v>
      </c>
      <c r="GK76">
        <v>0</v>
      </c>
      <c r="GL76">
        <v>0</v>
      </c>
      <c r="GM76">
        <v>0</v>
      </c>
      <c r="GN76">
        <v>0</v>
      </c>
      <c r="GO76">
        <v>0</v>
      </c>
      <c r="GQ76">
        <v>0</v>
      </c>
      <c r="GR76">
        <v>0</v>
      </c>
      <c r="GS76">
        <v>0</v>
      </c>
      <c r="GT76">
        <v>0</v>
      </c>
      <c r="HB76">
        <v>380911986</v>
      </c>
      <c r="HC76">
        <v>3.9695999999999995E-2</v>
      </c>
      <c r="HD76">
        <v>270506</v>
      </c>
      <c r="HE76">
        <v>0</v>
      </c>
      <c r="HF76">
        <v>1742856</v>
      </c>
      <c r="HG76">
        <v>1848</v>
      </c>
      <c r="HH76">
        <v>503948</v>
      </c>
      <c r="HI76">
        <v>0</v>
      </c>
      <c r="HJ76">
        <v>121116</v>
      </c>
      <c r="HK76">
        <v>3552</v>
      </c>
      <c r="HL76">
        <v>2751</v>
      </c>
      <c r="HM76">
        <v>20000</v>
      </c>
      <c r="HN76">
        <v>305917</v>
      </c>
      <c r="HO76">
        <v>28000</v>
      </c>
      <c r="HP76">
        <v>0</v>
      </c>
      <c r="HQ76">
        <v>0</v>
      </c>
      <c r="HR76">
        <v>0</v>
      </c>
      <c r="HS76">
        <v>17466066</v>
      </c>
      <c r="HT76">
        <v>440244</v>
      </c>
      <c r="HW76">
        <v>0</v>
      </c>
      <c r="HX76">
        <v>67</v>
      </c>
      <c r="HY76">
        <v>163</v>
      </c>
      <c r="HZ76">
        <v>302</v>
      </c>
      <c r="IA76">
        <v>466</v>
      </c>
      <c r="IB76">
        <v>907</v>
      </c>
      <c r="IC76">
        <v>1905</v>
      </c>
      <c r="ID76">
        <v>0</v>
      </c>
      <c r="IE76">
        <v>0</v>
      </c>
      <c r="IF76">
        <v>0</v>
      </c>
      <c r="IG76">
        <v>3</v>
      </c>
      <c r="IH76">
        <v>818.09800000000007</v>
      </c>
      <c r="II76">
        <v>0</v>
      </c>
      <c r="IJ76">
        <v>1122.058</v>
      </c>
      <c r="IK76">
        <v>0</v>
      </c>
      <c r="IL76">
        <v>4</v>
      </c>
      <c r="IM76">
        <v>0</v>
      </c>
      <c r="IN76">
        <v>0</v>
      </c>
      <c r="IO76">
        <v>4</v>
      </c>
      <c r="IP76">
        <v>0</v>
      </c>
      <c r="IQ76">
        <v>1122.058</v>
      </c>
      <c r="IR76">
        <v>691188</v>
      </c>
      <c r="IS76">
        <v>0</v>
      </c>
      <c r="IT76">
        <v>20000</v>
      </c>
      <c r="IU76">
        <v>0</v>
      </c>
      <c r="IV76">
        <v>0</v>
      </c>
      <c r="IW76">
        <v>6160</v>
      </c>
      <c r="IX76">
        <v>0</v>
      </c>
      <c r="IY76">
        <v>0</v>
      </c>
      <c r="IZ76">
        <v>0</v>
      </c>
      <c r="JA76">
        <v>0</v>
      </c>
      <c r="JB76">
        <v>3</v>
      </c>
      <c r="JC76">
        <v>77775</v>
      </c>
      <c r="JD76">
        <v>8</v>
      </c>
      <c r="JE76">
        <v>117545</v>
      </c>
      <c r="JF76">
        <v>13</v>
      </c>
      <c r="JG76">
        <v>98597</v>
      </c>
      <c r="JH76">
        <v>12000</v>
      </c>
      <c r="JJ76">
        <v>0</v>
      </c>
      <c r="JK76">
        <v>0</v>
      </c>
      <c r="JL76">
        <v>0</v>
      </c>
      <c r="JM76">
        <v>0</v>
      </c>
      <c r="JO76">
        <v>5.1550000000000002</v>
      </c>
      <c r="JP76">
        <v>39.21</v>
      </c>
      <c r="JQ76">
        <v>11.868</v>
      </c>
      <c r="JR76">
        <v>41156</v>
      </c>
      <c r="JS76">
        <v>364270</v>
      </c>
      <c r="JT76">
        <v>126623</v>
      </c>
      <c r="JU76">
        <v>36652</v>
      </c>
      <c r="JW76">
        <v>0</v>
      </c>
      <c r="JX76">
        <v>0</v>
      </c>
      <c r="JY76">
        <v>0</v>
      </c>
      <c r="JZ76">
        <v>0</v>
      </c>
      <c r="KD76">
        <v>36652</v>
      </c>
      <c r="KE76">
        <v>7258</v>
      </c>
      <c r="KG76">
        <v>0</v>
      </c>
      <c r="KH76">
        <v>0</v>
      </c>
      <c r="KI76">
        <v>0</v>
      </c>
      <c r="KJ76">
        <v>2</v>
      </c>
      <c r="KK76">
        <v>1</v>
      </c>
      <c r="KL76">
        <v>1232</v>
      </c>
      <c r="KM76">
        <v>616</v>
      </c>
      <c r="KN76">
        <v>0</v>
      </c>
      <c r="KO76">
        <v>0</v>
      </c>
      <c r="KP76">
        <v>0</v>
      </c>
      <c r="KQ76">
        <v>0</v>
      </c>
      <c r="KS76">
        <v>0</v>
      </c>
      <c r="KT76">
        <v>0</v>
      </c>
      <c r="KU76">
        <v>0</v>
      </c>
      <c r="KW76">
        <v>0</v>
      </c>
      <c r="KX76">
        <v>0</v>
      </c>
      <c r="KY76">
        <v>0</v>
      </c>
      <c r="KZ76">
        <v>0</v>
      </c>
      <c r="LA76">
        <v>0</v>
      </c>
      <c r="LB76">
        <v>0</v>
      </c>
      <c r="LD76">
        <v>0</v>
      </c>
      <c r="LE76">
        <v>0</v>
      </c>
      <c r="LF76">
        <v>0</v>
      </c>
      <c r="LG76">
        <v>0</v>
      </c>
      <c r="LH76">
        <v>0</v>
      </c>
      <c r="LI76">
        <v>0</v>
      </c>
      <c r="LJ76">
        <v>1611.6080000000002</v>
      </c>
      <c r="LK76">
        <v>7</v>
      </c>
      <c r="LL76">
        <v>105000</v>
      </c>
      <c r="LM76">
        <v>16116</v>
      </c>
      <c r="LN76">
        <v>0</v>
      </c>
      <c r="LO76">
        <v>0</v>
      </c>
      <c r="LP76">
        <v>0</v>
      </c>
      <c r="LQ76">
        <v>0</v>
      </c>
      <c r="LR76">
        <v>0</v>
      </c>
      <c r="LS76">
        <v>0</v>
      </c>
      <c r="LT76">
        <v>0</v>
      </c>
      <c r="LU76">
        <v>0</v>
      </c>
      <c r="LV76">
        <v>0</v>
      </c>
      <c r="LW76">
        <v>0</v>
      </c>
      <c r="LX76">
        <v>0</v>
      </c>
      <c r="LY76">
        <v>0</v>
      </c>
      <c r="LZ76">
        <v>1700</v>
      </c>
      <c r="MA76">
        <v>102000</v>
      </c>
      <c r="MB76">
        <v>0</v>
      </c>
      <c r="MC76">
        <v>68000</v>
      </c>
      <c r="MD76">
        <v>34000</v>
      </c>
      <c r="ME76">
        <v>0</v>
      </c>
      <c r="MF76">
        <v>0</v>
      </c>
      <c r="MG76">
        <v>20836107</v>
      </c>
      <c r="MH76">
        <v>0</v>
      </c>
      <c r="MI76">
        <v>0</v>
      </c>
      <c r="MJ76">
        <v>0</v>
      </c>
      <c r="MK76">
        <v>0</v>
      </c>
      <c r="ML76">
        <v>0</v>
      </c>
    </row>
    <row r="77" spans="1:350" x14ac:dyDescent="0.25">
      <c r="A77">
        <v>45523</v>
      </c>
      <c r="B77">
        <v>152806</v>
      </c>
      <c r="C77">
        <v>9</v>
      </c>
      <c r="D77">
        <v>2025</v>
      </c>
      <c r="E77">
        <v>6160</v>
      </c>
      <c r="F77">
        <v>0</v>
      </c>
      <c r="G77">
        <v>167.25200000000001</v>
      </c>
      <c r="H77">
        <v>126.28200000000001</v>
      </c>
      <c r="I77">
        <v>126.28200000000001</v>
      </c>
      <c r="J77">
        <v>167.25200000000001</v>
      </c>
      <c r="K77">
        <v>0</v>
      </c>
      <c r="L77">
        <v>6160</v>
      </c>
      <c r="M77">
        <v>0</v>
      </c>
      <c r="N77">
        <v>0</v>
      </c>
      <c r="P77">
        <v>163.17000000000002</v>
      </c>
      <c r="Q77">
        <v>0</v>
      </c>
      <c r="R77">
        <v>101524</v>
      </c>
      <c r="S77">
        <v>622.19600000000003</v>
      </c>
      <c r="U77">
        <v>70594</v>
      </c>
      <c r="V77">
        <v>0</v>
      </c>
      <c r="W77">
        <v>0</v>
      </c>
      <c r="X77">
        <v>0</v>
      </c>
      <c r="Z77">
        <v>0</v>
      </c>
      <c r="AC77">
        <v>0</v>
      </c>
      <c r="AD77" t="s">
        <v>305</v>
      </c>
      <c r="AE77">
        <v>0</v>
      </c>
      <c r="AH77">
        <v>0</v>
      </c>
      <c r="AI77">
        <v>0</v>
      </c>
      <c r="AJ77">
        <v>6160</v>
      </c>
      <c r="AK77" t="s">
        <v>529</v>
      </c>
      <c r="AL77" t="s">
        <v>499</v>
      </c>
      <c r="AM77">
        <v>0</v>
      </c>
      <c r="AN77">
        <v>0</v>
      </c>
      <c r="AO77">
        <v>0</v>
      </c>
      <c r="AP77">
        <v>0</v>
      </c>
      <c r="AQ77">
        <v>0</v>
      </c>
      <c r="AS77">
        <v>0</v>
      </c>
      <c r="AT77">
        <v>0</v>
      </c>
      <c r="AU77">
        <v>0</v>
      </c>
      <c r="AV77">
        <v>0</v>
      </c>
      <c r="AW77">
        <v>2364793</v>
      </c>
      <c r="AX77">
        <v>2367459</v>
      </c>
      <c r="AY77">
        <v>1568148</v>
      </c>
      <c r="AZ77">
        <v>101524</v>
      </c>
      <c r="BA77">
        <v>0</v>
      </c>
      <c r="BB77">
        <v>0</v>
      </c>
      <c r="BC77">
        <v>0</v>
      </c>
      <c r="BD77">
        <v>0</v>
      </c>
      <c r="BE77">
        <v>0</v>
      </c>
      <c r="BF77">
        <v>2110870</v>
      </c>
      <c r="BG77">
        <v>0</v>
      </c>
      <c r="BJ77">
        <v>12</v>
      </c>
      <c r="BK77">
        <v>0</v>
      </c>
      <c r="BL77">
        <v>0</v>
      </c>
      <c r="BM77">
        <v>0</v>
      </c>
      <c r="BN77">
        <v>0</v>
      </c>
      <c r="BO77">
        <v>0</v>
      </c>
      <c r="BP77">
        <v>0</v>
      </c>
      <c r="BQ77">
        <v>751</v>
      </c>
      <c r="BS77">
        <v>0</v>
      </c>
      <c r="BT77">
        <v>0</v>
      </c>
      <c r="BU77">
        <v>0</v>
      </c>
      <c r="BV77">
        <v>0</v>
      </c>
      <c r="BW77">
        <v>0</v>
      </c>
      <c r="BY77">
        <v>0</v>
      </c>
      <c r="CA77">
        <v>0</v>
      </c>
      <c r="CB77">
        <v>0</v>
      </c>
      <c r="CC77">
        <v>0</v>
      </c>
      <c r="CD77">
        <v>0</v>
      </c>
      <c r="CE77">
        <v>0</v>
      </c>
      <c r="CF77">
        <v>0</v>
      </c>
      <c r="CG77">
        <v>0</v>
      </c>
      <c r="CH77">
        <v>9420</v>
      </c>
      <c r="CI77">
        <v>0</v>
      </c>
      <c r="CJ77">
        <v>4</v>
      </c>
      <c r="CK77">
        <v>0</v>
      </c>
      <c r="CL77">
        <v>0</v>
      </c>
      <c r="CN77">
        <v>0</v>
      </c>
      <c r="CO77">
        <v>1</v>
      </c>
      <c r="CP77">
        <v>0</v>
      </c>
      <c r="CQ77">
        <v>0</v>
      </c>
      <c r="CR77">
        <v>167.19500000000002</v>
      </c>
      <c r="CS77">
        <v>0</v>
      </c>
      <c r="CT77">
        <v>0</v>
      </c>
      <c r="CU77">
        <v>0</v>
      </c>
      <c r="CV77">
        <v>0</v>
      </c>
      <c r="CW77">
        <v>0</v>
      </c>
      <c r="CX77">
        <v>0</v>
      </c>
      <c r="CY77">
        <v>0</v>
      </c>
      <c r="CZ77">
        <v>0</v>
      </c>
      <c r="DB77">
        <v>777897</v>
      </c>
      <c r="DC77">
        <v>0</v>
      </c>
      <c r="DD77">
        <v>0</v>
      </c>
      <c r="DE77">
        <v>239085</v>
      </c>
      <c r="DF77">
        <v>239085</v>
      </c>
      <c r="DG77">
        <v>38.813000000000002</v>
      </c>
      <c r="DH77">
        <v>0</v>
      </c>
      <c r="DI77">
        <v>0</v>
      </c>
      <c r="DK77">
        <v>3631</v>
      </c>
      <c r="DL77">
        <v>0</v>
      </c>
      <c r="DM77">
        <v>810726</v>
      </c>
      <c r="DN77">
        <v>2666</v>
      </c>
      <c r="DO77">
        <v>0</v>
      </c>
      <c r="DP77">
        <v>0</v>
      </c>
      <c r="DQ77">
        <v>0</v>
      </c>
      <c r="DR77">
        <v>0</v>
      </c>
      <c r="DS77">
        <v>0</v>
      </c>
      <c r="DT77">
        <v>0</v>
      </c>
      <c r="DU77">
        <v>0</v>
      </c>
      <c r="DV77">
        <v>0</v>
      </c>
      <c r="DW77">
        <v>0</v>
      </c>
      <c r="DX77">
        <v>0</v>
      </c>
      <c r="DY77">
        <v>0</v>
      </c>
      <c r="DZ77">
        <v>0</v>
      </c>
      <c r="EA77">
        <v>0</v>
      </c>
      <c r="EB77">
        <v>0</v>
      </c>
      <c r="EC77">
        <v>5.8070000000000004</v>
      </c>
      <c r="ED77">
        <v>41137</v>
      </c>
      <c r="EE77">
        <v>0</v>
      </c>
      <c r="EF77">
        <v>0</v>
      </c>
      <c r="EG77">
        <v>0</v>
      </c>
      <c r="EH77">
        <v>772255</v>
      </c>
      <c r="EI77">
        <v>0</v>
      </c>
      <c r="EJ77">
        <v>0</v>
      </c>
      <c r="EK77">
        <v>36.113</v>
      </c>
      <c r="EL77">
        <v>0</v>
      </c>
      <c r="EM77">
        <v>3.629</v>
      </c>
      <c r="EN77">
        <v>1.228</v>
      </c>
      <c r="EO77">
        <v>0</v>
      </c>
      <c r="EP77">
        <v>0</v>
      </c>
      <c r="EQ77">
        <v>40.97</v>
      </c>
      <c r="ER77">
        <v>0</v>
      </c>
      <c r="ES77">
        <v>125.366</v>
      </c>
      <c r="ET77">
        <v>0</v>
      </c>
      <c r="EV77">
        <v>0</v>
      </c>
      <c r="EW77">
        <v>0</v>
      </c>
      <c r="EX77">
        <v>0</v>
      </c>
      <c r="EZ77">
        <v>2020621</v>
      </c>
      <c r="FA77">
        <v>0</v>
      </c>
      <c r="FB77">
        <v>2119479</v>
      </c>
      <c r="FC77">
        <v>0</v>
      </c>
      <c r="FD77">
        <v>0</v>
      </c>
      <c r="FE77">
        <v>295898</v>
      </c>
      <c r="FF77">
        <v>50940</v>
      </c>
      <c r="FG77">
        <v>6.6668999999999992E-2</v>
      </c>
      <c r="FH77">
        <v>3.0164999999999997E-2</v>
      </c>
      <c r="FI77">
        <v>0</v>
      </c>
      <c r="FJ77">
        <v>0</v>
      </c>
      <c r="FK77">
        <v>342.67400000000004</v>
      </c>
      <c r="FL77">
        <v>2475737</v>
      </c>
      <c r="FM77">
        <v>0</v>
      </c>
      <c r="FN77">
        <v>0</v>
      </c>
      <c r="FO77">
        <v>11275</v>
      </c>
      <c r="FP77">
        <v>0</v>
      </c>
      <c r="FQ77">
        <v>11275</v>
      </c>
      <c r="FR77">
        <v>11275</v>
      </c>
      <c r="FS77">
        <v>0</v>
      </c>
      <c r="FT77">
        <v>0</v>
      </c>
      <c r="FU77">
        <v>0</v>
      </c>
      <c r="FV77">
        <v>0</v>
      </c>
      <c r="FW77">
        <v>0</v>
      </c>
      <c r="FX77">
        <v>0</v>
      </c>
      <c r="FY77">
        <v>0</v>
      </c>
      <c r="GB77">
        <v>0</v>
      </c>
      <c r="GC77">
        <v>0</v>
      </c>
      <c r="GD77">
        <v>0</v>
      </c>
      <c r="GF77">
        <v>0</v>
      </c>
      <c r="GG77">
        <v>0</v>
      </c>
      <c r="GH77">
        <v>0</v>
      </c>
      <c r="GI77">
        <v>0</v>
      </c>
      <c r="GK77">
        <v>0</v>
      </c>
      <c r="GL77">
        <v>0</v>
      </c>
      <c r="GM77">
        <v>0</v>
      </c>
      <c r="GN77">
        <v>0</v>
      </c>
      <c r="GO77">
        <v>0</v>
      </c>
      <c r="GQ77">
        <v>0</v>
      </c>
      <c r="GR77">
        <v>0</v>
      </c>
      <c r="GS77">
        <v>0</v>
      </c>
      <c r="GT77">
        <v>0</v>
      </c>
      <c r="HB77">
        <v>0</v>
      </c>
      <c r="HC77">
        <v>3.9695999999999995E-2</v>
      </c>
      <c r="HD77">
        <v>0</v>
      </c>
      <c r="HE77">
        <v>0</v>
      </c>
      <c r="HF77">
        <v>138658</v>
      </c>
      <c r="HG77">
        <v>61600</v>
      </c>
      <c r="HH77">
        <v>57845</v>
      </c>
      <c r="HI77">
        <v>0</v>
      </c>
      <c r="HJ77">
        <v>16639</v>
      </c>
      <c r="HK77">
        <v>0</v>
      </c>
      <c r="HL77">
        <v>0</v>
      </c>
      <c r="HM77">
        <v>0</v>
      </c>
      <c r="HN77">
        <v>5754</v>
      </c>
      <c r="HO77">
        <v>0</v>
      </c>
      <c r="HP77">
        <v>0</v>
      </c>
      <c r="HQ77">
        <v>0</v>
      </c>
      <c r="HR77">
        <v>0</v>
      </c>
      <c r="HS77">
        <v>2017955</v>
      </c>
      <c r="HT77">
        <v>50940</v>
      </c>
      <c r="HW77">
        <v>0</v>
      </c>
      <c r="HX77">
        <v>12</v>
      </c>
      <c r="HY77">
        <v>15</v>
      </c>
      <c r="HZ77">
        <v>32</v>
      </c>
      <c r="IA77">
        <v>38</v>
      </c>
      <c r="IB77">
        <v>53</v>
      </c>
      <c r="IC77">
        <v>150</v>
      </c>
      <c r="ID77">
        <v>0</v>
      </c>
      <c r="IE77">
        <v>0</v>
      </c>
      <c r="IF77">
        <v>0</v>
      </c>
      <c r="IG77">
        <v>100</v>
      </c>
      <c r="IH77">
        <v>93.905000000000001</v>
      </c>
      <c r="II77">
        <v>0</v>
      </c>
      <c r="IJ77">
        <v>0</v>
      </c>
      <c r="IK77">
        <v>0</v>
      </c>
      <c r="IL77">
        <v>0</v>
      </c>
      <c r="IM77">
        <v>0</v>
      </c>
      <c r="IN77">
        <v>0</v>
      </c>
      <c r="IO77">
        <v>0</v>
      </c>
      <c r="IP77">
        <v>0</v>
      </c>
      <c r="IQ77">
        <v>0</v>
      </c>
      <c r="IR77">
        <v>0</v>
      </c>
      <c r="IS77">
        <v>0</v>
      </c>
      <c r="IT77">
        <v>0</v>
      </c>
      <c r="IU77">
        <v>0</v>
      </c>
      <c r="IV77">
        <v>0</v>
      </c>
      <c r="IW77">
        <v>6160</v>
      </c>
      <c r="IX77">
        <v>0</v>
      </c>
      <c r="IY77">
        <v>0</v>
      </c>
      <c r="IZ77">
        <v>0</v>
      </c>
      <c r="JA77">
        <v>0</v>
      </c>
      <c r="JB77">
        <v>0</v>
      </c>
      <c r="JC77">
        <v>0</v>
      </c>
      <c r="JD77">
        <v>0</v>
      </c>
      <c r="JE77">
        <v>0</v>
      </c>
      <c r="JF77">
        <v>1</v>
      </c>
      <c r="JG77">
        <v>5754</v>
      </c>
      <c r="JH77">
        <v>0</v>
      </c>
      <c r="JJ77">
        <v>0</v>
      </c>
      <c r="JK77">
        <v>0</v>
      </c>
      <c r="JL77">
        <v>0</v>
      </c>
      <c r="JM77">
        <v>0</v>
      </c>
      <c r="JO77">
        <v>0</v>
      </c>
      <c r="JP77">
        <v>0</v>
      </c>
      <c r="JQ77">
        <v>0</v>
      </c>
      <c r="JR77">
        <v>0</v>
      </c>
      <c r="JS77">
        <v>0</v>
      </c>
      <c r="JT77">
        <v>0</v>
      </c>
      <c r="JU77">
        <v>0</v>
      </c>
      <c r="JW77">
        <v>0</v>
      </c>
      <c r="JX77">
        <v>0</v>
      </c>
      <c r="JY77">
        <v>0</v>
      </c>
      <c r="JZ77">
        <v>0</v>
      </c>
      <c r="KD77">
        <v>0</v>
      </c>
      <c r="KE77">
        <v>7258</v>
      </c>
      <c r="KG77">
        <v>0</v>
      </c>
      <c r="KH77">
        <v>0</v>
      </c>
      <c r="KI77">
        <v>0</v>
      </c>
      <c r="KJ77">
        <v>100</v>
      </c>
      <c r="KK77">
        <v>0</v>
      </c>
      <c r="KL77">
        <v>61600</v>
      </c>
      <c r="KM77">
        <v>0</v>
      </c>
      <c r="KN77">
        <v>0</v>
      </c>
      <c r="KO77">
        <v>0</v>
      </c>
      <c r="KP77">
        <v>0</v>
      </c>
      <c r="KQ77">
        <v>0</v>
      </c>
      <c r="KS77">
        <v>0</v>
      </c>
      <c r="KT77">
        <v>0</v>
      </c>
      <c r="KU77">
        <v>0</v>
      </c>
      <c r="KW77">
        <v>0</v>
      </c>
      <c r="KX77">
        <v>0</v>
      </c>
      <c r="KY77">
        <v>0</v>
      </c>
      <c r="KZ77">
        <v>0</v>
      </c>
      <c r="LA77">
        <v>0</v>
      </c>
      <c r="LB77">
        <v>0</v>
      </c>
      <c r="LD77">
        <v>0</v>
      </c>
      <c r="LE77">
        <v>0</v>
      </c>
      <c r="LF77">
        <v>0</v>
      </c>
      <c r="LG77">
        <v>0</v>
      </c>
      <c r="LH77">
        <v>0</v>
      </c>
      <c r="LI77">
        <v>0</v>
      </c>
      <c r="LJ77">
        <v>163.92500000000001</v>
      </c>
      <c r="LK77">
        <v>1</v>
      </c>
      <c r="LL77">
        <v>15000</v>
      </c>
      <c r="LM77">
        <v>1639</v>
      </c>
      <c r="LN77">
        <v>0</v>
      </c>
      <c r="LO77">
        <v>0</v>
      </c>
      <c r="LP77">
        <v>0</v>
      </c>
      <c r="LQ77">
        <v>0</v>
      </c>
      <c r="LR77">
        <v>0</v>
      </c>
      <c r="LS77">
        <v>0</v>
      </c>
      <c r="LT77">
        <v>0</v>
      </c>
      <c r="LU77">
        <v>0</v>
      </c>
      <c r="LV77">
        <v>0</v>
      </c>
      <c r="LW77">
        <v>0</v>
      </c>
      <c r="LX77">
        <v>0</v>
      </c>
      <c r="LY77">
        <v>0</v>
      </c>
      <c r="LZ77">
        <v>157</v>
      </c>
      <c r="MA77">
        <v>9420</v>
      </c>
      <c r="MB77">
        <v>0</v>
      </c>
      <c r="MC77">
        <v>6280</v>
      </c>
      <c r="MD77">
        <v>3140</v>
      </c>
      <c r="ME77">
        <v>0</v>
      </c>
      <c r="MF77">
        <v>0</v>
      </c>
      <c r="MG77">
        <v>2374213</v>
      </c>
      <c r="MH77">
        <v>0</v>
      </c>
      <c r="MI77">
        <v>0</v>
      </c>
      <c r="MJ77">
        <v>0</v>
      </c>
      <c r="MK77">
        <v>0</v>
      </c>
      <c r="ML77">
        <v>0</v>
      </c>
    </row>
    <row r="78" spans="1:350" x14ac:dyDescent="0.25">
      <c r="A78">
        <v>45523</v>
      </c>
      <c r="B78">
        <v>227806</v>
      </c>
      <c r="C78">
        <v>9</v>
      </c>
      <c r="D78">
        <v>2025</v>
      </c>
      <c r="E78">
        <v>6160</v>
      </c>
      <c r="F78">
        <v>0</v>
      </c>
      <c r="G78">
        <v>497.41700000000003</v>
      </c>
      <c r="H78">
        <v>302.20999999999998</v>
      </c>
      <c r="I78">
        <v>302.20999999999998</v>
      </c>
      <c r="J78">
        <v>497.41700000000003</v>
      </c>
      <c r="K78">
        <v>0</v>
      </c>
      <c r="L78">
        <v>6160</v>
      </c>
      <c r="M78">
        <v>0</v>
      </c>
      <c r="N78">
        <v>0</v>
      </c>
      <c r="P78">
        <v>466.96700000000004</v>
      </c>
      <c r="Q78">
        <v>0</v>
      </c>
      <c r="R78">
        <v>290545</v>
      </c>
      <c r="S78">
        <v>622.19600000000003</v>
      </c>
      <c r="U78">
        <v>202027</v>
      </c>
      <c r="V78">
        <v>15.75</v>
      </c>
      <c r="W78">
        <v>9702</v>
      </c>
      <c r="X78">
        <v>9702</v>
      </c>
      <c r="Z78">
        <v>0</v>
      </c>
      <c r="AC78">
        <v>0</v>
      </c>
      <c r="AD78" t="s">
        <v>305</v>
      </c>
      <c r="AE78">
        <v>0</v>
      </c>
      <c r="AH78">
        <v>0</v>
      </c>
      <c r="AI78">
        <v>0</v>
      </c>
      <c r="AJ78">
        <v>6160</v>
      </c>
      <c r="AK78" t="s">
        <v>529</v>
      </c>
      <c r="AL78" t="s">
        <v>78</v>
      </c>
      <c r="AM78">
        <v>0</v>
      </c>
      <c r="AN78">
        <v>0</v>
      </c>
      <c r="AO78">
        <v>0</v>
      </c>
      <c r="AP78">
        <v>0</v>
      </c>
      <c r="AQ78">
        <v>0</v>
      </c>
      <c r="AS78">
        <v>0</v>
      </c>
      <c r="AT78">
        <v>0</v>
      </c>
      <c r="AU78">
        <v>0</v>
      </c>
      <c r="AV78">
        <v>0</v>
      </c>
      <c r="AW78">
        <v>9391487</v>
      </c>
      <c r="AX78">
        <v>9328516</v>
      </c>
      <c r="AY78">
        <v>6337719</v>
      </c>
      <c r="AZ78">
        <v>290545</v>
      </c>
      <c r="BA78">
        <v>0</v>
      </c>
      <c r="BB78">
        <v>1700</v>
      </c>
      <c r="BC78">
        <v>1689</v>
      </c>
      <c r="BD78">
        <v>4</v>
      </c>
      <c r="BE78">
        <v>11</v>
      </c>
      <c r="BF78">
        <v>8051350</v>
      </c>
      <c r="BG78">
        <v>0</v>
      </c>
      <c r="BJ78">
        <v>12</v>
      </c>
      <c r="BK78">
        <v>0</v>
      </c>
      <c r="BL78">
        <v>0</v>
      </c>
      <c r="BM78">
        <v>0</v>
      </c>
      <c r="BN78">
        <v>0</v>
      </c>
      <c r="BO78">
        <v>0</v>
      </c>
      <c r="BP78">
        <v>0</v>
      </c>
      <c r="BQ78">
        <v>723</v>
      </c>
      <c r="BS78">
        <v>0</v>
      </c>
      <c r="BT78">
        <v>0</v>
      </c>
      <c r="BU78">
        <v>0</v>
      </c>
      <c r="BV78">
        <v>0</v>
      </c>
      <c r="BW78">
        <v>0</v>
      </c>
      <c r="BY78">
        <v>0</v>
      </c>
      <c r="CA78">
        <v>0</v>
      </c>
      <c r="CB78">
        <v>0</v>
      </c>
      <c r="CC78">
        <v>0</v>
      </c>
      <c r="CD78">
        <v>0</v>
      </c>
      <c r="CE78">
        <v>0</v>
      </c>
      <c r="CF78">
        <v>0</v>
      </c>
      <c r="CG78">
        <v>0</v>
      </c>
      <c r="CH78">
        <v>106521</v>
      </c>
      <c r="CI78">
        <v>0</v>
      </c>
      <c r="CJ78">
        <v>4</v>
      </c>
      <c r="CK78">
        <v>0</v>
      </c>
      <c r="CL78">
        <v>0</v>
      </c>
      <c r="CN78">
        <v>0</v>
      </c>
      <c r="CO78">
        <v>1</v>
      </c>
      <c r="CP78">
        <v>1.5000000000000001E-2</v>
      </c>
      <c r="CQ78">
        <v>0</v>
      </c>
      <c r="CR78">
        <v>480.15000000000003</v>
      </c>
      <c r="CS78">
        <v>0</v>
      </c>
      <c r="CT78">
        <v>0</v>
      </c>
      <c r="CU78">
        <v>0</v>
      </c>
      <c r="CV78">
        <v>0</v>
      </c>
      <c r="CW78">
        <v>0</v>
      </c>
      <c r="CX78">
        <v>0</v>
      </c>
      <c r="CY78">
        <v>0</v>
      </c>
      <c r="CZ78">
        <v>0</v>
      </c>
      <c r="DB78">
        <v>1861614</v>
      </c>
      <c r="DC78">
        <v>0</v>
      </c>
      <c r="DD78">
        <v>0</v>
      </c>
      <c r="DE78">
        <v>491414</v>
      </c>
      <c r="DF78">
        <v>497797</v>
      </c>
      <c r="DG78">
        <v>79.775000000000006</v>
      </c>
      <c r="DH78">
        <v>0</v>
      </c>
      <c r="DI78">
        <v>223</v>
      </c>
      <c r="DK78">
        <v>3198</v>
      </c>
      <c r="DL78">
        <v>0</v>
      </c>
      <c r="DM78">
        <v>4865896</v>
      </c>
      <c r="DN78">
        <v>15999</v>
      </c>
      <c r="DO78">
        <v>0</v>
      </c>
      <c r="DP78">
        <v>0</v>
      </c>
      <c r="DQ78">
        <v>0</v>
      </c>
      <c r="DR78">
        <v>0</v>
      </c>
      <c r="DS78">
        <v>0</v>
      </c>
      <c r="DT78">
        <v>0</v>
      </c>
      <c r="DU78">
        <v>0</v>
      </c>
      <c r="DV78">
        <v>0</v>
      </c>
      <c r="DW78">
        <v>0</v>
      </c>
      <c r="DX78">
        <v>0</v>
      </c>
      <c r="DY78">
        <v>0</v>
      </c>
      <c r="DZ78">
        <v>0</v>
      </c>
      <c r="EA78">
        <v>0.25</v>
      </c>
      <c r="EB78">
        <v>0</v>
      </c>
      <c r="EC78">
        <v>12.683</v>
      </c>
      <c r="ED78">
        <v>89846</v>
      </c>
      <c r="EE78">
        <v>0</v>
      </c>
      <c r="EF78">
        <v>0</v>
      </c>
      <c r="EG78">
        <v>0</v>
      </c>
      <c r="EH78">
        <v>155220</v>
      </c>
      <c r="EI78">
        <v>4636829</v>
      </c>
      <c r="EJ78">
        <v>188.18300000000002</v>
      </c>
      <c r="EK78">
        <v>4.9610000000000003</v>
      </c>
      <c r="EL78">
        <v>0</v>
      </c>
      <c r="EM78">
        <v>0</v>
      </c>
      <c r="EN78">
        <v>1.8130000000000002</v>
      </c>
      <c r="EO78">
        <v>0</v>
      </c>
      <c r="EP78">
        <v>0</v>
      </c>
      <c r="EQ78">
        <v>195.20700000000002</v>
      </c>
      <c r="ER78">
        <v>0</v>
      </c>
      <c r="ES78">
        <v>25.198</v>
      </c>
      <c r="ET78">
        <v>0</v>
      </c>
      <c r="EV78">
        <v>0</v>
      </c>
      <c r="EW78">
        <v>0</v>
      </c>
      <c r="EX78">
        <v>0</v>
      </c>
      <c r="EZ78">
        <v>8005599</v>
      </c>
      <c r="FA78">
        <v>0</v>
      </c>
      <c r="FB78">
        <v>8280134</v>
      </c>
      <c r="FC78">
        <v>0</v>
      </c>
      <c r="FD78">
        <v>0</v>
      </c>
      <c r="FE78">
        <v>1128622</v>
      </c>
      <c r="FF78">
        <v>194295</v>
      </c>
      <c r="FG78">
        <v>6.6668999999999992E-2</v>
      </c>
      <c r="FH78">
        <v>3.0164999999999997E-2</v>
      </c>
      <c r="FI78">
        <v>0</v>
      </c>
      <c r="FJ78">
        <v>0</v>
      </c>
      <c r="FK78">
        <v>1307.037</v>
      </c>
      <c r="FL78">
        <v>9709572</v>
      </c>
      <c r="FM78">
        <v>0</v>
      </c>
      <c r="FN78">
        <v>0</v>
      </c>
      <c r="FO78">
        <v>0</v>
      </c>
      <c r="FP78">
        <v>0</v>
      </c>
      <c r="FQ78">
        <v>0</v>
      </c>
      <c r="FR78">
        <v>0</v>
      </c>
      <c r="FS78">
        <v>0</v>
      </c>
      <c r="FT78">
        <v>0</v>
      </c>
      <c r="FU78">
        <v>0</v>
      </c>
      <c r="FV78">
        <v>0</v>
      </c>
      <c r="FW78">
        <v>0</v>
      </c>
      <c r="FX78">
        <v>0</v>
      </c>
      <c r="FY78">
        <v>0</v>
      </c>
      <c r="GB78">
        <v>0</v>
      </c>
      <c r="GC78">
        <v>0</v>
      </c>
      <c r="GD78">
        <v>0</v>
      </c>
      <c r="GF78">
        <v>0</v>
      </c>
      <c r="GG78">
        <v>0</v>
      </c>
      <c r="GH78">
        <v>0</v>
      </c>
      <c r="GI78">
        <v>0</v>
      </c>
      <c r="GK78">
        <v>0</v>
      </c>
      <c r="GL78">
        <v>0</v>
      </c>
      <c r="GM78">
        <v>0</v>
      </c>
      <c r="GN78">
        <v>0</v>
      </c>
      <c r="GO78">
        <v>0</v>
      </c>
      <c r="GQ78">
        <v>0</v>
      </c>
      <c r="GR78">
        <v>0</v>
      </c>
      <c r="GS78">
        <v>0</v>
      </c>
      <c r="GT78">
        <v>0</v>
      </c>
      <c r="HB78">
        <v>380911986</v>
      </c>
      <c r="HC78">
        <v>3.9695999999999995E-2</v>
      </c>
      <c r="HD78">
        <v>78981</v>
      </c>
      <c r="HE78">
        <v>0</v>
      </c>
      <c r="HF78">
        <v>331827</v>
      </c>
      <c r="HG78">
        <v>10472</v>
      </c>
      <c r="HH78">
        <v>5770</v>
      </c>
      <c r="HI78">
        <v>0</v>
      </c>
      <c r="HJ78">
        <v>274818</v>
      </c>
      <c r="HK78">
        <v>3672</v>
      </c>
      <c r="HL78">
        <v>2429</v>
      </c>
      <c r="HM78">
        <v>5000</v>
      </c>
      <c r="HN78">
        <v>170755</v>
      </c>
      <c r="HO78">
        <v>0</v>
      </c>
      <c r="HP78">
        <v>124766</v>
      </c>
      <c r="HQ78">
        <v>0</v>
      </c>
      <c r="HR78">
        <v>0</v>
      </c>
      <c r="HS78">
        <v>7989589</v>
      </c>
      <c r="HT78">
        <v>194295</v>
      </c>
      <c r="HW78">
        <v>0</v>
      </c>
      <c r="HX78">
        <v>6</v>
      </c>
      <c r="HY78">
        <v>6</v>
      </c>
      <c r="HZ78">
        <v>7</v>
      </c>
      <c r="IA78">
        <v>8</v>
      </c>
      <c r="IB78">
        <v>266</v>
      </c>
      <c r="IC78">
        <v>293</v>
      </c>
      <c r="ID78">
        <v>5</v>
      </c>
      <c r="IE78">
        <v>0</v>
      </c>
      <c r="IF78">
        <v>0</v>
      </c>
      <c r="IG78">
        <v>17</v>
      </c>
      <c r="IH78">
        <v>9.3670000000000009</v>
      </c>
      <c r="II78">
        <v>453.69400000000002</v>
      </c>
      <c r="IJ78">
        <v>15.75</v>
      </c>
      <c r="IK78">
        <v>414.28300000000002</v>
      </c>
      <c r="IL78">
        <v>1</v>
      </c>
      <c r="IM78">
        <v>0</v>
      </c>
      <c r="IN78">
        <v>0</v>
      </c>
      <c r="IO78">
        <v>1</v>
      </c>
      <c r="IP78">
        <v>867.97700000000009</v>
      </c>
      <c r="IQ78">
        <v>15.75</v>
      </c>
      <c r="IR78">
        <v>9702</v>
      </c>
      <c r="IS78">
        <v>113928</v>
      </c>
      <c r="IT78">
        <v>5000</v>
      </c>
      <c r="IU78">
        <v>0</v>
      </c>
      <c r="IV78">
        <v>0</v>
      </c>
      <c r="IW78">
        <v>6160</v>
      </c>
      <c r="IX78">
        <v>0</v>
      </c>
      <c r="IY78">
        <v>0</v>
      </c>
      <c r="IZ78">
        <v>238694</v>
      </c>
      <c r="JA78">
        <v>6160</v>
      </c>
      <c r="JB78">
        <v>3</v>
      </c>
      <c r="JC78">
        <v>46375</v>
      </c>
      <c r="JD78">
        <v>7</v>
      </c>
      <c r="JE78">
        <v>84616</v>
      </c>
      <c r="JF78">
        <v>6</v>
      </c>
      <c r="JG78">
        <v>36264</v>
      </c>
      <c r="JH78">
        <v>3500</v>
      </c>
      <c r="JJ78">
        <v>0</v>
      </c>
      <c r="JK78">
        <v>0</v>
      </c>
      <c r="JL78">
        <v>0</v>
      </c>
      <c r="JM78">
        <v>0</v>
      </c>
      <c r="JO78">
        <v>0</v>
      </c>
      <c r="JP78">
        <v>0</v>
      </c>
      <c r="JQ78">
        <v>0</v>
      </c>
      <c r="JR78">
        <v>0</v>
      </c>
      <c r="JS78">
        <v>0</v>
      </c>
      <c r="JT78">
        <v>0</v>
      </c>
      <c r="JU78">
        <v>1725</v>
      </c>
      <c r="JW78">
        <v>0</v>
      </c>
      <c r="JX78">
        <v>0</v>
      </c>
      <c r="JY78">
        <v>0</v>
      </c>
      <c r="JZ78">
        <v>0</v>
      </c>
      <c r="KD78">
        <v>1725</v>
      </c>
      <c r="KE78">
        <v>7258</v>
      </c>
      <c r="KG78">
        <v>0</v>
      </c>
      <c r="KH78">
        <v>0</v>
      </c>
      <c r="KI78">
        <v>0</v>
      </c>
      <c r="KJ78">
        <v>8</v>
      </c>
      <c r="KK78">
        <v>9</v>
      </c>
      <c r="KL78">
        <v>4928</v>
      </c>
      <c r="KM78">
        <v>5544</v>
      </c>
      <c r="KN78">
        <v>0</v>
      </c>
      <c r="KO78">
        <v>0</v>
      </c>
      <c r="KP78">
        <v>0</v>
      </c>
      <c r="KQ78">
        <v>0</v>
      </c>
      <c r="KS78">
        <v>0</v>
      </c>
      <c r="KT78">
        <v>0</v>
      </c>
      <c r="KU78">
        <v>0</v>
      </c>
      <c r="KW78">
        <v>0</v>
      </c>
      <c r="KX78">
        <v>0</v>
      </c>
      <c r="KY78">
        <v>0</v>
      </c>
      <c r="KZ78">
        <v>0</v>
      </c>
      <c r="LA78">
        <v>0</v>
      </c>
      <c r="LB78">
        <v>0</v>
      </c>
      <c r="LD78">
        <v>0</v>
      </c>
      <c r="LE78">
        <v>0</v>
      </c>
      <c r="LF78">
        <v>0</v>
      </c>
      <c r="LG78">
        <v>0</v>
      </c>
      <c r="LH78">
        <v>0</v>
      </c>
      <c r="LI78">
        <v>0</v>
      </c>
      <c r="LJ78">
        <v>481.80700000000002</v>
      </c>
      <c r="LK78">
        <v>18</v>
      </c>
      <c r="LL78">
        <v>270000</v>
      </c>
      <c r="LM78">
        <v>4818</v>
      </c>
      <c r="LN78">
        <v>0</v>
      </c>
      <c r="LO78">
        <v>0</v>
      </c>
      <c r="LP78">
        <v>0</v>
      </c>
      <c r="LQ78">
        <v>0</v>
      </c>
      <c r="LR78">
        <v>0</v>
      </c>
      <c r="LS78">
        <v>0</v>
      </c>
      <c r="LT78">
        <v>0</v>
      </c>
      <c r="LU78">
        <v>0</v>
      </c>
      <c r="LV78">
        <v>0</v>
      </c>
      <c r="LW78">
        <v>0</v>
      </c>
      <c r="LX78">
        <v>0</v>
      </c>
      <c r="LY78">
        <v>0</v>
      </c>
      <c r="LZ78">
        <v>459</v>
      </c>
      <c r="MA78">
        <v>27540</v>
      </c>
      <c r="MB78">
        <v>0</v>
      </c>
      <c r="MC78">
        <v>18360</v>
      </c>
      <c r="MD78">
        <v>9180</v>
      </c>
      <c r="ME78">
        <v>0</v>
      </c>
      <c r="MF78">
        <v>0</v>
      </c>
      <c r="MG78">
        <v>9419027</v>
      </c>
      <c r="MH78">
        <v>0</v>
      </c>
      <c r="MI78">
        <v>0</v>
      </c>
      <c r="MJ78">
        <v>0</v>
      </c>
      <c r="MK78">
        <v>0</v>
      </c>
      <c r="ML78">
        <v>0</v>
      </c>
    </row>
    <row r="79" spans="1:350" x14ac:dyDescent="0.25">
      <c r="A79">
        <v>45523</v>
      </c>
      <c r="B79">
        <v>15807</v>
      </c>
      <c r="C79">
        <v>9</v>
      </c>
      <c r="D79">
        <v>2025</v>
      </c>
      <c r="E79">
        <v>6160</v>
      </c>
      <c r="F79">
        <v>0</v>
      </c>
      <c r="G79">
        <v>731.16300000000001</v>
      </c>
      <c r="H79">
        <v>628.35599999999999</v>
      </c>
      <c r="I79">
        <v>628.35599999999999</v>
      </c>
      <c r="J79">
        <v>731.16300000000001</v>
      </c>
      <c r="K79">
        <v>0</v>
      </c>
      <c r="L79">
        <v>6160</v>
      </c>
      <c r="M79">
        <v>0</v>
      </c>
      <c r="N79">
        <v>0</v>
      </c>
      <c r="P79">
        <v>681.95300000000009</v>
      </c>
      <c r="Q79">
        <v>0</v>
      </c>
      <c r="R79">
        <v>424308</v>
      </c>
      <c r="S79">
        <v>622.19600000000003</v>
      </c>
      <c r="U79">
        <v>295038</v>
      </c>
      <c r="V79">
        <v>82.03</v>
      </c>
      <c r="W79">
        <v>50684</v>
      </c>
      <c r="X79">
        <v>50684</v>
      </c>
      <c r="Z79">
        <v>0</v>
      </c>
      <c r="AC79">
        <v>0</v>
      </c>
      <c r="AD79" t="s">
        <v>305</v>
      </c>
      <c r="AE79">
        <v>0</v>
      </c>
      <c r="AH79">
        <v>0</v>
      </c>
      <c r="AI79">
        <v>0</v>
      </c>
      <c r="AJ79">
        <v>6160</v>
      </c>
      <c r="AK79" t="s">
        <v>529</v>
      </c>
      <c r="AL79" t="s">
        <v>34</v>
      </c>
      <c r="AM79">
        <v>0</v>
      </c>
      <c r="AN79">
        <v>0</v>
      </c>
      <c r="AO79">
        <v>0</v>
      </c>
      <c r="AP79">
        <v>0</v>
      </c>
      <c r="AQ79">
        <v>0</v>
      </c>
      <c r="AS79">
        <v>0</v>
      </c>
      <c r="AT79">
        <v>0</v>
      </c>
      <c r="AU79">
        <v>0</v>
      </c>
      <c r="AV79">
        <v>-438</v>
      </c>
      <c r="AW79">
        <v>8872543</v>
      </c>
      <c r="AX79">
        <v>8760196</v>
      </c>
      <c r="AY79">
        <v>5837368</v>
      </c>
      <c r="AZ79">
        <v>424308</v>
      </c>
      <c r="BA79">
        <v>36.082999999999998</v>
      </c>
      <c r="BB79">
        <v>15534</v>
      </c>
      <c r="BC79">
        <v>15435</v>
      </c>
      <c r="BD79">
        <v>36.558</v>
      </c>
      <c r="BE79">
        <v>99</v>
      </c>
      <c r="BF79">
        <v>7861091</v>
      </c>
      <c r="BG79">
        <v>0</v>
      </c>
      <c r="BJ79">
        <v>12</v>
      </c>
      <c r="BK79">
        <v>0</v>
      </c>
      <c r="BL79">
        <v>0</v>
      </c>
      <c r="BM79">
        <v>0</v>
      </c>
      <c r="BN79">
        <v>0</v>
      </c>
      <c r="BO79">
        <v>0</v>
      </c>
      <c r="BP79">
        <v>0</v>
      </c>
      <c r="BQ79">
        <v>673</v>
      </c>
      <c r="BS79">
        <v>0</v>
      </c>
      <c r="BT79">
        <v>0</v>
      </c>
      <c r="BU79">
        <v>0</v>
      </c>
      <c r="BV79">
        <v>0</v>
      </c>
      <c r="BW79">
        <v>0</v>
      </c>
      <c r="BY79">
        <v>0</v>
      </c>
      <c r="CA79">
        <v>0</v>
      </c>
      <c r="CB79">
        <v>0</v>
      </c>
      <c r="CC79">
        <v>0</v>
      </c>
      <c r="CD79">
        <v>0</v>
      </c>
      <c r="CE79">
        <v>0</v>
      </c>
      <c r="CF79">
        <v>0</v>
      </c>
      <c r="CG79">
        <v>0</v>
      </c>
      <c r="CH79">
        <v>158876</v>
      </c>
      <c r="CI79">
        <v>0</v>
      </c>
      <c r="CJ79">
        <v>4</v>
      </c>
      <c r="CK79">
        <v>0</v>
      </c>
      <c r="CL79">
        <v>0</v>
      </c>
      <c r="CN79">
        <v>0</v>
      </c>
      <c r="CO79">
        <v>1</v>
      </c>
      <c r="CP79">
        <v>0</v>
      </c>
      <c r="CQ79">
        <v>1</v>
      </c>
      <c r="CR79">
        <v>693.45900000000006</v>
      </c>
      <c r="CS79">
        <v>0</v>
      </c>
      <c r="CT79">
        <v>0</v>
      </c>
      <c r="CU79">
        <v>0</v>
      </c>
      <c r="CV79">
        <v>0</v>
      </c>
      <c r="CW79">
        <v>0</v>
      </c>
      <c r="CX79">
        <v>0</v>
      </c>
      <c r="CY79">
        <v>0</v>
      </c>
      <c r="CZ79">
        <v>0</v>
      </c>
      <c r="DB79">
        <v>3870673</v>
      </c>
      <c r="DC79">
        <v>0</v>
      </c>
      <c r="DD79">
        <v>0</v>
      </c>
      <c r="DE79">
        <v>995225</v>
      </c>
      <c r="DF79">
        <v>995225</v>
      </c>
      <c r="DG79">
        <v>161.56300000000002</v>
      </c>
      <c r="DH79">
        <v>0</v>
      </c>
      <c r="DI79">
        <v>0</v>
      </c>
      <c r="DK79">
        <v>2394</v>
      </c>
      <c r="DL79">
        <v>0</v>
      </c>
      <c r="DM79">
        <v>1109843</v>
      </c>
      <c r="DN79">
        <v>3649</v>
      </c>
      <c r="DO79">
        <v>0</v>
      </c>
      <c r="DP79">
        <v>0</v>
      </c>
      <c r="DQ79">
        <v>0</v>
      </c>
      <c r="DR79">
        <v>0</v>
      </c>
      <c r="DS79">
        <v>0</v>
      </c>
      <c r="DT79">
        <v>0</v>
      </c>
      <c r="DU79">
        <v>0</v>
      </c>
      <c r="DV79">
        <v>0</v>
      </c>
      <c r="DW79">
        <v>0</v>
      </c>
      <c r="DX79">
        <v>0</v>
      </c>
      <c r="DY79">
        <v>0</v>
      </c>
      <c r="DZ79">
        <v>0</v>
      </c>
      <c r="EA79">
        <v>0.183</v>
      </c>
      <c r="EB79">
        <v>0</v>
      </c>
      <c r="EC79">
        <v>39.283999999999999</v>
      </c>
      <c r="ED79">
        <v>278288</v>
      </c>
      <c r="EE79">
        <v>0</v>
      </c>
      <c r="EF79">
        <v>0</v>
      </c>
      <c r="EG79">
        <v>0</v>
      </c>
      <c r="EH79">
        <v>835204</v>
      </c>
      <c r="EI79">
        <v>0</v>
      </c>
      <c r="EJ79">
        <v>0</v>
      </c>
      <c r="EK79">
        <v>38.553000000000004</v>
      </c>
      <c r="EL79">
        <v>0</v>
      </c>
      <c r="EM79">
        <v>2.8920000000000003</v>
      </c>
      <c r="EN79">
        <v>2.0670000000000002</v>
      </c>
      <c r="EO79">
        <v>0</v>
      </c>
      <c r="EP79">
        <v>0</v>
      </c>
      <c r="EQ79">
        <v>43.695</v>
      </c>
      <c r="ER79">
        <v>0</v>
      </c>
      <c r="ES79">
        <v>135.58500000000001</v>
      </c>
      <c r="ET79">
        <v>0</v>
      </c>
      <c r="EV79">
        <v>0</v>
      </c>
      <c r="EW79">
        <v>0</v>
      </c>
      <c r="EX79">
        <v>0</v>
      </c>
      <c r="EZ79">
        <v>7468540</v>
      </c>
      <c r="FA79">
        <v>0</v>
      </c>
      <c r="FB79">
        <v>7889099</v>
      </c>
      <c r="FC79">
        <v>0</v>
      </c>
      <c r="FD79">
        <v>0</v>
      </c>
      <c r="FE79">
        <v>1101952</v>
      </c>
      <c r="FF79">
        <v>189704</v>
      </c>
      <c r="FG79">
        <v>6.6668999999999992E-2</v>
      </c>
      <c r="FH79">
        <v>3.0164999999999997E-2</v>
      </c>
      <c r="FI79">
        <v>0</v>
      </c>
      <c r="FJ79">
        <v>0</v>
      </c>
      <c r="FK79">
        <v>1276.1510000000001</v>
      </c>
      <c r="FL79">
        <v>9339631</v>
      </c>
      <c r="FM79">
        <v>0</v>
      </c>
      <c r="FN79">
        <v>0</v>
      </c>
      <c r="FO79">
        <v>27835</v>
      </c>
      <c r="FP79">
        <v>0</v>
      </c>
      <c r="FQ79">
        <v>27835</v>
      </c>
      <c r="FR79">
        <v>27835</v>
      </c>
      <c r="FS79">
        <v>0</v>
      </c>
      <c r="FT79">
        <v>0</v>
      </c>
      <c r="FU79">
        <v>0</v>
      </c>
      <c r="FV79">
        <v>0</v>
      </c>
      <c r="FW79">
        <v>0</v>
      </c>
      <c r="FX79">
        <v>0</v>
      </c>
      <c r="FY79">
        <v>0</v>
      </c>
      <c r="GB79">
        <v>565358</v>
      </c>
      <c r="GC79">
        <v>565358</v>
      </c>
      <c r="GD79">
        <v>59.112000000000002</v>
      </c>
      <c r="GF79">
        <v>0</v>
      </c>
      <c r="GG79">
        <v>0</v>
      </c>
      <c r="GH79">
        <v>0</v>
      </c>
      <c r="GI79">
        <v>0</v>
      </c>
      <c r="GK79">
        <v>0</v>
      </c>
      <c r="GL79">
        <v>0</v>
      </c>
      <c r="GM79">
        <v>0</v>
      </c>
      <c r="GN79">
        <v>0</v>
      </c>
      <c r="GO79">
        <v>0</v>
      </c>
      <c r="GQ79">
        <v>0</v>
      </c>
      <c r="GR79">
        <v>0</v>
      </c>
      <c r="GS79">
        <v>0</v>
      </c>
      <c r="GT79">
        <v>0</v>
      </c>
      <c r="HB79">
        <v>380911986</v>
      </c>
      <c r="HC79">
        <v>3.9695999999999995E-2</v>
      </c>
      <c r="HD79">
        <v>116096</v>
      </c>
      <c r="HE79">
        <v>0</v>
      </c>
      <c r="HF79">
        <v>689935</v>
      </c>
      <c r="HG79">
        <v>19096</v>
      </c>
      <c r="HH79">
        <v>93422</v>
      </c>
      <c r="HI79">
        <v>0</v>
      </c>
      <c r="HJ79">
        <v>96872</v>
      </c>
      <c r="HK79">
        <v>2128</v>
      </c>
      <c r="HL79">
        <v>1794</v>
      </c>
      <c r="HM79">
        <v>3000</v>
      </c>
      <c r="HN79">
        <v>347800</v>
      </c>
      <c r="HO79">
        <v>0</v>
      </c>
      <c r="HP79">
        <v>0</v>
      </c>
      <c r="HQ79">
        <v>0</v>
      </c>
      <c r="HR79">
        <v>0</v>
      </c>
      <c r="HS79">
        <v>7464791</v>
      </c>
      <c r="HT79">
        <v>189704</v>
      </c>
      <c r="HW79">
        <v>0</v>
      </c>
      <c r="HX79">
        <v>50</v>
      </c>
      <c r="HY79">
        <v>89</v>
      </c>
      <c r="HZ79">
        <v>130</v>
      </c>
      <c r="IA79">
        <v>120</v>
      </c>
      <c r="IB79">
        <v>237</v>
      </c>
      <c r="IC79">
        <v>626</v>
      </c>
      <c r="ID79">
        <v>0</v>
      </c>
      <c r="IE79">
        <v>0.16700000000000001</v>
      </c>
      <c r="IF79">
        <v>0</v>
      </c>
      <c r="IG79">
        <v>31</v>
      </c>
      <c r="IH79">
        <v>151.65900000000002</v>
      </c>
      <c r="II79">
        <v>0</v>
      </c>
      <c r="IJ79">
        <v>82.197000000000003</v>
      </c>
      <c r="IK79">
        <v>0</v>
      </c>
      <c r="IL79">
        <v>0</v>
      </c>
      <c r="IM79">
        <v>1</v>
      </c>
      <c r="IN79">
        <v>0</v>
      </c>
      <c r="IO79">
        <v>1</v>
      </c>
      <c r="IP79">
        <v>0</v>
      </c>
      <c r="IQ79">
        <v>82.03</v>
      </c>
      <c r="IR79">
        <v>50530</v>
      </c>
      <c r="IS79">
        <v>0</v>
      </c>
      <c r="IT79">
        <v>0</v>
      </c>
      <c r="IU79">
        <v>3000</v>
      </c>
      <c r="IV79">
        <v>0</v>
      </c>
      <c r="IW79">
        <v>6160</v>
      </c>
      <c r="IX79">
        <v>154</v>
      </c>
      <c r="IY79">
        <v>0</v>
      </c>
      <c r="IZ79">
        <v>0</v>
      </c>
      <c r="JA79">
        <v>0</v>
      </c>
      <c r="JB79">
        <v>6</v>
      </c>
      <c r="JC79">
        <v>151004</v>
      </c>
      <c r="JD79">
        <v>12</v>
      </c>
      <c r="JE79">
        <v>163870</v>
      </c>
      <c r="JF79">
        <v>3</v>
      </c>
      <c r="JG79">
        <v>20926</v>
      </c>
      <c r="JH79">
        <v>12000</v>
      </c>
      <c r="JJ79">
        <v>0</v>
      </c>
      <c r="JK79">
        <v>0</v>
      </c>
      <c r="JL79">
        <v>0</v>
      </c>
      <c r="JM79">
        <v>0</v>
      </c>
      <c r="JO79">
        <v>0.84200000000000008</v>
      </c>
      <c r="JP79">
        <v>45.730000000000004</v>
      </c>
      <c r="JQ79">
        <v>12.540000000000001</v>
      </c>
      <c r="JR79">
        <v>6722</v>
      </c>
      <c r="JS79">
        <v>424843</v>
      </c>
      <c r="JT79">
        <v>133793</v>
      </c>
      <c r="JU79">
        <v>15764</v>
      </c>
      <c r="JW79">
        <v>0</v>
      </c>
      <c r="JX79">
        <v>0</v>
      </c>
      <c r="JY79">
        <v>0</v>
      </c>
      <c r="JZ79">
        <v>0</v>
      </c>
      <c r="KD79">
        <v>15954</v>
      </c>
      <c r="KE79">
        <v>7258</v>
      </c>
      <c r="KG79">
        <v>0</v>
      </c>
      <c r="KH79">
        <v>0</v>
      </c>
      <c r="KI79">
        <v>0</v>
      </c>
      <c r="KJ79">
        <v>8</v>
      </c>
      <c r="KK79">
        <v>23</v>
      </c>
      <c r="KL79">
        <v>4928</v>
      </c>
      <c r="KM79">
        <v>14168</v>
      </c>
      <c r="KN79">
        <v>0</v>
      </c>
      <c r="KO79">
        <v>0</v>
      </c>
      <c r="KP79">
        <v>0</v>
      </c>
      <c r="KQ79">
        <v>0</v>
      </c>
      <c r="KS79">
        <v>0</v>
      </c>
      <c r="KT79">
        <v>0</v>
      </c>
      <c r="KU79">
        <v>0</v>
      </c>
      <c r="KW79">
        <v>0</v>
      </c>
      <c r="KX79">
        <v>0</v>
      </c>
      <c r="KY79">
        <v>0</v>
      </c>
      <c r="KZ79">
        <v>0</v>
      </c>
      <c r="LA79">
        <v>0</v>
      </c>
      <c r="LB79">
        <v>0</v>
      </c>
      <c r="LD79">
        <v>0</v>
      </c>
      <c r="LE79">
        <v>0</v>
      </c>
      <c r="LF79">
        <v>0</v>
      </c>
      <c r="LG79">
        <v>0</v>
      </c>
      <c r="LH79">
        <v>0</v>
      </c>
      <c r="LI79">
        <v>0</v>
      </c>
      <c r="LJ79">
        <v>687.23900000000003</v>
      </c>
      <c r="LK79">
        <v>6</v>
      </c>
      <c r="LL79">
        <v>90000</v>
      </c>
      <c r="LM79">
        <v>6872</v>
      </c>
      <c r="LN79">
        <v>0</v>
      </c>
      <c r="LO79">
        <v>0</v>
      </c>
      <c r="LP79">
        <v>0</v>
      </c>
      <c r="LQ79">
        <v>0</v>
      </c>
      <c r="LR79">
        <v>0</v>
      </c>
      <c r="LS79">
        <v>0</v>
      </c>
      <c r="LT79">
        <v>0</v>
      </c>
      <c r="LU79">
        <v>0</v>
      </c>
      <c r="LV79">
        <v>0</v>
      </c>
      <c r="LW79">
        <v>0</v>
      </c>
      <c r="LX79">
        <v>0</v>
      </c>
      <c r="LY79">
        <v>0</v>
      </c>
      <c r="LZ79">
        <v>713</v>
      </c>
      <c r="MA79">
        <v>42780</v>
      </c>
      <c r="MB79">
        <v>0</v>
      </c>
      <c r="MC79">
        <v>28520</v>
      </c>
      <c r="MD79">
        <v>14260</v>
      </c>
      <c r="ME79">
        <v>0</v>
      </c>
      <c r="MF79">
        <v>0</v>
      </c>
      <c r="MG79">
        <v>8915323</v>
      </c>
      <c r="MH79">
        <v>0</v>
      </c>
      <c r="MI79">
        <v>0</v>
      </c>
      <c r="MJ79">
        <v>0</v>
      </c>
      <c r="MK79">
        <v>0</v>
      </c>
      <c r="ML79">
        <v>0</v>
      </c>
    </row>
    <row r="80" spans="1:350" x14ac:dyDescent="0.25">
      <c r="A80">
        <v>45523</v>
      </c>
      <c r="B80">
        <v>57807</v>
      </c>
      <c r="C80">
        <v>9</v>
      </c>
      <c r="D80">
        <v>2025</v>
      </c>
      <c r="E80">
        <v>6160</v>
      </c>
      <c r="F80">
        <v>0</v>
      </c>
      <c r="G80">
        <v>5366.8730000000005</v>
      </c>
      <c r="H80">
        <v>4578.098</v>
      </c>
      <c r="I80">
        <v>4578.098</v>
      </c>
      <c r="J80">
        <v>5366.8730000000005</v>
      </c>
      <c r="K80">
        <v>0</v>
      </c>
      <c r="L80">
        <v>6160</v>
      </c>
      <c r="M80">
        <v>0</v>
      </c>
      <c r="N80">
        <v>0</v>
      </c>
      <c r="P80">
        <v>5349.7480000000005</v>
      </c>
      <c r="Q80">
        <v>0</v>
      </c>
      <c r="R80">
        <v>3328592</v>
      </c>
      <c r="S80">
        <v>622.19600000000003</v>
      </c>
      <c r="U80">
        <v>2314500</v>
      </c>
      <c r="V80">
        <v>629.50200000000007</v>
      </c>
      <c r="W80">
        <v>387773</v>
      </c>
      <c r="X80">
        <v>387773</v>
      </c>
      <c r="Z80">
        <v>0</v>
      </c>
      <c r="AC80">
        <v>0</v>
      </c>
      <c r="AD80" t="s">
        <v>305</v>
      </c>
      <c r="AE80">
        <v>0</v>
      </c>
      <c r="AH80">
        <v>0</v>
      </c>
      <c r="AI80">
        <v>0</v>
      </c>
      <c r="AJ80">
        <v>6160</v>
      </c>
      <c r="AK80" t="s">
        <v>529</v>
      </c>
      <c r="AL80" t="s">
        <v>15</v>
      </c>
      <c r="AM80">
        <v>0</v>
      </c>
      <c r="AN80">
        <v>0</v>
      </c>
      <c r="AO80">
        <v>0</v>
      </c>
      <c r="AP80">
        <v>0</v>
      </c>
      <c r="AQ80">
        <v>0</v>
      </c>
      <c r="AS80">
        <v>0</v>
      </c>
      <c r="AT80">
        <v>0</v>
      </c>
      <c r="AU80">
        <v>0</v>
      </c>
      <c r="AV80">
        <v>0</v>
      </c>
      <c r="AW80">
        <v>60099993</v>
      </c>
      <c r="AX80">
        <v>59273138</v>
      </c>
      <c r="AY80">
        <v>39954043</v>
      </c>
      <c r="AZ80">
        <v>3328592</v>
      </c>
      <c r="BA80">
        <v>0</v>
      </c>
      <c r="BB80">
        <v>113874</v>
      </c>
      <c r="BC80">
        <v>113148</v>
      </c>
      <c r="BD80">
        <v>268</v>
      </c>
      <c r="BE80">
        <v>726</v>
      </c>
      <c r="BF80">
        <v>53675908</v>
      </c>
      <c r="BG80">
        <v>0</v>
      </c>
      <c r="BJ80">
        <v>12</v>
      </c>
      <c r="BK80">
        <v>0</v>
      </c>
      <c r="BL80">
        <v>0</v>
      </c>
      <c r="BM80">
        <v>0</v>
      </c>
      <c r="BN80">
        <v>0</v>
      </c>
      <c r="BO80">
        <v>0</v>
      </c>
      <c r="BP80">
        <v>0</v>
      </c>
      <c r="BQ80">
        <v>65</v>
      </c>
      <c r="BS80">
        <v>0</v>
      </c>
      <c r="BT80">
        <v>0</v>
      </c>
      <c r="BU80">
        <v>0</v>
      </c>
      <c r="BV80">
        <v>0</v>
      </c>
      <c r="BW80">
        <v>0</v>
      </c>
      <c r="BY80">
        <v>0</v>
      </c>
      <c r="CA80">
        <v>0</v>
      </c>
      <c r="CB80">
        <v>0</v>
      </c>
      <c r="CC80">
        <v>0</v>
      </c>
      <c r="CD80">
        <v>0</v>
      </c>
      <c r="CE80">
        <v>0</v>
      </c>
      <c r="CF80">
        <v>0</v>
      </c>
      <c r="CG80">
        <v>0</v>
      </c>
      <c r="CH80">
        <v>1161829</v>
      </c>
      <c r="CI80">
        <v>0</v>
      </c>
      <c r="CJ80">
        <v>4</v>
      </c>
      <c r="CK80">
        <v>0</v>
      </c>
      <c r="CL80">
        <v>0</v>
      </c>
      <c r="CN80">
        <v>0</v>
      </c>
      <c r="CO80">
        <v>1</v>
      </c>
      <c r="CP80">
        <v>0</v>
      </c>
      <c r="CQ80">
        <v>0</v>
      </c>
      <c r="CR80">
        <v>5339.6130000000003</v>
      </c>
      <c r="CS80">
        <v>0</v>
      </c>
      <c r="CT80">
        <v>0</v>
      </c>
      <c r="CU80">
        <v>0</v>
      </c>
      <c r="CV80">
        <v>0</v>
      </c>
      <c r="CW80">
        <v>0</v>
      </c>
      <c r="CX80">
        <v>0</v>
      </c>
      <c r="CY80">
        <v>0</v>
      </c>
      <c r="CZ80">
        <v>0</v>
      </c>
      <c r="DB80">
        <v>28201084</v>
      </c>
      <c r="DC80">
        <v>0</v>
      </c>
      <c r="DD80">
        <v>0</v>
      </c>
      <c r="DE80">
        <v>5940704</v>
      </c>
      <c r="DF80">
        <v>5940704</v>
      </c>
      <c r="DG80">
        <v>964.4</v>
      </c>
      <c r="DH80">
        <v>0</v>
      </c>
      <c r="DI80">
        <v>0</v>
      </c>
      <c r="DK80">
        <v>0</v>
      </c>
      <c r="DL80">
        <v>0</v>
      </c>
      <c r="DM80">
        <v>7477796</v>
      </c>
      <c r="DN80">
        <v>24587</v>
      </c>
      <c r="DO80">
        <v>0</v>
      </c>
      <c r="DP80">
        <v>0</v>
      </c>
      <c r="DQ80">
        <v>0</v>
      </c>
      <c r="DR80">
        <v>0</v>
      </c>
      <c r="DS80">
        <v>0</v>
      </c>
      <c r="DT80">
        <v>0</v>
      </c>
      <c r="DU80">
        <v>0</v>
      </c>
      <c r="DV80">
        <v>0</v>
      </c>
      <c r="DW80">
        <v>0</v>
      </c>
      <c r="DX80">
        <v>0</v>
      </c>
      <c r="DY80">
        <v>0</v>
      </c>
      <c r="DZ80">
        <v>0</v>
      </c>
      <c r="EA80">
        <v>0</v>
      </c>
      <c r="EB80">
        <v>0</v>
      </c>
      <c r="EC80">
        <v>293.68200000000002</v>
      </c>
      <c r="ED80">
        <v>2080443</v>
      </c>
      <c r="EE80">
        <v>0</v>
      </c>
      <c r="EF80">
        <v>0</v>
      </c>
      <c r="EG80">
        <v>0</v>
      </c>
      <c r="EH80">
        <v>5421940</v>
      </c>
      <c r="EI80">
        <v>0</v>
      </c>
      <c r="EJ80">
        <v>0</v>
      </c>
      <c r="EK80">
        <v>210.21200000000002</v>
      </c>
      <c r="EL80">
        <v>0</v>
      </c>
      <c r="EM80">
        <v>56.663000000000004</v>
      </c>
      <c r="EN80">
        <v>15.912000000000001</v>
      </c>
      <c r="EO80">
        <v>0</v>
      </c>
      <c r="EP80">
        <v>0</v>
      </c>
      <c r="EQ80">
        <v>282.78700000000003</v>
      </c>
      <c r="ER80">
        <v>0</v>
      </c>
      <c r="ES80">
        <v>880.18500000000006</v>
      </c>
      <c r="ET80">
        <v>0</v>
      </c>
      <c r="EV80">
        <v>0</v>
      </c>
      <c r="EW80">
        <v>0</v>
      </c>
      <c r="EX80">
        <v>0</v>
      </c>
      <c r="EZ80">
        <v>50453646</v>
      </c>
      <c r="FA80">
        <v>0</v>
      </c>
      <c r="FB80">
        <v>53756924</v>
      </c>
      <c r="FC80">
        <v>0</v>
      </c>
      <c r="FD80">
        <v>0</v>
      </c>
      <c r="FE80">
        <v>7524185</v>
      </c>
      <c r="FF80">
        <v>1295307</v>
      </c>
      <c r="FG80">
        <v>6.6668999999999992E-2</v>
      </c>
      <c r="FH80">
        <v>3.0164999999999997E-2</v>
      </c>
      <c r="FI80">
        <v>0</v>
      </c>
      <c r="FJ80">
        <v>0</v>
      </c>
      <c r="FK80">
        <v>8713.621000000001</v>
      </c>
      <c r="FL80">
        <v>63738245</v>
      </c>
      <c r="FM80">
        <v>0</v>
      </c>
      <c r="FN80">
        <v>0</v>
      </c>
      <c r="FO80">
        <v>40866</v>
      </c>
      <c r="FP80">
        <v>0</v>
      </c>
      <c r="FQ80">
        <v>77844</v>
      </c>
      <c r="FR80">
        <v>40866</v>
      </c>
      <c r="FS80">
        <v>36978</v>
      </c>
      <c r="FT80">
        <v>0</v>
      </c>
      <c r="FU80">
        <v>0</v>
      </c>
      <c r="FV80">
        <v>0</v>
      </c>
      <c r="FW80">
        <v>0</v>
      </c>
      <c r="FX80">
        <v>0</v>
      </c>
      <c r="FY80">
        <v>0</v>
      </c>
      <c r="GB80">
        <v>4830393</v>
      </c>
      <c r="GC80">
        <v>4830393</v>
      </c>
      <c r="GD80">
        <v>505.988</v>
      </c>
      <c r="GF80">
        <v>0</v>
      </c>
      <c r="GG80">
        <v>0</v>
      </c>
      <c r="GH80">
        <v>0</v>
      </c>
      <c r="GI80">
        <v>0</v>
      </c>
      <c r="GK80">
        <v>0</v>
      </c>
      <c r="GL80">
        <v>0</v>
      </c>
      <c r="GM80">
        <v>0</v>
      </c>
      <c r="GN80">
        <v>0</v>
      </c>
      <c r="GO80">
        <v>0</v>
      </c>
      <c r="GQ80">
        <v>0</v>
      </c>
      <c r="GR80">
        <v>0</v>
      </c>
      <c r="GS80">
        <v>0</v>
      </c>
      <c r="GT80">
        <v>0</v>
      </c>
      <c r="HB80">
        <v>380911986</v>
      </c>
      <c r="HC80">
        <v>3.9695999999999995E-2</v>
      </c>
      <c r="HD80">
        <v>852169</v>
      </c>
      <c r="HE80">
        <v>0</v>
      </c>
      <c r="HF80">
        <v>5026752</v>
      </c>
      <c r="HG80">
        <v>134288</v>
      </c>
      <c r="HH80">
        <v>812610</v>
      </c>
      <c r="HI80">
        <v>0</v>
      </c>
      <c r="HJ80">
        <v>173396</v>
      </c>
      <c r="HK80">
        <v>15670</v>
      </c>
      <c r="HL80">
        <v>12816</v>
      </c>
      <c r="HM80">
        <v>49000</v>
      </c>
      <c r="HN80">
        <v>503651</v>
      </c>
      <c r="HO80">
        <v>0</v>
      </c>
      <c r="HP80">
        <v>0</v>
      </c>
      <c r="HQ80">
        <v>0</v>
      </c>
      <c r="HR80">
        <v>0</v>
      </c>
      <c r="HS80">
        <v>50428332</v>
      </c>
      <c r="HT80">
        <v>1295307</v>
      </c>
      <c r="HW80">
        <v>0</v>
      </c>
      <c r="HX80">
        <v>677</v>
      </c>
      <c r="HY80">
        <v>828</v>
      </c>
      <c r="HZ80">
        <v>799</v>
      </c>
      <c r="IA80">
        <v>758</v>
      </c>
      <c r="IB80">
        <v>788</v>
      </c>
      <c r="IC80">
        <v>3850</v>
      </c>
      <c r="ID80">
        <v>0</v>
      </c>
      <c r="IE80">
        <v>0</v>
      </c>
      <c r="IF80">
        <v>0</v>
      </c>
      <c r="IG80">
        <v>218</v>
      </c>
      <c r="IH80">
        <v>1319.172</v>
      </c>
      <c r="II80">
        <v>0</v>
      </c>
      <c r="IJ80">
        <v>629.50200000000007</v>
      </c>
      <c r="IK80">
        <v>0</v>
      </c>
      <c r="IL80">
        <v>8</v>
      </c>
      <c r="IM80">
        <v>3</v>
      </c>
      <c r="IN80">
        <v>0</v>
      </c>
      <c r="IO80">
        <v>11</v>
      </c>
      <c r="IP80">
        <v>0</v>
      </c>
      <c r="IQ80">
        <v>629.50200000000007</v>
      </c>
      <c r="IR80">
        <v>387773</v>
      </c>
      <c r="IS80">
        <v>0</v>
      </c>
      <c r="IT80">
        <v>40000</v>
      </c>
      <c r="IU80">
        <v>9000</v>
      </c>
      <c r="IV80">
        <v>0</v>
      </c>
      <c r="IW80">
        <v>6160</v>
      </c>
      <c r="IX80">
        <v>0</v>
      </c>
      <c r="IY80">
        <v>0</v>
      </c>
      <c r="IZ80">
        <v>0</v>
      </c>
      <c r="JA80">
        <v>0</v>
      </c>
      <c r="JB80">
        <v>4</v>
      </c>
      <c r="JC80">
        <v>74166</v>
      </c>
      <c r="JD80">
        <v>18</v>
      </c>
      <c r="JE80">
        <v>192783</v>
      </c>
      <c r="JF80">
        <v>40</v>
      </c>
      <c r="JG80">
        <v>196602</v>
      </c>
      <c r="JH80">
        <v>40100</v>
      </c>
      <c r="JJ80">
        <v>0</v>
      </c>
      <c r="JK80">
        <v>0</v>
      </c>
      <c r="JL80">
        <v>0</v>
      </c>
      <c r="JM80">
        <v>0</v>
      </c>
      <c r="JO80">
        <v>43.872</v>
      </c>
      <c r="JP80">
        <v>326.55</v>
      </c>
      <c r="JQ80">
        <v>135.56700000000001</v>
      </c>
      <c r="JR80">
        <v>350265</v>
      </c>
      <c r="JS80">
        <v>3033728</v>
      </c>
      <c r="JT80">
        <v>1446400</v>
      </c>
      <c r="JU80">
        <v>115562</v>
      </c>
      <c r="JW80">
        <v>0</v>
      </c>
      <c r="JX80">
        <v>0</v>
      </c>
      <c r="JY80">
        <v>0</v>
      </c>
      <c r="JZ80">
        <v>0</v>
      </c>
      <c r="KD80">
        <v>115562</v>
      </c>
      <c r="KE80">
        <v>7258</v>
      </c>
      <c r="KG80">
        <v>0</v>
      </c>
      <c r="KH80">
        <v>0</v>
      </c>
      <c r="KI80">
        <v>0</v>
      </c>
      <c r="KJ80">
        <v>90</v>
      </c>
      <c r="KK80">
        <v>128</v>
      </c>
      <c r="KL80">
        <v>55440</v>
      </c>
      <c r="KM80">
        <v>78848</v>
      </c>
      <c r="KN80">
        <v>0</v>
      </c>
      <c r="KO80">
        <v>0</v>
      </c>
      <c r="KP80">
        <v>0</v>
      </c>
      <c r="KQ80">
        <v>0</v>
      </c>
      <c r="KS80">
        <v>0</v>
      </c>
      <c r="KT80">
        <v>0</v>
      </c>
      <c r="KU80">
        <v>0</v>
      </c>
      <c r="KW80">
        <v>0</v>
      </c>
      <c r="KX80">
        <v>0</v>
      </c>
      <c r="KY80">
        <v>0</v>
      </c>
      <c r="KZ80">
        <v>0</v>
      </c>
      <c r="LA80">
        <v>0</v>
      </c>
      <c r="LB80">
        <v>0</v>
      </c>
      <c r="LD80">
        <v>0</v>
      </c>
      <c r="LE80">
        <v>0</v>
      </c>
      <c r="LF80">
        <v>0</v>
      </c>
      <c r="LG80">
        <v>0</v>
      </c>
      <c r="LH80">
        <v>0</v>
      </c>
      <c r="LI80">
        <v>0</v>
      </c>
      <c r="LJ80">
        <v>5339.6130000000003</v>
      </c>
      <c r="LK80">
        <v>8</v>
      </c>
      <c r="LL80">
        <v>120000</v>
      </c>
      <c r="LM80">
        <v>53396</v>
      </c>
      <c r="LN80">
        <v>0</v>
      </c>
      <c r="LO80">
        <v>0</v>
      </c>
      <c r="LP80">
        <v>0</v>
      </c>
      <c r="LQ80">
        <v>0</v>
      </c>
      <c r="LR80">
        <v>0</v>
      </c>
      <c r="LS80">
        <v>0</v>
      </c>
      <c r="LT80">
        <v>0</v>
      </c>
      <c r="LU80">
        <v>0</v>
      </c>
      <c r="LV80">
        <v>0</v>
      </c>
      <c r="LW80">
        <v>0</v>
      </c>
      <c r="LX80">
        <v>0</v>
      </c>
      <c r="LY80">
        <v>0</v>
      </c>
      <c r="LZ80">
        <v>5161</v>
      </c>
      <c r="MA80">
        <v>309660</v>
      </c>
      <c r="MB80">
        <v>0</v>
      </c>
      <c r="MC80">
        <v>206440</v>
      </c>
      <c r="MD80">
        <v>103220</v>
      </c>
      <c r="ME80">
        <v>0</v>
      </c>
      <c r="MF80">
        <v>0</v>
      </c>
      <c r="MG80">
        <v>60409653</v>
      </c>
      <c r="MH80">
        <v>0</v>
      </c>
      <c r="MI80">
        <v>0</v>
      </c>
      <c r="MJ80">
        <v>0</v>
      </c>
      <c r="MK80">
        <v>0</v>
      </c>
      <c r="ML80">
        <v>0</v>
      </c>
    </row>
    <row r="81" spans="1:350" x14ac:dyDescent="0.25">
      <c r="A81">
        <v>45523</v>
      </c>
      <c r="B81">
        <v>71807</v>
      </c>
      <c r="C81">
        <v>9</v>
      </c>
      <c r="D81">
        <v>2025</v>
      </c>
      <c r="E81">
        <v>6160</v>
      </c>
      <c r="F81">
        <v>0</v>
      </c>
      <c r="G81">
        <v>175.8</v>
      </c>
      <c r="H81">
        <v>173.328</v>
      </c>
      <c r="I81">
        <v>173.328</v>
      </c>
      <c r="J81">
        <v>175.8</v>
      </c>
      <c r="K81">
        <v>0</v>
      </c>
      <c r="L81">
        <v>6160</v>
      </c>
      <c r="M81">
        <v>0</v>
      </c>
      <c r="N81">
        <v>0</v>
      </c>
      <c r="P81">
        <v>170.953</v>
      </c>
      <c r="Q81">
        <v>0</v>
      </c>
      <c r="R81">
        <v>106366</v>
      </c>
      <c r="S81">
        <v>622.19600000000003</v>
      </c>
      <c r="U81">
        <v>73961</v>
      </c>
      <c r="V81">
        <v>0</v>
      </c>
      <c r="W81">
        <v>150156</v>
      </c>
      <c r="X81">
        <v>150156</v>
      </c>
      <c r="Z81">
        <v>0</v>
      </c>
      <c r="AC81">
        <v>0</v>
      </c>
      <c r="AD81" t="s">
        <v>305</v>
      </c>
      <c r="AE81">
        <v>0</v>
      </c>
      <c r="AH81">
        <v>0</v>
      </c>
      <c r="AI81">
        <v>0</v>
      </c>
      <c r="AJ81">
        <v>6160</v>
      </c>
      <c r="AK81" t="s">
        <v>529</v>
      </c>
      <c r="AL81" t="s">
        <v>57</v>
      </c>
      <c r="AM81">
        <v>0</v>
      </c>
      <c r="AN81">
        <v>0</v>
      </c>
      <c r="AO81">
        <v>0</v>
      </c>
      <c r="AP81">
        <v>0</v>
      </c>
      <c r="AQ81">
        <v>0</v>
      </c>
      <c r="AS81">
        <v>0</v>
      </c>
      <c r="AT81">
        <v>0</v>
      </c>
      <c r="AU81">
        <v>0</v>
      </c>
      <c r="AV81">
        <v>0</v>
      </c>
      <c r="AW81">
        <v>2087190</v>
      </c>
      <c r="AX81">
        <v>2059447</v>
      </c>
      <c r="AY81">
        <v>1348459</v>
      </c>
      <c r="AZ81">
        <v>106366</v>
      </c>
      <c r="BA81">
        <v>0</v>
      </c>
      <c r="BB81">
        <v>0</v>
      </c>
      <c r="BC81">
        <v>0</v>
      </c>
      <c r="BD81">
        <v>0</v>
      </c>
      <c r="BE81">
        <v>0</v>
      </c>
      <c r="BF81">
        <v>1860169</v>
      </c>
      <c r="BG81">
        <v>0</v>
      </c>
      <c r="BJ81">
        <v>12</v>
      </c>
      <c r="BK81">
        <v>0</v>
      </c>
      <c r="BL81">
        <v>0</v>
      </c>
      <c r="BM81">
        <v>0</v>
      </c>
      <c r="BN81">
        <v>0</v>
      </c>
      <c r="BO81">
        <v>0</v>
      </c>
      <c r="BP81">
        <v>0</v>
      </c>
      <c r="BQ81">
        <v>743</v>
      </c>
      <c r="BS81">
        <v>0</v>
      </c>
      <c r="BT81">
        <v>0</v>
      </c>
      <c r="BU81">
        <v>0</v>
      </c>
      <c r="BV81">
        <v>0</v>
      </c>
      <c r="BW81">
        <v>0</v>
      </c>
      <c r="BY81">
        <v>0</v>
      </c>
      <c r="CA81">
        <v>0</v>
      </c>
      <c r="CB81">
        <v>0</v>
      </c>
      <c r="CC81">
        <v>0</v>
      </c>
      <c r="CD81">
        <v>0</v>
      </c>
      <c r="CE81">
        <v>0</v>
      </c>
      <c r="CF81">
        <v>0</v>
      </c>
      <c r="CG81">
        <v>0</v>
      </c>
      <c r="CH81">
        <v>38354</v>
      </c>
      <c r="CI81">
        <v>0</v>
      </c>
      <c r="CJ81">
        <v>4</v>
      </c>
      <c r="CK81">
        <v>0</v>
      </c>
      <c r="CL81">
        <v>0</v>
      </c>
      <c r="CN81">
        <v>0</v>
      </c>
      <c r="CO81">
        <v>1</v>
      </c>
      <c r="CP81">
        <v>0</v>
      </c>
      <c r="CQ81">
        <v>0</v>
      </c>
      <c r="CR81">
        <v>166.886</v>
      </c>
      <c r="CS81">
        <v>0</v>
      </c>
      <c r="CT81">
        <v>0</v>
      </c>
      <c r="CU81">
        <v>0</v>
      </c>
      <c r="CV81">
        <v>0</v>
      </c>
      <c r="CW81">
        <v>0</v>
      </c>
      <c r="CX81">
        <v>0</v>
      </c>
      <c r="CY81">
        <v>0</v>
      </c>
      <c r="CZ81">
        <v>0</v>
      </c>
      <c r="DB81">
        <v>1067700</v>
      </c>
      <c r="DC81">
        <v>0</v>
      </c>
      <c r="DD81">
        <v>0</v>
      </c>
      <c r="DE81">
        <v>322707</v>
      </c>
      <c r="DF81">
        <v>322707</v>
      </c>
      <c r="DG81">
        <v>52.388000000000005</v>
      </c>
      <c r="DH81">
        <v>0</v>
      </c>
      <c r="DI81">
        <v>0</v>
      </c>
      <c r="DK81">
        <v>3515</v>
      </c>
      <c r="DL81">
        <v>0</v>
      </c>
      <c r="DM81">
        <v>52115</v>
      </c>
      <c r="DN81">
        <v>171</v>
      </c>
      <c r="DO81">
        <v>0</v>
      </c>
      <c r="DP81">
        <v>0</v>
      </c>
      <c r="DQ81">
        <v>0</v>
      </c>
      <c r="DR81">
        <v>0</v>
      </c>
      <c r="DS81">
        <v>0</v>
      </c>
      <c r="DT81">
        <v>0</v>
      </c>
      <c r="DU81">
        <v>0</v>
      </c>
      <c r="DV81">
        <v>0</v>
      </c>
      <c r="DW81">
        <v>0</v>
      </c>
      <c r="DX81">
        <v>0</v>
      </c>
      <c r="DY81">
        <v>0</v>
      </c>
      <c r="DZ81">
        <v>0</v>
      </c>
      <c r="EA81">
        <v>0</v>
      </c>
      <c r="EB81">
        <v>0</v>
      </c>
      <c r="EC81">
        <v>0</v>
      </c>
      <c r="ED81">
        <v>0</v>
      </c>
      <c r="EE81">
        <v>0</v>
      </c>
      <c r="EF81">
        <v>0</v>
      </c>
      <c r="EG81">
        <v>0</v>
      </c>
      <c r="EH81">
        <v>52286</v>
      </c>
      <c r="EI81">
        <v>0</v>
      </c>
      <c r="EJ81">
        <v>0</v>
      </c>
      <c r="EK81">
        <v>1.9360000000000002</v>
      </c>
      <c r="EL81">
        <v>0</v>
      </c>
      <c r="EM81">
        <v>0</v>
      </c>
      <c r="EN81">
        <v>0.53600000000000003</v>
      </c>
      <c r="EO81">
        <v>0</v>
      </c>
      <c r="EP81">
        <v>0</v>
      </c>
      <c r="EQ81">
        <v>2.472</v>
      </c>
      <c r="ER81">
        <v>0</v>
      </c>
      <c r="ES81">
        <v>8.4879999999999995</v>
      </c>
      <c r="ET81">
        <v>0</v>
      </c>
      <c r="EV81">
        <v>0</v>
      </c>
      <c r="EW81">
        <v>0</v>
      </c>
      <c r="EX81">
        <v>0</v>
      </c>
      <c r="EZ81">
        <v>1753803</v>
      </c>
      <c r="FA81">
        <v>0</v>
      </c>
      <c r="FB81">
        <v>1859998</v>
      </c>
      <c r="FC81">
        <v>0</v>
      </c>
      <c r="FD81">
        <v>0</v>
      </c>
      <c r="FE81">
        <v>260754</v>
      </c>
      <c r="FF81">
        <v>44890</v>
      </c>
      <c r="FG81">
        <v>6.6668999999999992E-2</v>
      </c>
      <c r="FH81">
        <v>3.0164999999999997E-2</v>
      </c>
      <c r="FI81">
        <v>0</v>
      </c>
      <c r="FJ81">
        <v>0</v>
      </c>
      <c r="FK81">
        <v>301.97500000000002</v>
      </c>
      <c r="FL81">
        <v>2203996</v>
      </c>
      <c r="FM81">
        <v>0</v>
      </c>
      <c r="FN81">
        <v>0</v>
      </c>
      <c r="FO81">
        <v>0</v>
      </c>
      <c r="FP81">
        <v>0</v>
      </c>
      <c r="FQ81">
        <v>0</v>
      </c>
      <c r="FR81">
        <v>0</v>
      </c>
      <c r="FS81">
        <v>0</v>
      </c>
      <c r="FT81">
        <v>0</v>
      </c>
      <c r="FU81">
        <v>0</v>
      </c>
      <c r="FV81">
        <v>0</v>
      </c>
      <c r="FW81">
        <v>0</v>
      </c>
      <c r="FX81">
        <v>0</v>
      </c>
      <c r="FY81">
        <v>0</v>
      </c>
      <c r="GB81">
        <v>0</v>
      </c>
      <c r="GC81">
        <v>0</v>
      </c>
      <c r="GD81">
        <v>0</v>
      </c>
      <c r="GF81">
        <v>0</v>
      </c>
      <c r="GG81">
        <v>0</v>
      </c>
      <c r="GH81">
        <v>0</v>
      </c>
      <c r="GI81">
        <v>0</v>
      </c>
      <c r="GK81">
        <v>0</v>
      </c>
      <c r="GL81">
        <v>0</v>
      </c>
      <c r="GM81">
        <v>0</v>
      </c>
      <c r="GN81">
        <v>0</v>
      </c>
      <c r="GO81">
        <v>0</v>
      </c>
      <c r="GQ81">
        <v>0</v>
      </c>
      <c r="GR81">
        <v>0</v>
      </c>
      <c r="GS81">
        <v>0</v>
      </c>
      <c r="GT81">
        <v>0</v>
      </c>
      <c r="HB81">
        <v>380911986</v>
      </c>
      <c r="HC81">
        <v>3.9695999999999995E-2</v>
      </c>
      <c r="HD81">
        <v>27914</v>
      </c>
      <c r="HE81">
        <v>0</v>
      </c>
      <c r="HF81">
        <v>190314</v>
      </c>
      <c r="HG81">
        <v>0</v>
      </c>
      <c r="HH81">
        <v>60337</v>
      </c>
      <c r="HI81">
        <v>0</v>
      </c>
      <c r="HJ81">
        <v>16669</v>
      </c>
      <c r="HK81">
        <v>0</v>
      </c>
      <c r="HL81">
        <v>0</v>
      </c>
      <c r="HM81">
        <v>0</v>
      </c>
      <c r="HN81">
        <v>0</v>
      </c>
      <c r="HO81">
        <v>0</v>
      </c>
      <c r="HP81">
        <v>0</v>
      </c>
      <c r="HQ81">
        <v>0</v>
      </c>
      <c r="HR81">
        <v>0</v>
      </c>
      <c r="HS81">
        <v>1753632</v>
      </c>
      <c r="HT81">
        <v>44890</v>
      </c>
      <c r="HW81">
        <v>0</v>
      </c>
      <c r="HX81">
        <v>6</v>
      </c>
      <c r="HY81">
        <v>10</v>
      </c>
      <c r="HZ81">
        <v>14</v>
      </c>
      <c r="IA81">
        <v>17</v>
      </c>
      <c r="IB81">
        <v>148</v>
      </c>
      <c r="IC81">
        <v>195</v>
      </c>
      <c r="ID81">
        <v>0</v>
      </c>
      <c r="IE81">
        <v>162.50700000000001</v>
      </c>
      <c r="IF81">
        <v>0</v>
      </c>
      <c r="IG81">
        <v>0</v>
      </c>
      <c r="IH81">
        <v>97.95</v>
      </c>
      <c r="II81">
        <v>0</v>
      </c>
      <c r="IJ81">
        <v>162.50700000000001</v>
      </c>
      <c r="IK81">
        <v>0</v>
      </c>
      <c r="IL81">
        <v>0</v>
      </c>
      <c r="IM81">
        <v>0</v>
      </c>
      <c r="IN81">
        <v>0</v>
      </c>
      <c r="IO81">
        <v>0</v>
      </c>
      <c r="IP81">
        <v>0</v>
      </c>
      <c r="IQ81">
        <v>0</v>
      </c>
      <c r="IR81">
        <v>0</v>
      </c>
      <c r="IS81">
        <v>0</v>
      </c>
      <c r="IT81">
        <v>0</v>
      </c>
      <c r="IU81">
        <v>0</v>
      </c>
      <c r="IV81">
        <v>0</v>
      </c>
      <c r="IW81">
        <v>6160</v>
      </c>
      <c r="IX81">
        <v>150156</v>
      </c>
      <c r="IY81">
        <v>0</v>
      </c>
      <c r="IZ81">
        <v>0</v>
      </c>
      <c r="JA81">
        <v>0</v>
      </c>
      <c r="JB81">
        <v>0</v>
      </c>
      <c r="JC81">
        <v>0</v>
      </c>
      <c r="JD81">
        <v>0</v>
      </c>
      <c r="JE81">
        <v>0</v>
      </c>
      <c r="JF81">
        <v>0</v>
      </c>
      <c r="JG81">
        <v>0</v>
      </c>
      <c r="JH81">
        <v>0</v>
      </c>
      <c r="JJ81">
        <v>0</v>
      </c>
      <c r="JK81">
        <v>0</v>
      </c>
      <c r="JL81">
        <v>0</v>
      </c>
      <c r="JM81">
        <v>0</v>
      </c>
      <c r="JO81">
        <v>0</v>
      </c>
      <c r="JP81">
        <v>0</v>
      </c>
      <c r="JQ81">
        <v>0</v>
      </c>
      <c r="JR81">
        <v>0</v>
      </c>
      <c r="JS81">
        <v>0</v>
      </c>
      <c r="JT81">
        <v>0</v>
      </c>
      <c r="JU81">
        <v>0</v>
      </c>
      <c r="JW81">
        <v>0</v>
      </c>
      <c r="JX81">
        <v>0</v>
      </c>
      <c r="JY81">
        <v>0</v>
      </c>
      <c r="JZ81">
        <v>0</v>
      </c>
      <c r="KD81">
        <v>0</v>
      </c>
      <c r="KE81">
        <v>7258</v>
      </c>
      <c r="KG81">
        <v>0</v>
      </c>
      <c r="KH81">
        <v>0</v>
      </c>
      <c r="KI81">
        <v>0</v>
      </c>
      <c r="KJ81">
        <v>0</v>
      </c>
      <c r="KK81">
        <v>0</v>
      </c>
      <c r="KL81">
        <v>0</v>
      </c>
      <c r="KM81">
        <v>0</v>
      </c>
      <c r="KN81">
        <v>0</v>
      </c>
      <c r="KO81">
        <v>0</v>
      </c>
      <c r="KP81">
        <v>0</v>
      </c>
      <c r="KQ81">
        <v>0</v>
      </c>
      <c r="KS81">
        <v>0</v>
      </c>
      <c r="KT81">
        <v>0</v>
      </c>
      <c r="KU81">
        <v>0</v>
      </c>
      <c r="KW81">
        <v>0</v>
      </c>
      <c r="KX81">
        <v>0</v>
      </c>
      <c r="KY81">
        <v>0</v>
      </c>
      <c r="KZ81">
        <v>0</v>
      </c>
      <c r="LA81">
        <v>0</v>
      </c>
      <c r="LB81">
        <v>0</v>
      </c>
      <c r="LD81">
        <v>0</v>
      </c>
      <c r="LE81">
        <v>0</v>
      </c>
      <c r="LF81">
        <v>0</v>
      </c>
      <c r="LG81">
        <v>0</v>
      </c>
      <c r="LH81">
        <v>0</v>
      </c>
      <c r="LI81">
        <v>0</v>
      </c>
      <c r="LJ81">
        <v>166.886</v>
      </c>
      <c r="LK81">
        <v>1</v>
      </c>
      <c r="LL81">
        <v>15000</v>
      </c>
      <c r="LM81">
        <v>1669</v>
      </c>
      <c r="LN81">
        <v>0</v>
      </c>
      <c r="LO81">
        <v>0</v>
      </c>
      <c r="LP81">
        <v>0</v>
      </c>
      <c r="LQ81">
        <v>0</v>
      </c>
      <c r="LR81">
        <v>0</v>
      </c>
      <c r="LS81">
        <v>0</v>
      </c>
      <c r="LT81">
        <v>0</v>
      </c>
      <c r="LU81">
        <v>0</v>
      </c>
      <c r="LV81">
        <v>0</v>
      </c>
      <c r="LW81">
        <v>0</v>
      </c>
      <c r="LX81">
        <v>0</v>
      </c>
      <c r="LY81">
        <v>0</v>
      </c>
      <c r="LZ81">
        <v>174</v>
      </c>
      <c r="MA81">
        <v>10440</v>
      </c>
      <c r="MB81">
        <v>0</v>
      </c>
      <c r="MC81">
        <v>6960</v>
      </c>
      <c r="MD81">
        <v>3480</v>
      </c>
      <c r="ME81">
        <v>0</v>
      </c>
      <c r="MF81">
        <v>0</v>
      </c>
      <c r="MG81">
        <v>2097630</v>
      </c>
      <c r="MH81">
        <v>0</v>
      </c>
      <c r="MI81">
        <v>0</v>
      </c>
      <c r="MJ81">
        <v>0</v>
      </c>
      <c r="MK81">
        <v>0</v>
      </c>
      <c r="ML81">
        <v>0</v>
      </c>
    </row>
    <row r="82" spans="1:350" x14ac:dyDescent="0.25">
      <c r="A82">
        <v>45523</v>
      </c>
      <c r="B82">
        <v>108807</v>
      </c>
      <c r="C82">
        <v>9</v>
      </c>
      <c r="D82">
        <v>2025</v>
      </c>
      <c r="E82">
        <v>6160</v>
      </c>
      <c r="F82">
        <v>0</v>
      </c>
      <c r="G82">
        <v>74237.27</v>
      </c>
      <c r="H82">
        <v>68157.285000000003</v>
      </c>
      <c r="I82">
        <v>68157.285000000003</v>
      </c>
      <c r="J82">
        <v>74237.27</v>
      </c>
      <c r="K82">
        <v>0</v>
      </c>
      <c r="L82">
        <v>6160</v>
      </c>
      <c r="M82">
        <v>0</v>
      </c>
      <c r="N82">
        <v>0</v>
      </c>
      <c r="P82">
        <v>71737.865000000005</v>
      </c>
      <c r="Q82">
        <v>0</v>
      </c>
      <c r="R82">
        <v>44635013</v>
      </c>
      <c r="S82">
        <v>622.19600000000003</v>
      </c>
      <c r="U82">
        <v>31036472</v>
      </c>
      <c r="V82">
        <v>32057.128000000001</v>
      </c>
      <c r="W82">
        <v>19747319</v>
      </c>
      <c r="X82">
        <v>19747319</v>
      </c>
      <c r="Z82">
        <v>0</v>
      </c>
      <c r="AC82">
        <v>0</v>
      </c>
      <c r="AD82" t="s">
        <v>305</v>
      </c>
      <c r="AE82">
        <v>0</v>
      </c>
      <c r="AH82">
        <v>0</v>
      </c>
      <c r="AI82">
        <v>0</v>
      </c>
      <c r="AJ82">
        <v>6160</v>
      </c>
      <c r="AK82" t="s">
        <v>529</v>
      </c>
      <c r="AL82" t="s">
        <v>87</v>
      </c>
      <c r="AM82">
        <v>0</v>
      </c>
      <c r="AN82">
        <v>0</v>
      </c>
      <c r="AO82">
        <v>0</v>
      </c>
      <c r="AP82">
        <v>0</v>
      </c>
      <c r="AQ82">
        <v>0</v>
      </c>
      <c r="AS82">
        <v>0</v>
      </c>
      <c r="AT82">
        <v>0</v>
      </c>
      <c r="AU82">
        <v>0</v>
      </c>
      <c r="AV82">
        <v>-6772667</v>
      </c>
      <c r="AW82">
        <v>843574342</v>
      </c>
      <c r="AX82">
        <v>832000697</v>
      </c>
      <c r="AY82">
        <v>555365430</v>
      </c>
      <c r="AZ82">
        <v>44635013</v>
      </c>
      <c r="BA82">
        <v>2384.25</v>
      </c>
      <c r="BB82">
        <v>0</v>
      </c>
      <c r="BC82">
        <v>0</v>
      </c>
      <c r="BD82">
        <v>0</v>
      </c>
      <c r="BE82">
        <v>0</v>
      </c>
      <c r="BF82">
        <v>748877841</v>
      </c>
      <c r="BG82">
        <v>0</v>
      </c>
      <c r="BJ82">
        <v>12</v>
      </c>
      <c r="BK82">
        <v>0</v>
      </c>
      <c r="BL82">
        <v>0</v>
      </c>
      <c r="BM82">
        <v>0</v>
      </c>
      <c r="BN82">
        <v>0</v>
      </c>
      <c r="BO82">
        <v>0</v>
      </c>
      <c r="BP82">
        <v>0</v>
      </c>
      <c r="BQ82">
        <v>0</v>
      </c>
      <c r="BS82">
        <v>0</v>
      </c>
      <c r="BT82">
        <v>0</v>
      </c>
      <c r="BU82">
        <v>0</v>
      </c>
      <c r="BV82">
        <v>0</v>
      </c>
      <c r="BW82">
        <v>0</v>
      </c>
      <c r="BY82">
        <v>0</v>
      </c>
      <c r="CA82">
        <v>758.327</v>
      </c>
      <c r="CB82">
        <v>758327</v>
      </c>
      <c r="CC82">
        <v>0</v>
      </c>
      <c r="CD82">
        <v>0</v>
      </c>
      <c r="CE82">
        <v>0</v>
      </c>
      <c r="CF82">
        <v>0</v>
      </c>
      <c r="CG82">
        <v>0</v>
      </c>
      <c r="CH82">
        <v>15935914</v>
      </c>
      <c r="CI82">
        <v>0</v>
      </c>
      <c r="CJ82">
        <v>4</v>
      </c>
      <c r="CK82">
        <v>0</v>
      </c>
      <c r="CL82">
        <v>0</v>
      </c>
      <c r="CN82">
        <v>0</v>
      </c>
      <c r="CO82">
        <v>1</v>
      </c>
      <c r="CP82">
        <v>0.24200000000000002</v>
      </c>
      <c r="CQ82">
        <v>187.25</v>
      </c>
      <c r="CR82">
        <v>71272.346000000005</v>
      </c>
      <c r="CS82">
        <v>0</v>
      </c>
      <c r="CT82">
        <v>0</v>
      </c>
      <c r="CU82">
        <v>0</v>
      </c>
      <c r="CV82">
        <v>0</v>
      </c>
      <c r="CW82">
        <v>0</v>
      </c>
      <c r="CX82">
        <v>0</v>
      </c>
      <c r="CY82">
        <v>0</v>
      </c>
      <c r="CZ82">
        <v>0</v>
      </c>
      <c r="DB82">
        <v>419848876</v>
      </c>
      <c r="DC82">
        <v>0</v>
      </c>
      <c r="DD82">
        <v>0</v>
      </c>
      <c r="DE82">
        <v>103126023</v>
      </c>
      <c r="DF82">
        <v>103129616</v>
      </c>
      <c r="DG82">
        <v>16741.238000000001</v>
      </c>
      <c r="DH82">
        <v>0</v>
      </c>
      <c r="DI82">
        <v>3593</v>
      </c>
      <c r="DK82">
        <v>0</v>
      </c>
      <c r="DL82">
        <v>0</v>
      </c>
      <c r="DM82">
        <v>65081215</v>
      </c>
      <c r="DN82">
        <v>213989</v>
      </c>
      <c r="DO82">
        <v>0</v>
      </c>
      <c r="DP82">
        <v>0</v>
      </c>
      <c r="DQ82">
        <v>0</v>
      </c>
      <c r="DR82">
        <v>0</v>
      </c>
      <c r="DS82">
        <v>0</v>
      </c>
      <c r="DT82">
        <v>0</v>
      </c>
      <c r="DU82">
        <v>0</v>
      </c>
      <c r="DV82">
        <v>0</v>
      </c>
      <c r="DW82">
        <v>0</v>
      </c>
      <c r="DX82">
        <v>0</v>
      </c>
      <c r="DY82">
        <v>0</v>
      </c>
      <c r="DZ82">
        <v>0</v>
      </c>
      <c r="EA82">
        <v>2.3250000000000002</v>
      </c>
      <c r="EB82">
        <v>0</v>
      </c>
      <c r="EC82">
        <v>2217.6930000000002</v>
      </c>
      <c r="ED82">
        <v>15710137</v>
      </c>
      <c r="EE82">
        <v>0</v>
      </c>
      <c r="EF82">
        <v>0</v>
      </c>
      <c r="EG82">
        <v>11.787000000000001</v>
      </c>
      <c r="EH82">
        <v>49578094</v>
      </c>
      <c r="EI82">
        <v>6973</v>
      </c>
      <c r="EJ82">
        <v>0.28300000000000003</v>
      </c>
      <c r="EK82">
        <v>1516.6370000000002</v>
      </c>
      <c r="EL82">
        <v>9.2000000000000011</v>
      </c>
      <c r="EM82">
        <v>850.93700000000001</v>
      </c>
      <c r="EN82">
        <v>175.22300000000001</v>
      </c>
      <c r="EO82">
        <v>0</v>
      </c>
      <c r="EP82">
        <v>0</v>
      </c>
      <c r="EQ82">
        <v>2568.5419999999999</v>
      </c>
      <c r="ER82">
        <v>11.35</v>
      </c>
      <c r="ES82">
        <v>8048.3920000000007</v>
      </c>
      <c r="ET82">
        <v>0</v>
      </c>
      <c r="EV82">
        <v>0</v>
      </c>
      <c r="EW82">
        <v>0</v>
      </c>
      <c r="EX82">
        <v>0</v>
      </c>
      <c r="EZ82">
        <v>708952529</v>
      </c>
      <c r="FA82">
        <v>0</v>
      </c>
      <c r="FB82">
        <v>753373553</v>
      </c>
      <c r="FC82">
        <v>0</v>
      </c>
      <c r="FD82">
        <v>0</v>
      </c>
      <c r="FE82">
        <v>104976248</v>
      </c>
      <c r="FF82">
        <v>18071920</v>
      </c>
      <c r="FG82">
        <v>6.6668999999999992E-2</v>
      </c>
      <c r="FH82">
        <v>3.0164999999999997E-2</v>
      </c>
      <c r="FI82">
        <v>0</v>
      </c>
      <c r="FJ82">
        <v>0</v>
      </c>
      <c r="FK82">
        <v>121571.07799999999</v>
      </c>
      <c r="FL82">
        <v>892357635</v>
      </c>
      <c r="FM82">
        <v>0</v>
      </c>
      <c r="FN82">
        <v>0</v>
      </c>
      <c r="FO82">
        <v>2355942</v>
      </c>
      <c r="FP82">
        <v>1401160</v>
      </c>
      <c r="FQ82">
        <v>3757102</v>
      </c>
      <c r="FR82">
        <v>2355942</v>
      </c>
      <c r="FS82">
        <v>0</v>
      </c>
      <c r="FT82">
        <v>0</v>
      </c>
      <c r="FU82">
        <v>0</v>
      </c>
      <c r="FV82">
        <v>0</v>
      </c>
      <c r="FW82">
        <v>0</v>
      </c>
      <c r="FX82">
        <v>0</v>
      </c>
      <c r="FY82">
        <v>0</v>
      </c>
      <c r="GB82">
        <v>32668135</v>
      </c>
      <c r="GC82">
        <v>32668135</v>
      </c>
      <c r="GD82">
        <v>3511.4430000000002</v>
      </c>
      <c r="GF82">
        <v>0</v>
      </c>
      <c r="GG82">
        <v>0</v>
      </c>
      <c r="GH82">
        <v>0</v>
      </c>
      <c r="GI82">
        <v>0</v>
      </c>
      <c r="GK82">
        <v>0</v>
      </c>
      <c r="GL82">
        <v>0</v>
      </c>
      <c r="GM82">
        <v>0</v>
      </c>
      <c r="GN82">
        <v>0</v>
      </c>
      <c r="GO82">
        <v>0</v>
      </c>
      <c r="GQ82">
        <v>0</v>
      </c>
      <c r="GR82">
        <v>0</v>
      </c>
      <c r="GS82">
        <v>0</v>
      </c>
      <c r="GT82">
        <v>0</v>
      </c>
      <c r="HB82">
        <v>380911986</v>
      </c>
      <c r="HC82">
        <v>3.9695999999999995E-2</v>
      </c>
      <c r="HD82">
        <v>11787634</v>
      </c>
      <c r="HE82">
        <v>0</v>
      </c>
      <c r="HF82">
        <v>74836699</v>
      </c>
      <c r="HG82">
        <v>529760</v>
      </c>
      <c r="HH82">
        <v>18558132</v>
      </c>
      <c r="HI82">
        <v>0</v>
      </c>
      <c r="HJ82">
        <v>2557723</v>
      </c>
      <c r="HK82">
        <v>128584</v>
      </c>
      <c r="HL82">
        <v>65688</v>
      </c>
      <c r="HM82">
        <v>6765000</v>
      </c>
      <c r="HN82">
        <v>4941377</v>
      </c>
      <c r="HO82">
        <v>0</v>
      </c>
      <c r="HP82">
        <v>0</v>
      </c>
      <c r="HQ82">
        <v>0</v>
      </c>
      <c r="HR82">
        <v>0</v>
      </c>
      <c r="HS82">
        <v>708738540</v>
      </c>
      <c r="HT82">
        <v>18071920</v>
      </c>
      <c r="HW82">
        <v>0</v>
      </c>
      <c r="HX82">
        <v>6851</v>
      </c>
      <c r="HY82">
        <v>11943</v>
      </c>
      <c r="HZ82">
        <v>14096</v>
      </c>
      <c r="IA82">
        <v>18262</v>
      </c>
      <c r="IB82">
        <v>14711</v>
      </c>
      <c r="IC82">
        <v>65863</v>
      </c>
      <c r="ID82">
        <v>0</v>
      </c>
      <c r="IE82">
        <v>0.13800000000000001</v>
      </c>
      <c r="IF82">
        <v>0</v>
      </c>
      <c r="IG82">
        <v>860</v>
      </c>
      <c r="IH82">
        <v>30126.838</v>
      </c>
      <c r="II82">
        <v>0</v>
      </c>
      <c r="IJ82">
        <v>32057.266</v>
      </c>
      <c r="IK82">
        <v>0</v>
      </c>
      <c r="IL82">
        <v>1222</v>
      </c>
      <c r="IM82">
        <v>175</v>
      </c>
      <c r="IN82">
        <v>65</v>
      </c>
      <c r="IO82">
        <v>1462</v>
      </c>
      <c r="IP82">
        <v>0</v>
      </c>
      <c r="IQ82">
        <v>32057.128000000001</v>
      </c>
      <c r="IR82">
        <v>19747191</v>
      </c>
      <c r="IS82">
        <v>0</v>
      </c>
      <c r="IT82">
        <v>6110000</v>
      </c>
      <c r="IU82">
        <v>525000</v>
      </c>
      <c r="IV82">
        <v>130000</v>
      </c>
      <c r="IW82">
        <v>6160</v>
      </c>
      <c r="IX82">
        <v>128</v>
      </c>
      <c r="IY82">
        <v>0</v>
      </c>
      <c r="IZ82">
        <v>0</v>
      </c>
      <c r="JA82">
        <v>0</v>
      </c>
      <c r="JB82">
        <v>95</v>
      </c>
      <c r="JC82">
        <v>2085810</v>
      </c>
      <c r="JD82">
        <v>184</v>
      </c>
      <c r="JE82">
        <v>2192428</v>
      </c>
      <c r="JF82">
        <v>95</v>
      </c>
      <c r="JG82">
        <v>560139</v>
      </c>
      <c r="JH82">
        <v>103000</v>
      </c>
      <c r="JJ82">
        <v>0</v>
      </c>
      <c r="JK82">
        <v>0</v>
      </c>
      <c r="JL82">
        <v>0</v>
      </c>
      <c r="JM82">
        <v>0</v>
      </c>
      <c r="JO82">
        <v>604.13200000000006</v>
      </c>
      <c r="JP82">
        <v>2301.6280000000002</v>
      </c>
      <c r="JQ82">
        <v>605.68299999999999</v>
      </c>
      <c r="JR82">
        <v>4823269</v>
      </c>
      <c r="JS82">
        <v>21382677</v>
      </c>
      <c r="JT82">
        <v>6462189</v>
      </c>
      <c r="JU82">
        <v>0</v>
      </c>
      <c r="JW82">
        <v>0</v>
      </c>
      <c r="JX82">
        <v>0</v>
      </c>
      <c r="JY82">
        <v>0</v>
      </c>
      <c r="JZ82">
        <v>0</v>
      </c>
      <c r="KD82">
        <v>0</v>
      </c>
      <c r="KE82">
        <v>7258</v>
      </c>
      <c r="KG82">
        <v>0</v>
      </c>
      <c r="KH82">
        <v>0</v>
      </c>
      <c r="KI82">
        <v>0</v>
      </c>
      <c r="KJ82">
        <v>61</v>
      </c>
      <c r="KK82">
        <v>799</v>
      </c>
      <c r="KL82">
        <v>37576</v>
      </c>
      <c r="KM82">
        <v>492184</v>
      </c>
      <c r="KN82">
        <v>0</v>
      </c>
      <c r="KO82">
        <v>0</v>
      </c>
      <c r="KP82">
        <v>0</v>
      </c>
      <c r="KQ82">
        <v>0</v>
      </c>
      <c r="KS82">
        <v>0</v>
      </c>
      <c r="KT82">
        <v>0</v>
      </c>
      <c r="KU82">
        <v>0</v>
      </c>
      <c r="KW82">
        <v>0</v>
      </c>
      <c r="KX82">
        <v>0</v>
      </c>
      <c r="KY82">
        <v>0</v>
      </c>
      <c r="KZ82">
        <v>0</v>
      </c>
      <c r="LA82">
        <v>0</v>
      </c>
      <c r="LB82">
        <v>0</v>
      </c>
      <c r="LD82">
        <v>0</v>
      </c>
      <c r="LE82">
        <v>0</v>
      </c>
      <c r="LF82">
        <v>0</v>
      </c>
      <c r="LG82">
        <v>0</v>
      </c>
      <c r="LH82">
        <v>0</v>
      </c>
      <c r="LI82">
        <v>0</v>
      </c>
      <c r="LJ82">
        <v>71272.346000000005</v>
      </c>
      <c r="LK82">
        <v>123</v>
      </c>
      <c r="LL82">
        <v>1845000</v>
      </c>
      <c r="LM82">
        <v>712723</v>
      </c>
      <c r="LN82">
        <v>0</v>
      </c>
      <c r="LO82">
        <v>0</v>
      </c>
      <c r="LP82">
        <v>0</v>
      </c>
      <c r="LQ82">
        <v>0</v>
      </c>
      <c r="LR82">
        <v>0</v>
      </c>
      <c r="LS82">
        <v>0</v>
      </c>
      <c r="LT82">
        <v>0</v>
      </c>
      <c r="LU82">
        <v>0</v>
      </c>
      <c r="LV82">
        <v>0</v>
      </c>
      <c r="LW82">
        <v>0</v>
      </c>
      <c r="LX82">
        <v>0</v>
      </c>
      <c r="LY82">
        <v>0</v>
      </c>
      <c r="LZ82">
        <v>69138</v>
      </c>
      <c r="MA82">
        <v>4148280</v>
      </c>
      <c r="MB82">
        <v>0</v>
      </c>
      <c r="MC82">
        <v>2765520</v>
      </c>
      <c r="MD82">
        <v>1382760</v>
      </c>
      <c r="ME82">
        <v>0</v>
      </c>
      <c r="MF82">
        <v>0</v>
      </c>
      <c r="MG82">
        <v>847722622</v>
      </c>
      <c r="MH82">
        <v>0</v>
      </c>
      <c r="MI82">
        <v>0</v>
      </c>
      <c r="MJ82">
        <v>0</v>
      </c>
      <c r="MK82">
        <v>0</v>
      </c>
      <c r="ML82">
        <v>0</v>
      </c>
    </row>
    <row r="83" spans="1:350" x14ac:dyDescent="0.25">
      <c r="A83">
        <v>45523</v>
      </c>
      <c r="B83">
        <v>123807</v>
      </c>
      <c r="C83">
        <v>9</v>
      </c>
      <c r="D83">
        <v>2025</v>
      </c>
      <c r="E83">
        <v>6160</v>
      </c>
      <c r="F83">
        <v>0</v>
      </c>
      <c r="G83">
        <v>2225.7950000000001</v>
      </c>
      <c r="H83">
        <v>2027.9070000000002</v>
      </c>
      <c r="I83">
        <v>2027.9070000000002</v>
      </c>
      <c r="J83">
        <v>2225.7950000000001</v>
      </c>
      <c r="K83">
        <v>0</v>
      </c>
      <c r="L83">
        <v>6160</v>
      </c>
      <c r="M83">
        <v>0</v>
      </c>
      <c r="N83">
        <v>0</v>
      </c>
      <c r="P83">
        <v>2205.4230000000002</v>
      </c>
      <c r="Q83">
        <v>0</v>
      </c>
      <c r="R83">
        <v>1372205</v>
      </c>
      <c r="S83">
        <v>622.19600000000003</v>
      </c>
      <c r="U83">
        <v>954148</v>
      </c>
      <c r="V83">
        <v>996.88700000000006</v>
      </c>
      <c r="W83">
        <v>614082</v>
      </c>
      <c r="X83">
        <v>614082</v>
      </c>
      <c r="Z83">
        <v>0</v>
      </c>
      <c r="AC83">
        <v>0</v>
      </c>
      <c r="AD83" t="s">
        <v>305</v>
      </c>
      <c r="AE83">
        <v>0</v>
      </c>
      <c r="AH83">
        <v>0</v>
      </c>
      <c r="AI83">
        <v>0</v>
      </c>
      <c r="AJ83">
        <v>6160</v>
      </c>
      <c r="AK83" t="s">
        <v>529</v>
      </c>
      <c r="AL83" t="s">
        <v>343</v>
      </c>
      <c r="AM83">
        <v>0</v>
      </c>
      <c r="AN83">
        <v>0</v>
      </c>
      <c r="AO83">
        <v>0</v>
      </c>
      <c r="AP83">
        <v>0</v>
      </c>
      <c r="AQ83">
        <v>0</v>
      </c>
      <c r="AS83">
        <v>0</v>
      </c>
      <c r="AT83">
        <v>0</v>
      </c>
      <c r="AU83">
        <v>0</v>
      </c>
      <c r="AV83">
        <v>-271391</v>
      </c>
      <c r="AW83">
        <v>25535560</v>
      </c>
      <c r="AX83">
        <v>25185692</v>
      </c>
      <c r="AY83">
        <v>16989171</v>
      </c>
      <c r="AZ83">
        <v>1372205</v>
      </c>
      <c r="BA83">
        <v>0</v>
      </c>
      <c r="BB83">
        <v>0</v>
      </c>
      <c r="BC83">
        <v>0</v>
      </c>
      <c r="BD83">
        <v>0</v>
      </c>
      <c r="BE83">
        <v>0</v>
      </c>
      <c r="BF83">
        <v>21979638</v>
      </c>
      <c r="BG83">
        <v>0</v>
      </c>
      <c r="BJ83">
        <v>12</v>
      </c>
      <c r="BK83">
        <v>0</v>
      </c>
      <c r="BL83">
        <v>0</v>
      </c>
      <c r="BM83">
        <v>0</v>
      </c>
      <c r="BN83">
        <v>0</v>
      </c>
      <c r="BO83">
        <v>0</v>
      </c>
      <c r="BP83">
        <v>0</v>
      </c>
      <c r="BQ83">
        <v>458</v>
      </c>
      <c r="BS83">
        <v>0</v>
      </c>
      <c r="BT83">
        <v>0</v>
      </c>
      <c r="BU83">
        <v>0</v>
      </c>
      <c r="BV83">
        <v>0</v>
      </c>
      <c r="BW83">
        <v>0</v>
      </c>
      <c r="BY83">
        <v>0</v>
      </c>
      <c r="CA83">
        <v>940.14400000000001</v>
      </c>
      <c r="CB83">
        <v>940144</v>
      </c>
      <c r="CC83">
        <v>0</v>
      </c>
      <c r="CD83">
        <v>0</v>
      </c>
      <c r="CE83">
        <v>0</v>
      </c>
      <c r="CF83">
        <v>0</v>
      </c>
      <c r="CG83">
        <v>0</v>
      </c>
      <c r="CH83">
        <v>488959</v>
      </c>
      <c r="CI83">
        <v>0</v>
      </c>
      <c r="CJ83">
        <v>4</v>
      </c>
      <c r="CK83">
        <v>0</v>
      </c>
      <c r="CL83">
        <v>0</v>
      </c>
      <c r="CN83">
        <v>0</v>
      </c>
      <c r="CO83">
        <v>1</v>
      </c>
      <c r="CP83">
        <v>0</v>
      </c>
      <c r="CQ83">
        <v>0</v>
      </c>
      <c r="CR83">
        <v>2197.7490000000003</v>
      </c>
      <c r="CS83">
        <v>0</v>
      </c>
      <c r="CT83">
        <v>0</v>
      </c>
      <c r="CU83">
        <v>0</v>
      </c>
      <c r="CV83">
        <v>0</v>
      </c>
      <c r="CW83">
        <v>0</v>
      </c>
      <c r="CX83">
        <v>0</v>
      </c>
      <c r="CY83">
        <v>0</v>
      </c>
      <c r="CZ83">
        <v>0</v>
      </c>
      <c r="DB83">
        <v>12491907</v>
      </c>
      <c r="DC83">
        <v>0</v>
      </c>
      <c r="DD83">
        <v>0</v>
      </c>
      <c r="DE83">
        <v>3457608</v>
      </c>
      <c r="DF83">
        <v>3457608</v>
      </c>
      <c r="DG83">
        <v>561.30000000000007</v>
      </c>
      <c r="DH83">
        <v>0</v>
      </c>
      <c r="DI83">
        <v>0</v>
      </c>
      <c r="DK83">
        <v>0</v>
      </c>
      <c r="DL83">
        <v>0</v>
      </c>
      <c r="DM83">
        <v>1079931</v>
      </c>
      <c r="DN83">
        <v>3551</v>
      </c>
      <c r="DO83">
        <v>0</v>
      </c>
      <c r="DP83">
        <v>0</v>
      </c>
      <c r="DQ83">
        <v>0</v>
      </c>
      <c r="DR83">
        <v>0</v>
      </c>
      <c r="DS83">
        <v>0</v>
      </c>
      <c r="DT83">
        <v>0</v>
      </c>
      <c r="DU83">
        <v>0</v>
      </c>
      <c r="DV83">
        <v>0</v>
      </c>
      <c r="DW83">
        <v>0</v>
      </c>
      <c r="DX83">
        <v>0</v>
      </c>
      <c r="DY83">
        <v>0</v>
      </c>
      <c r="DZ83">
        <v>0</v>
      </c>
      <c r="EA83">
        <v>0</v>
      </c>
      <c r="EB83">
        <v>0</v>
      </c>
      <c r="EC83">
        <v>4</v>
      </c>
      <c r="ED83">
        <v>28336</v>
      </c>
      <c r="EE83">
        <v>0</v>
      </c>
      <c r="EF83">
        <v>0</v>
      </c>
      <c r="EG83">
        <v>0</v>
      </c>
      <c r="EH83">
        <v>1055146</v>
      </c>
      <c r="EI83">
        <v>0</v>
      </c>
      <c r="EJ83">
        <v>0</v>
      </c>
      <c r="EK83">
        <v>43.951000000000001</v>
      </c>
      <c r="EL83">
        <v>1.0680000000000001</v>
      </c>
      <c r="EM83">
        <v>7.5040000000000004</v>
      </c>
      <c r="EN83">
        <v>3.3850000000000002</v>
      </c>
      <c r="EO83">
        <v>0</v>
      </c>
      <c r="EP83">
        <v>0</v>
      </c>
      <c r="EQ83">
        <v>54.84</v>
      </c>
      <c r="ER83">
        <v>0</v>
      </c>
      <c r="ES83">
        <v>171.29</v>
      </c>
      <c r="ET83">
        <v>0</v>
      </c>
      <c r="EV83">
        <v>0</v>
      </c>
      <c r="EW83">
        <v>0</v>
      </c>
      <c r="EX83">
        <v>0</v>
      </c>
      <c r="EZ83">
        <v>21574216</v>
      </c>
      <c r="FA83">
        <v>0</v>
      </c>
      <c r="FB83">
        <v>22942870</v>
      </c>
      <c r="FC83">
        <v>0</v>
      </c>
      <c r="FD83">
        <v>0</v>
      </c>
      <c r="FE83">
        <v>3081063</v>
      </c>
      <c r="FF83">
        <v>530413</v>
      </c>
      <c r="FG83">
        <v>6.6668999999999992E-2</v>
      </c>
      <c r="FH83">
        <v>3.0164999999999997E-2</v>
      </c>
      <c r="FI83">
        <v>0</v>
      </c>
      <c r="FJ83">
        <v>0</v>
      </c>
      <c r="FK83">
        <v>3568.123</v>
      </c>
      <c r="FL83">
        <v>27043305</v>
      </c>
      <c r="FM83">
        <v>0</v>
      </c>
      <c r="FN83">
        <v>0</v>
      </c>
      <c r="FO83">
        <v>0</v>
      </c>
      <c r="FP83">
        <v>16644</v>
      </c>
      <c r="FQ83">
        <v>16644</v>
      </c>
      <c r="FR83">
        <v>0</v>
      </c>
      <c r="FS83">
        <v>0</v>
      </c>
      <c r="FT83">
        <v>0</v>
      </c>
      <c r="FU83">
        <v>0</v>
      </c>
      <c r="FV83">
        <v>0</v>
      </c>
      <c r="FW83">
        <v>0</v>
      </c>
      <c r="FX83">
        <v>0</v>
      </c>
      <c r="FY83">
        <v>0</v>
      </c>
      <c r="GB83">
        <v>1333350</v>
      </c>
      <c r="GC83">
        <v>1333350</v>
      </c>
      <c r="GD83">
        <v>143.048</v>
      </c>
      <c r="GF83">
        <v>0</v>
      </c>
      <c r="GG83">
        <v>0</v>
      </c>
      <c r="GH83">
        <v>0</v>
      </c>
      <c r="GI83">
        <v>0</v>
      </c>
      <c r="GK83">
        <v>0</v>
      </c>
      <c r="GL83">
        <v>0</v>
      </c>
      <c r="GM83">
        <v>0</v>
      </c>
      <c r="GN83">
        <v>0</v>
      </c>
      <c r="GO83">
        <v>0</v>
      </c>
      <c r="GQ83">
        <v>0</v>
      </c>
      <c r="GR83">
        <v>0</v>
      </c>
      <c r="GS83">
        <v>0</v>
      </c>
      <c r="GT83">
        <v>0</v>
      </c>
      <c r="HB83">
        <v>380911986</v>
      </c>
      <c r="HC83">
        <v>3.9695999999999995E-2</v>
      </c>
      <c r="HD83">
        <v>353419</v>
      </c>
      <c r="HE83">
        <v>0</v>
      </c>
      <c r="HF83">
        <v>2226642</v>
      </c>
      <c r="HG83">
        <v>18480</v>
      </c>
      <c r="HH83">
        <v>617101</v>
      </c>
      <c r="HI83">
        <v>0</v>
      </c>
      <c r="HJ83">
        <v>96986</v>
      </c>
      <c r="HK83">
        <v>5837</v>
      </c>
      <c r="HL83">
        <v>4158</v>
      </c>
      <c r="HM83">
        <v>40000</v>
      </c>
      <c r="HN83">
        <v>0</v>
      </c>
      <c r="HO83">
        <v>0</v>
      </c>
      <c r="HP83">
        <v>0</v>
      </c>
      <c r="HQ83">
        <v>0</v>
      </c>
      <c r="HR83">
        <v>0</v>
      </c>
      <c r="HS83">
        <v>21570665</v>
      </c>
      <c r="HT83">
        <v>530413</v>
      </c>
      <c r="HW83">
        <v>0</v>
      </c>
      <c r="HX83">
        <v>117</v>
      </c>
      <c r="HY83">
        <v>341</v>
      </c>
      <c r="HZ83">
        <v>288</v>
      </c>
      <c r="IA83">
        <v>923</v>
      </c>
      <c r="IB83">
        <v>508</v>
      </c>
      <c r="IC83">
        <v>2177</v>
      </c>
      <c r="ID83">
        <v>0</v>
      </c>
      <c r="IE83">
        <v>0</v>
      </c>
      <c r="IF83">
        <v>0</v>
      </c>
      <c r="IG83">
        <v>30</v>
      </c>
      <c r="IH83">
        <v>1001.788</v>
      </c>
      <c r="II83">
        <v>0</v>
      </c>
      <c r="IJ83">
        <v>996.88700000000006</v>
      </c>
      <c r="IK83">
        <v>0</v>
      </c>
      <c r="IL83">
        <v>8</v>
      </c>
      <c r="IM83">
        <v>0</v>
      </c>
      <c r="IN83">
        <v>0</v>
      </c>
      <c r="IO83">
        <v>8</v>
      </c>
      <c r="IP83">
        <v>0</v>
      </c>
      <c r="IQ83">
        <v>996.88700000000006</v>
      </c>
      <c r="IR83">
        <v>614082</v>
      </c>
      <c r="IS83">
        <v>0</v>
      </c>
      <c r="IT83">
        <v>40000</v>
      </c>
      <c r="IU83">
        <v>0</v>
      </c>
      <c r="IV83">
        <v>0</v>
      </c>
      <c r="IW83">
        <v>6160</v>
      </c>
      <c r="IX83">
        <v>0</v>
      </c>
      <c r="IY83">
        <v>0</v>
      </c>
      <c r="IZ83">
        <v>0</v>
      </c>
      <c r="JA83">
        <v>0</v>
      </c>
      <c r="JB83">
        <v>0</v>
      </c>
      <c r="JC83">
        <v>0</v>
      </c>
      <c r="JD83">
        <v>0</v>
      </c>
      <c r="JE83">
        <v>0</v>
      </c>
      <c r="JF83">
        <v>0</v>
      </c>
      <c r="JG83">
        <v>0</v>
      </c>
      <c r="JH83">
        <v>0</v>
      </c>
      <c r="JJ83">
        <v>0</v>
      </c>
      <c r="JK83">
        <v>0</v>
      </c>
      <c r="JL83">
        <v>0</v>
      </c>
      <c r="JM83">
        <v>0</v>
      </c>
      <c r="JO83">
        <v>16.967000000000002</v>
      </c>
      <c r="JP83">
        <v>106.81700000000001</v>
      </c>
      <c r="JQ83">
        <v>19.263999999999999</v>
      </c>
      <c r="JR83">
        <v>135461</v>
      </c>
      <c r="JS83">
        <v>992356</v>
      </c>
      <c r="JT83">
        <v>205533</v>
      </c>
      <c r="JU83">
        <v>0</v>
      </c>
      <c r="JW83">
        <v>0</v>
      </c>
      <c r="JX83">
        <v>0</v>
      </c>
      <c r="JY83">
        <v>0</v>
      </c>
      <c r="JZ83">
        <v>0</v>
      </c>
      <c r="KD83">
        <v>0</v>
      </c>
      <c r="KE83">
        <v>7258</v>
      </c>
      <c r="KG83">
        <v>0</v>
      </c>
      <c r="KH83">
        <v>0</v>
      </c>
      <c r="KI83">
        <v>0</v>
      </c>
      <c r="KJ83">
        <v>10</v>
      </c>
      <c r="KK83">
        <v>20</v>
      </c>
      <c r="KL83">
        <v>6160</v>
      </c>
      <c r="KM83">
        <v>12320</v>
      </c>
      <c r="KN83">
        <v>0</v>
      </c>
      <c r="KO83">
        <v>0</v>
      </c>
      <c r="KP83">
        <v>0</v>
      </c>
      <c r="KQ83">
        <v>0</v>
      </c>
      <c r="KS83">
        <v>0</v>
      </c>
      <c r="KT83">
        <v>0</v>
      </c>
      <c r="KU83">
        <v>0</v>
      </c>
      <c r="KW83">
        <v>0</v>
      </c>
      <c r="KX83">
        <v>0</v>
      </c>
      <c r="KY83">
        <v>0</v>
      </c>
      <c r="KZ83">
        <v>0</v>
      </c>
      <c r="LA83">
        <v>0</v>
      </c>
      <c r="LB83">
        <v>0</v>
      </c>
      <c r="LD83">
        <v>0</v>
      </c>
      <c r="LE83">
        <v>0</v>
      </c>
      <c r="LF83">
        <v>0</v>
      </c>
      <c r="LG83">
        <v>0</v>
      </c>
      <c r="LH83">
        <v>0</v>
      </c>
      <c r="LI83">
        <v>0</v>
      </c>
      <c r="LJ83">
        <v>2198.6020000000003</v>
      </c>
      <c r="LK83">
        <v>5</v>
      </c>
      <c r="LL83">
        <v>75000</v>
      </c>
      <c r="LM83">
        <v>21986</v>
      </c>
      <c r="LN83">
        <v>0</v>
      </c>
      <c r="LO83">
        <v>0</v>
      </c>
      <c r="LP83">
        <v>0</v>
      </c>
      <c r="LQ83">
        <v>0</v>
      </c>
      <c r="LR83">
        <v>0</v>
      </c>
      <c r="LS83">
        <v>0</v>
      </c>
      <c r="LT83">
        <v>0</v>
      </c>
      <c r="LU83">
        <v>0</v>
      </c>
      <c r="LV83">
        <v>0</v>
      </c>
      <c r="LW83">
        <v>0</v>
      </c>
      <c r="LX83">
        <v>0</v>
      </c>
      <c r="LY83">
        <v>0</v>
      </c>
      <c r="LZ83">
        <v>2259</v>
      </c>
      <c r="MA83">
        <v>135540</v>
      </c>
      <c r="MB83">
        <v>0</v>
      </c>
      <c r="MC83">
        <v>90360</v>
      </c>
      <c r="MD83">
        <v>45180</v>
      </c>
      <c r="ME83">
        <v>0</v>
      </c>
      <c r="MF83">
        <v>0</v>
      </c>
      <c r="MG83">
        <v>25671100</v>
      </c>
      <c r="MH83">
        <v>0</v>
      </c>
      <c r="MI83">
        <v>0</v>
      </c>
      <c r="MJ83">
        <v>0</v>
      </c>
      <c r="MK83">
        <v>0</v>
      </c>
      <c r="ML83">
        <v>0</v>
      </c>
    </row>
    <row r="84" spans="1:350" x14ac:dyDescent="0.25">
      <c r="A84">
        <v>45523</v>
      </c>
      <c r="B84">
        <v>161807</v>
      </c>
      <c r="C84">
        <v>9</v>
      </c>
      <c r="D84">
        <v>2025</v>
      </c>
      <c r="E84">
        <v>6160</v>
      </c>
      <c r="F84">
        <v>0</v>
      </c>
      <c r="G84">
        <v>10105.661</v>
      </c>
      <c r="H84">
        <v>9058.5410000000011</v>
      </c>
      <c r="I84">
        <v>9058.5410000000011</v>
      </c>
      <c r="J84">
        <v>10105.661</v>
      </c>
      <c r="K84">
        <v>0</v>
      </c>
      <c r="L84">
        <v>6160</v>
      </c>
      <c r="M84">
        <v>0</v>
      </c>
      <c r="N84">
        <v>0</v>
      </c>
      <c r="P84">
        <v>9472.1769999999997</v>
      </c>
      <c r="Q84">
        <v>0</v>
      </c>
      <c r="R84">
        <v>5893551</v>
      </c>
      <c r="S84">
        <v>622.19600000000003</v>
      </c>
      <c r="U84">
        <v>4098016</v>
      </c>
      <c r="V84">
        <v>3053.76</v>
      </c>
      <c r="W84">
        <v>1881116</v>
      </c>
      <c r="X84">
        <v>1881116</v>
      </c>
      <c r="Z84">
        <v>0</v>
      </c>
      <c r="AC84">
        <v>0</v>
      </c>
      <c r="AD84" t="s">
        <v>305</v>
      </c>
      <c r="AE84">
        <v>0</v>
      </c>
      <c r="AH84">
        <v>0</v>
      </c>
      <c r="AI84">
        <v>0</v>
      </c>
      <c r="AJ84">
        <v>6160</v>
      </c>
      <c r="AK84" t="s">
        <v>529</v>
      </c>
      <c r="AL84" t="s">
        <v>585</v>
      </c>
      <c r="AM84">
        <v>0</v>
      </c>
      <c r="AN84">
        <v>0</v>
      </c>
      <c r="AO84">
        <v>0</v>
      </c>
      <c r="AP84">
        <v>0</v>
      </c>
      <c r="AQ84">
        <v>0</v>
      </c>
      <c r="AS84">
        <v>0</v>
      </c>
      <c r="AT84">
        <v>0</v>
      </c>
      <c r="AU84">
        <v>0</v>
      </c>
      <c r="AV84">
        <v>0</v>
      </c>
      <c r="AW84">
        <v>113155078</v>
      </c>
      <c r="AX84">
        <v>111584137</v>
      </c>
      <c r="AY84">
        <v>75522416</v>
      </c>
      <c r="AZ84">
        <v>5893551</v>
      </c>
      <c r="BA84">
        <v>159.667</v>
      </c>
      <c r="BB84">
        <v>214574</v>
      </c>
      <c r="BC84">
        <v>213207</v>
      </c>
      <c r="BD84">
        <v>505</v>
      </c>
      <c r="BE84">
        <v>1368</v>
      </c>
      <c r="BF84">
        <v>100333348</v>
      </c>
      <c r="BG84">
        <v>0</v>
      </c>
      <c r="BJ84">
        <v>12</v>
      </c>
      <c r="BK84">
        <v>0</v>
      </c>
      <c r="BL84">
        <v>0</v>
      </c>
      <c r="BM84">
        <v>0</v>
      </c>
      <c r="BN84">
        <v>0</v>
      </c>
      <c r="BO84">
        <v>0</v>
      </c>
      <c r="BP84">
        <v>0</v>
      </c>
      <c r="BQ84">
        <v>0</v>
      </c>
      <c r="BS84">
        <v>0</v>
      </c>
      <c r="BT84">
        <v>0</v>
      </c>
      <c r="BU84">
        <v>0</v>
      </c>
      <c r="BV84">
        <v>0</v>
      </c>
      <c r="BW84">
        <v>0</v>
      </c>
      <c r="BY84">
        <v>0</v>
      </c>
      <c r="CA84">
        <v>605.952</v>
      </c>
      <c r="CB84">
        <v>605952</v>
      </c>
      <c r="CC84">
        <v>0</v>
      </c>
      <c r="CD84">
        <v>0</v>
      </c>
      <c r="CE84">
        <v>0</v>
      </c>
      <c r="CF84">
        <v>0</v>
      </c>
      <c r="CG84">
        <v>0</v>
      </c>
      <c r="CH84">
        <v>2159310</v>
      </c>
      <c r="CI84">
        <v>0</v>
      </c>
      <c r="CJ84">
        <v>4</v>
      </c>
      <c r="CK84">
        <v>0</v>
      </c>
      <c r="CL84">
        <v>0</v>
      </c>
      <c r="CN84">
        <v>0</v>
      </c>
      <c r="CO84">
        <v>1</v>
      </c>
      <c r="CP84">
        <v>0</v>
      </c>
      <c r="CQ84">
        <v>0</v>
      </c>
      <c r="CR84">
        <v>9474.4279999999999</v>
      </c>
      <c r="CS84">
        <v>0</v>
      </c>
      <c r="CT84">
        <v>0</v>
      </c>
      <c r="CU84">
        <v>0</v>
      </c>
      <c r="CV84">
        <v>0</v>
      </c>
      <c r="CW84">
        <v>0</v>
      </c>
      <c r="CX84">
        <v>0</v>
      </c>
      <c r="CY84">
        <v>0</v>
      </c>
      <c r="CZ84">
        <v>0</v>
      </c>
      <c r="DB84">
        <v>55800613</v>
      </c>
      <c r="DC84">
        <v>0</v>
      </c>
      <c r="DD84">
        <v>0</v>
      </c>
      <c r="DE84">
        <v>11024398</v>
      </c>
      <c r="DF84">
        <v>11024398</v>
      </c>
      <c r="DG84">
        <v>1789.6750000000002</v>
      </c>
      <c r="DH84">
        <v>0</v>
      </c>
      <c r="DI84">
        <v>0</v>
      </c>
      <c r="DK84">
        <v>0</v>
      </c>
      <c r="DL84">
        <v>0</v>
      </c>
      <c r="DM84">
        <v>9823856</v>
      </c>
      <c r="DN84">
        <v>32301</v>
      </c>
      <c r="DO84">
        <v>0</v>
      </c>
      <c r="DP84">
        <v>0</v>
      </c>
      <c r="DQ84">
        <v>0</v>
      </c>
      <c r="DR84">
        <v>0</v>
      </c>
      <c r="DS84">
        <v>0</v>
      </c>
      <c r="DT84">
        <v>0</v>
      </c>
      <c r="DU84">
        <v>0</v>
      </c>
      <c r="DV84">
        <v>0</v>
      </c>
      <c r="DW84">
        <v>0</v>
      </c>
      <c r="DX84">
        <v>0</v>
      </c>
      <c r="DY84">
        <v>0</v>
      </c>
      <c r="DZ84">
        <v>0</v>
      </c>
      <c r="EA84">
        <v>0</v>
      </c>
      <c r="EB84">
        <v>0</v>
      </c>
      <c r="EC84">
        <v>150.715</v>
      </c>
      <c r="ED84">
        <v>1067665</v>
      </c>
      <c r="EE84">
        <v>0</v>
      </c>
      <c r="EF84">
        <v>0</v>
      </c>
      <c r="EG84">
        <v>0</v>
      </c>
      <c r="EH84">
        <v>8788492</v>
      </c>
      <c r="EI84">
        <v>0</v>
      </c>
      <c r="EJ84">
        <v>0</v>
      </c>
      <c r="EK84">
        <v>387.81900000000002</v>
      </c>
      <c r="EL84">
        <v>0</v>
      </c>
      <c r="EM84">
        <v>49.724000000000004</v>
      </c>
      <c r="EN84">
        <v>22.589000000000002</v>
      </c>
      <c r="EO84">
        <v>0</v>
      </c>
      <c r="EP84">
        <v>0</v>
      </c>
      <c r="EQ84">
        <v>460.62300000000005</v>
      </c>
      <c r="ER84">
        <v>0.49100000000000005</v>
      </c>
      <c r="ES84">
        <v>1426.703</v>
      </c>
      <c r="ET84">
        <v>0</v>
      </c>
      <c r="EV84">
        <v>0</v>
      </c>
      <c r="EW84">
        <v>0</v>
      </c>
      <c r="EX84">
        <v>0</v>
      </c>
      <c r="EZ84">
        <v>95098358</v>
      </c>
      <c r="FA84">
        <v>0</v>
      </c>
      <c r="FB84">
        <v>100958240</v>
      </c>
      <c r="FC84">
        <v>0</v>
      </c>
      <c r="FD84">
        <v>0</v>
      </c>
      <c r="FE84">
        <v>14064535</v>
      </c>
      <c r="FF84">
        <v>2421244</v>
      </c>
      <c r="FG84">
        <v>6.6668999999999992E-2</v>
      </c>
      <c r="FH84">
        <v>3.0164999999999997E-2</v>
      </c>
      <c r="FI84">
        <v>0</v>
      </c>
      <c r="FJ84">
        <v>0</v>
      </c>
      <c r="FK84">
        <v>16287.881000000001</v>
      </c>
      <c r="FL84">
        <v>119603329</v>
      </c>
      <c r="FM84">
        <v>0</v>
      </c>
      <c r="FN84">
        <v>0</v>
      </c>
      <c r="FO84">
        <v>0</v>
      </c>
      <c r="FP84">
        <v>0</v>
      </c>
      <c r="FQ84">
        <v>0</v>
      </c>
      <c r="FR84">
        <v>0</v>
      </c>
      <c r="FS84">
        <v>0</v>
      </c>
      <c r="FT84">
        <v>0</v>
      </c>
      <c r="FU84">
        <v>0</v>
      </c>
      <c r="FV84">
        <v>0</v>
      </c>
      <c r="FW84">
        <v>0</v>
      </c>
      <c r="FX84">
        <v>0</v>
      </c>
      <c r="FY84">
        <v>0</v>
      </c>
      <c r="GB84">
        <v>5796193</v>
      </c>
      <c r="GC84">
        <v>5796193</v>
      </c>
      <c r="GD84">
        <v>586.49700000000007</v>
      </c>
      <c r="GF84">
        <v>0</v>
      </c>
      <c r="GG84">
        <v>0</v>
      </c>
      <c r="GH84">
        <v>0</v>
      </c>
      <c r="GI84">
        <v>0</v>
      </c>
      <c r="GK84">
        <v>0</v>
      </c>
      <c r="GL84">
        <v>0</v>
      </c>
      <c r="GM84">
        <v>0</v>
      </c>
      <c r="GN84">
        <v>0</v>
      </c>
      <c r="GO84">
        <v>0</v>
      </c>
      <c r="GQ84">
        <v>0</v>
      </c>
      <c r="GR84">
        <v>0</v>
      </c>
      <c r="GS84">
        <v>0</v>
      </c>
      <c r="GT84">
        <v>0</v>
      </c>
      <c r="HB84">
        <v>380911986</v>
      </c>
      <c r="HC84">
        <v>3.9695999999999995E-2</v>
      </c>
      <c r="HD84">
        <v>1604610</v>
      </c>
      <c r="HE84">
        <v>0</v>
      </c>
      <c r="HF84">
        <v>9946278</v>
      </c>
      <c r="HG84">
        <v>176176</v>
      </c>
      <c r="HH84">
        <v>1897808</v>
      </c>
      <c r="HI84">
        <v>0</v>
      </c>
      <c r="HJ84">
        <v>334744</v>
      </c>
      <c r="HK84">
        <v>29572</v>
      </c>
      <c r="HL84">
        <v>23037</v>
      </c>
      <c r="HM84">
        <v>887000</v>
      </c>
      <c r="HN84">
        <v>2518291</v>
      </c>
      <c r="HO84">
        <v>0</v>
      </c>
      <c r="HP84">
        <v>0</v>
      </c>
      <c r="HQ84">
        <v>0</v>
      </c>
      <c r="HR84">
        <v>0</v>
      </c>
      <c r="HS84">
        <v>95064689</v>
      </c>
      <c r="HT84">
        <v>2421244</v>
      </c>
      <c r="HW84">
        <v>0</v>
      </c>
      <c r="HX84">
        <v>1584</v>
      </c>
      <c r="HY84">
        <v>1369</v>
      </c>
      <c r="HZ84">
        <v>1478</v>
      </c>
      <c r="IA84">
        <v>1475</v>
      </c>
      <c r="IB84">
        <v>1278</v>
      </c>
      <c r="IC84">
        <v>7184</v>
      </c>
      <c r="ID84">
        <v>0</v>
      </c>
      <c r="IE84">
        <v>0</v>
      </c>
      <c r="IF84">
        <v>0</v>
      </c>
      <c r="IG84">
        <v>286</v>
      </c>
      <c r="IH84">
        <v>3080.857</v>
      </c>
      <c r="II84">
        <v>0</v>
      </c>
      <c r="IJ84">
        <v>3053.76</v>
      </c>
      <c r="IK84">
        <v>0</v>
      </c>
      <c r="IL84">
        <v>126</v>
      </c>
      <c r="IM84">
        <v>81</v>
      </c>
      <c r="IN84">
        <v>7</v>
      </c>
      <c r="IO84">
        <v>214</v>
      </c>
      <c r="IP84">
        <v>0</v>
      </c>
      <c r="IQ84">
        <v>3053.76</v>
      </c>
      <c r="IR84">
        <v>1881116</v>
      </c>
      <c r="IS84">
        <v>0</v>
      </c>
      <c r="IT84">
        <v>630000</v>
      </c>
      <c r="IU84">
        <v>243000</v>
      </c>
      <c r="IV84">
        <v>14000</v>
      </c>
      <c r="IW84">
        <v>6160</v>
      </c>
      <c r="IX84">
        <v>0</v>
      </c>
      <c r="IY84">
        <v>0</v>
      </c>
      <c r="IZ84">
        <v>0</v>
      </c>
      <c r="JA84">
        <v>0</v>
      </c>
      <c r="JB84">
        <v>55</v>
      </c>
      <c r="JC84">
        <v>1063227</v>
      </c>
      <c r="JD84">
        <v>108</v>
      </c>
      <c r="JE84">
        <v>1042766</v>
      </c>
      <c r="JF84">
        <v>73</v>
      </c>
      <c r="JG84">
        <v>376798</v>
      </c>
      <c r="JH84">
        <v>35500</v>
      </c>
      <c r="JJ84">
        <v>0</v>
      </c>
      <c r="JK84">
        <v>0</v>
      </c>
      <c r="JL84">
        <v>0</v>
      </c>
      <c r="JM84">
        <v>0</v>
      </c>
      <c r="JO84">
        <v>0</v>
      </c>
      <c r="JP84">
        <v>334.51</v>
      </c>
      <c r="JQ84">
        <v>251.98700000000002</v>
      </c>
      <c r="JR84">
        <v>0</v>
      </c>
      <c r="JS84">
        <v>3107678</v>
      </c>
      <c r="JT84">
        <v>2688515</v>
      </c>
      <c r="JU84">
        <v>217756</v>
      </c>
      <c r="JW84">
        <v>0</v>
      </c>
      <c r="JX84">
        <v>0</v>
      </c>
      <c r="JY84">
        <v>0</v>
      </c>
      <c r="JZ84">
        <v>0</v>
      </c>
      <c r="KD84">
        <v>217756</v>
      </c>
      <c r="KE84">
        <v>7258</v>
      </c>
      <c r="KG84">
        <v>0</v>
      </c>
      <c r="KH84">
        <v>0</v>
      </c>
      <c r="KI84">
        <v>0</v>
      </c>
      <c r="KJ84">
        <v>186</v>
      </c>
      <c r="KK84">
        <v>100</v>
      </c>
      <c r="KL84">
        <v>114576</v>
      </c>
      <c r="KM84">
        <v>61600</v>
      </c>
      <c r="KN84">
        <v>0</v>
      </c>
      <c r="KO84">
        <v>0</v>
      </c>
      <c r="KP84">
        <v>0</v>
      </c>
      <c r="KQ84">
        <v>0</v>
      </c>
      <c r="KS84">
        <v>0</v>
      </c>
      <c r="KT84">
        <v>0</v>
      </c>
      <c r="KU84">
        <v>0</v>
      </c>
      <c r="KW84">
        <v>0</v>
      </c>
      <c r="KX84">
        <v>0</v>
      </c>
      <c r="KY84">
        <v>0</v>
      </c>
      <c r="KZ84">
        <v>0</v>
      </c>
      <c r="LA84">
        <v>0</v>
      </c>
      <c r="LB84">
        <v>0</v>
      </c>
      <c r="LD84">
        <v>0</v>
      </c>
      <c r="LE84">
        <v>0</v>
      </c>
      <c r="LF84">
        <v>0</v>
      </c>
      <c r="LG84">
        <v>0</v>
      </c>
      <c r="LH84">
        <v>0</v>
      </c>
      <c r="LI84">
        <v>0</v>
      </c>
      <c r="LJ84">
        <v>9474.4279999999999</v>
      </c>
      <c r="LK84">
        <v>16</v>
      </c>
      <c r="LL84">
        <v>240000</v>
      </c>
      <c r="LM84">
        <v>94744</v>
      </c>
      <c r="LN84">
        <v>0</v>
      </c>
      <c r="LO84">
        <v>0</v>
      </c>
      <c r="LP84">
        <v>0</v>
      </c>
      <c r="LQ84">
        <v>0</v>
      </c>
      <c r="LR84">
        <v>0</v>
      </c>
      <c r="LS84">
        <v>0</v>
      </c>
      <c r="LT84">
        <v>0</v>
      </c>
      <c r="LU84">
        <v>0</v>
      </c>
      <c r="LV84">
        <v>0</v>
      </c>
      <c r="LW84">
        <v>0</v>
      </c>
      <c r="LX84">
        <v>0</v>
      </c>
      <c r="LY84">
        <v>0</v>
      </c>
      <c r="LZ84">
        <v>9245</v>
      </c>
      <c r="MA84">
        <v>554700</v>
      </c>
      <c r="MB84">
        <v>0</v>
      </c>
      <c r="MC84">
        <v>369800</v>
      </c>
      <c r="MD84">
        <v>184900</v>
      </c>
      <c r="ME84">
        <v>0</v>
      </c>
      <c r="MF84">
        <v>0</v>
      </c>
      <c r="MG84">
        <v>113709778</v>
      </c>
      <c r="MH84">
        <v>0</v>
      </c>
      <c r="MI84">
        <v>0</v>
      </c>
      <c r="MJ84">
        <v>0</v>
      </c>
      <c r="MK84">
        <v>0</v>
      </c>
      <c r="ML84">
        <v>0</v>
      </c>
    </row>
    <row r="85" spans="1:350" x14ac:dyDescent="0.25">
      <c r="A85">
        <v>45523</v>
      </c>
      <c r="B85">
        <v>178807</v>
      </c>
      <c r="C85">
        <v>9</v>
      </c>
      <c r="D85">
        <v>2025</v>
      </c>
      <c r="E85">
        <v>6160</v>
      </c>
      <c r="F85">
        <v>0</v>
      </c>
      <c r="G85">
        <v>131.68</v>
      </c>
      <c r="H85">
        <v>124.42500000000001</v>
      </c>
      <c r="I85">
        <v>124.42500000000001</v>
      </c>
      <c r="J85">
        <v>131.68</v>
      </c>
      <c r="K85">
        <v>0</v>
      </c>
      <c r="L85">
        <v>6160</v>
      </c>
      <c r="M85">
        <v>0</v>
      </c>
      <c r="N85">
        <v>0</v>
      </c>
      <c r="P85">
        <v>120.64500000000001</v>
      </c>
      <c r="Q85">
        <v>0</v>
      </c>
      <c r="R85">
        <v>75065</v>
      </c>
      <c r="S85">
        <v>622.19600000000003</v>
      </c>
      <c r="U85">
        <v>52195</v>
      </c>
      <c r="V85">
        <v>3.8330000000000002</v>
      </c>
      <c r="W85">
        <v>2361</v>
      </c>
      <c r="X85">
        <v>2361</v>
      </c>
      <c r="Z85">
        <v>0</v>
      </c>
      <c r="AC85">
        <v>0</v>
      </c>
      <c r="AD85" t="s">
        <v>305</v>
      </c>
      <c r="AE85">
        <v>0</v>
      </c>
      <c r="AH85">
        <v>0</v>
      </c>
      <c r="AI85">
        <v>0</v>
      </c>
      <c r="AJ85">
        <v>6160</v>
      </c>
      <c r="AK85" t="s">
        <v>529</v>
      </c>
      <c r="AL85" t="s">
        <v>62</v>
      </c>
      <c r="AM85">
        <v>0</v>
      </c>
      <c r="AN85">
        <v>0</v>
      </c>
      <c r="AO85">
        <v>0</v>
      </c>
      <c r="AP85">
        <v>0</v>
      </c>
      <c r="AQ85">
        <v>0</v>
      </c>
      <c r="AS85">
        <v>0</v>
      </c>
      <c r="AT85">
        <v>0</v>
      </c>
      <c r="AU85">
        <v>0</v>
      </c>
      <c r="AV85">
        <v>0</v>
      </c>
      <c r="AW85">
        <v>1318363</v>
      </c>
      <c r="AX85">
        <v>1297957</v>
      </c>
      <c r="AY85">
        <v>855181</v>
      </c>
      <c r="AZ85">
        <v>75065</v>
      </c>
      <c r="BA85">
        <v>0</v>
      </c>
      <c r="BB85">
        <v>0</v>
      </c>
      <c r="BC85">
        <v>0</v>
      </c>
      <c r="BD85">
        <v>0</v>
      </c>
      <c r="BE85">
        <v>0</v>
      </c>
      <c r="BF85">
        <v>1179258</v>
      </c>
      <c r="BG85">
        <v>0</v>
      </c>
      <c r="BJ85">
        <v>12</v>
      </c>
      <c r="BK85">
        <v>0</v>
      </c>
      <c r="BL85">
        <v>0</v>
      </c>
      <c r="BM85">
        <v>0</v>
      </c>
      <c r="BN85">
        <v>0</v>
      </c>
      <c r="BO85">
        <v>0</v>
      </c>
      <c r="BP85">
        <v>0</v>
      </c>
      <c r="BQ85">
        <v>751</v>
      </c>
      <c r="BS85">
        <v>0</v>
      </c>
      <c r="BT85">
        <v>0</v>
      </c>
      <c r="BU85">
        <v>0</v>
      </c>
      <c r="BV85">
        <v>0</v>
      </c>
      <c r="BW85">
        <v>0</v>
      </c>
      <c r="BY85">
        <v>0</v>
      </c>
      <c r="CA85">
        <v>0</v>
      </c>
      <c r="CB85">
        <v>0</v>
      </c>
      <c r="CC85">
        <v>0</v>
      </c>
      <c r="CD85">
        <v>0</v>
      </c>
      <c r="CE85">
        <v>0</v>
      </c>
      <c r="CF85">
        <v>0</v>
      </c>
      <c r="CG85">
        <v>0</v>
      </c>
      <c r="CH85">
        <v>27989</v>
      </c>
      <c r="CI85">
        <v>0</v>
      </c>
      <c r="CJ85">
        <v>4</v>
      </c>
      <c r="CK85">
        <v>0</v>
      </c>
      <c r="CL85">
        <v>0</v>
      </c>
      <c r="CN85">
        <v>0</v>
      </c>
      <c r="CO85">
        <v>1</v>
      </c>
      <c r="CP85">
        <v>0</v>
      </c>
      <c r="CQ85">
        <v>0</v>
      </c>
      <c r="CR85">
        <v>121.17500000000001</v>
      </c>
      <c r="CS85">
        <v>0</v>
      </c>
      <c r="CT85">
        <v>0</v>
      </c>
      <c r="CU85">
        <v>0</v>
      </c>
      <c r="CV85">
        <v>0</v>
      </c>
      <c r="CW85">
        <v>0</v>
      </c>
      <c r="CX85">
        <v>0</v>
      </c>
      <c r="CY85">
        <v>0</v>
      </c>
      <c r="CZ85">
        <v>0</v>
      </c>
      <c r="DB85">
        <v>766458</v>
      </c>
      <c r="DC85">
        <v>0</v>
      </c>
      <c r="DD85">
        <v>0</v>
      </c>
      <c r="DE85">
        <v>83776</v>
      </c>
      <c r="DF85">
        <v>83776</v>
      </c>
      <c r="DG85">
        <v>13.6</v>
      </c>
      <c r="DH85">
        <v>0</v>
      </c>
      <c r="DI85">
        <v>0</v>
      </c>
      <c r="DK85">
        <v>3636</v>
      </c>
      <c r="DL85">
        <v>0</v>
      </c>
      <c r="DM85">
        <v>152947</v>
      </c>
      <c r="DN85">
        <v>503</v>
      </c>
      <c r="DO85">
        <v>0</v>
      </c>
      <c r="DP85">
        <v>0</v>
      </c>
      <c r="DQ85">
        <v>0</v>
      </c>
      <c r="DR85">
        <v>0</v>
      </c>
      <c r="DS85">
        <v>0</v>
      </c>
      <c r="DT85">
        <v>0</v>
      </c>
      <c r="DU85">
        <v>0</v>
      </c>
      <c r="DV85">
        <v>0</v>
      </c>
      <c r="DW85">
        <v>0</v>
      </c>
      <c r="DX85">
        <v>0</v>
      </c>
      <c r="DY85">
        <v>0</v>
      </c>
      <c r="DZ85">
        <v>0</v>
      </c>
      <c r="EA85">
        <v>0</v>
      </c>
      <c r="EB85">
        <v>0</v>
      </c>
      <c r="EC85">
        <v>1.6380000000000001</v>
      </c>
      <c r="ED85">
        <v>11604</v>
      </c>
      <c r="EE85">
        <v>0</v>
      </c>
      <c r="EF85">
        <v>0</v>
      </c>
      <c r="EG85">
        <v>0</v>
      </c>
      <c r="EH85">
        <v>141846</v>
      </c>
      <c r="EI85">
        <v>0</v>
      </c>
      <c r="EJ85">
        <v>0</v>
      </c>
      <c r="EK85">
        <v>6.6240000000000006</v>
      </c>
      <c r="EL85">
        <v>0</v>
      </c>
      <c r="EM85">
        <v>0</v>
      </c>
      <c r="EN85">
        <v>0.63100000000000001</v>
      </c>
      <c r="EO85">
        <v>0</v>
      </c>
      <c r="EP85">
        <v>0</v>
      </c>
      <c r="EQ85">
        <v>7.2550000000000008</v>
      </c>
      <c r="ER85">
        <v>0</v>
      </c>
      <c r="ES85">
        <v>23.027000000000001</v>
      </c>
      <c r="ET85">
        <v>0</v>
      </c>
      <c r="EV85">
        <v>0</v>
      </c>
      <c r="EW85">
        <v>0</v>
      </c>
      <c r="EX85">
        <v>0</v>
      </c>
      <c r="EZ85">
        <v>1104193</v>
      </c>
      <c r="FA85">
        <v>0</v>
      </c>
      <c r="FB85">
        <v>1178755</v>
      </c>
      <c r="FC85">
        <v>0</v>
      </c>
      <c r="FD85">
        <v>0</v>
      </c>
      <c r="FE85">
        <v>165306</v>
      </c>
      <c r="FF85">
        <v>28458</v>
      </c>
      <c r="FG85">
        <v>6.6668999999999992E-2</v>
      </c>
      <c r="FH85">
        <v>3.0164999999999997E-2</v>
      </c>
      <c r="FI85">
        <v>0</v>
      </c>
      <c r="FJ85">
        <v>0</v>
      </c>
      <c r="FK85">
        <v>191.43800000000002</v>
      </c>
      <c r="FL85">
        <v>1400508</v>
      </c>
      <c r="FM85">
        <v>0</v>
      </c>
      <c r="FN85">
        <v>0</v>
      </c>
      <c r="FO85">
        <v>0</v>
      </c>
      <c r="FP85">
        <v>0</v>
      </c>
      <c r="FQ85">
        <v>0</v>
      </c>
      <c r="FR85">
        <v>0</v>
      </c>
      <c r="FS85">
        <v>0</v>
      </c>
      <c r="FT85">
        <v>0</v>
      </c>
      <c r="FU85">
        <v>0</v>
      </c>
      <c r="FV85">
        <v>0</v>
      </c>
      <c r="FW85">
        <v>0</v>
      </c>
      <c r="FX85">
        <v>0</v>
      </c>
      <c r="FY85">
        <v>0</v>
      </c>
      <c r="GB85">
        <v>0</v>
      </c>
      <c r="GC85">
        <v>0</v>
      </c>
      <c r="GD85">
        <v>0</v>
      </c>
      <c r="GF85">
        <v>0</v>
      </c>
      <c r="GG85">
        <v>0</v>
      </c>
      <c r="GH85">
        <v>0</v>
      </c>
      <c r="GI85">
        <v>0</v>
      </c>
      <c r="GK85">
        <v>0</v>
      </c>
      <c r="GL85">
        <v>0</v>
      </c>
      <c r="GM85">
        <v>0</v>
      </c>
      <c r="GN85">
        <v>0</v>
      </c>
      <c r="GO85">
        <v>0</v>
      </c>
      <c r="GQ85">
        <v>0</v>
      </c>
      <c r="GR85">
        <v>0</v>
      </c>
      <c r="GS85">
        <v>0</v>
      </c>
      <c r="GT85">
        <v>0</v>
      </c>
      <c r="HB85">
        <v>380911986</v>
      </c>
      <c r="HC85">
        <v>3.9695999999999995E-2</v>
      </c>
      <c r="HD85">
        <v>20909</v>
      </c>
      <c r="HE85">
        <v>0</v>
      </c>
      <c r="HF85">
        <v>136619</v>
      </c>
      <c r="HG85">
        <v>5544</v>
      </c>
      <c r="HH85">
        <v>14838</v>
      </c>
      <c r="HI85">
        <v>0</v>
      </c>
      <c r="HJ85">
        <v>16212</v>
      </c>
      <c r="HK85">
        <v>0</v>
      </c>
      <c r="HL85">
        <v>0</v>
      </c>
      <c r="HM85">
        <v>0</v>
      </c>
      <c r="HN85">
        <v>0</v>
      </c>
      <c r="HO85">
        <v>0</v>
      </c>
      <c r="HP85">
        <v>0</v>
      </c>
      <c r="HQ85">
        <v>0</v>
      </c>
      <c r="HR85">
        <v>0</v>
      </c>
      <c r="HS85">
        <v>1103690</v>
      </c>
      <c r="HT85">
        <v>28458</v>
      </c>
      <c r="HW85">
        <v>0</v>
      </c>
      <c r="HX85">
        <v>13</v>
      </c>
      <c r="HY85">
        <v>12</v>
      </c>
      <c r="HZ85">
        <v>11</v>
      </c>
      <c r="IA85">
        <v>12</v>
      </c>
      <c r="IB85">
        <v>7</v>
      </c>
      <c r="IC85">
        <v>55</v>
      </c>
      <c r="ID85">
        <v>0</v>
      </c>
      <c r="IE85">
        <v>0</v>
      </c>
      <c r="IF85">
        <v>0</v>
      </c>
      <c r="IG85">
        <v>9</v>
      </c>
      <c r="IH85">
        <v>24.088000000000001</v>
      </c>
      <c r="II85">
        <v>0</v>
      </c>
      <c r="IJ85">
        <v>3.8330000000000002</v>
      </c>
      <c r="IK85">
        <v>0</v>
      </c>
      <c r="IL85">
        <v>0</v>
      </c>
      <c r="IM85">
        <v>0</v>
      </c>
      <c r="IN85">
        <v>0</v>
      </c>
      <c r="IO85">
        <v>0</v>
      </c>
      <c r="IP85">
        <v>0</v>
      </c>
      <c r="IQ85">
        <v>3.8330000000000002</v>
      </c>
      <c r="IR85">
        <v>2361</v>
      </c>
      <c r="IS85">
        <v>0</v>
      </c>
      <c r="IT85">
        <v>0</v>
      </c>
      <c r="IU85">
        <v>0</v>
      </c>
      <c r="IV85">
        <v>0</v>
      </c>
      <c r="IW85">
        <v>6160</v>
      </c>
      <c r="IX85">
        <v>0</v>
      </c>
      <c r="IY85">
        <v>0</v>
      </c>
      <c r="IZ85">
        <v>0</v>
      </c>
      <c r="JA85">
        <v>0</v>
      </c>
      <c r="JB85">
        <v>0</v>
      </c>
      <c r="JC85">
        <v>0</v>
      </c>
      <c r="JD85">
        <v>0</v>
      </c>
      <c r="JE85">
        <v>0</v>
      </c>
      <c r="JF85">
        <v>0</v>
      </c>
      <c r="JG85">
        <v>0</v>
      </c>
      <c r="JH85">
        <v>0</v>
      </c>
      <c r="JJ85">
        <v>0</v>
      </c>
      <c r="JK85">
        <v>0</v>
      </c>
      <c r="JL85">
        <v>0</v>
      </c>
      <c r="JM85">
        <v>0</v>
      </c>
      <c r="JO85">
        <v>0</v>
      </c>
      <c r="JP85">
        <v>0</v>
      </c>
      <c r="JQ85">
        <v>0</v>
      </c>
      <c r="JR85">
        <v>0</v>
      </c>
      <c r="JS85">
        <v>0</v>
      </c>
      <c r="JT85">
        <v>0</v>
      </c>
      <c r="JU85">
        <v>0</v>
      </c>
      <c r="JW85">
        <v>0</v>
      </c>
      <c r="JX85">
        <v>0</v>
      </c>
      <c r="JY85">
        <v>0</v>
      </c>
      <c r="JZ85">
        <v>0</v>
      </c>
      <c r="KD85">
        <v>0</v>
      </c>
      <c r="KE85">
        <v>7258</v>
      </c>
      <c r="KG85">
        <v>0</v>
      </c>
      <c r="KH85">
        <v>0</v>
      </c>
      <c r="KI85">
        <v>0</v>
      </c>
      <c r="KJ85">
        <v>2</v>
      </c>
      <c r="KK85">
        <v>7</v>
      </c>
      <c r="KL85">
        <v>1232</v>
      </c>
      <c r="KM85">
        <v>4312</v>
      </c>
      <c r="KN85">
        <v>0</v>
      </c>
      <c r="KO85">
        <v>0</v>
      </c>
      <c r="KP85">
        <v>0</v>
      </c>
      <c r="KQ85">
        <v>0</v>
      </c>
      <c r="KS85">
        <v>0</v>
      </c>
      <c r="KT85">
        <v>0</v>
      </c>
      <c r="KU85">
        <v>0</v>
      </c>
      <c r="KW85">
        <v>0</v>
      </c>
      <c r="KX85">
        <v>0</v>
      </c>
      <c r="KY85">
        <v>0</v>
      </c>
      <c r="KZ85">
        <v>0</v>
      </c>
      <c r="LA85">
        <v>0</v>
      </c>
      <c r="LB85">
        <v>0</v>
      </c>
      <c r="LD85">
        <v>0</v>
      </c>
      <c r="LE85">
        <v>0</v>
      </c>
      <c r="LF85">
        <v>0</v>
      </c>
      <c r="LG85">
        <v>0</v>
      </c>
      <c r="LH85">
        <v>0</v>
      </c>
      <c r="LI85">
        <v>0</v>
      </c>
      <c r="LJ85">
        <v>121.17500000000001</v>
      </c>
      <c r="LK85">
        <v>1</v>
      </c>
      <c r="LL85">
        <v>15000</v>
      </c>
      <c r="LM85">
        <v>1212</v>
      </c>
      <c r="LN85">
        <v>0</v>
      </c>
      <c r="LO85">
        <v>0</v>
      </c>
      <c r="LP85">
        <v>0</v>
      </c>
      <c r="LQ85">
        <v>0</v>
      </c>
      <c r="LR85">
        <v>0</v>
      </c>
      <c r="LS85">
        <v>0</v>
      </c>
      <c r="LT85">
        <v>0</v>
      </c>
      <c r="LU85">
        <v>0</v>
      </c>
      <c r="LV85">
        <v>0</v>
      </c>
      <c r="LW85">
        <v>0</v>
      </c>
      <c r="LX85">
        <v>0</v>
      </c>
      <c r="LY85">
        <v>0</v>
      </c>
      <c r="LZ85">
        <v>118</v>
      </c>
      <c r="MA85">
        <v>7080</v>
      </c>
      <c r="MB85">
        <v>0</v>
      </c>
      <c r="MC85">
        <v>4720</v>
      </c>
      <c r="MD85">
        <v>2360</v>
      </c>
      <c r="ME85">
        <v>0</v>
      </c>
      <c r="MF85">
        <v>0</v>
      </c>
      <c r="MG85">
        <v>1325443</v>
      </c>
      <c r="MH85">
        <v>0</v>
      </c>
      <c r="MI85">
        <v>0</v>
      </c>
      <c r="MJ85">
        <v>0</v>
      </c>
      <c r="MK85">
        <v>0</v>
      </c>
      <c r="ML85">
        <v>0</v>
      </c>
    </row>
    <row r="86" spans="1:350" x14ac:dyDescent="0.25">
      <c r="A86">
        <v>45523</v>
      </c>
      <c r="B86">
        <v>15808</v>
      </c>
      <c r="C86">
        <v>9</v>
      </c>
      <c r="D86">
        <v>2025</v>
      </c>
      <c r="E86">
        <v>6160</v>
      </c>
      <c r="F86">
        <v>0</v>
      </c>
      <c r="G86">
        <v>747.053</v>
      </c>
      <c r="H86">
        <v>599.84699999999998</v>
      </c>
      <c r="I86">
        <v>599.84699999999998</v>
      </c>
      <c r="J86">
        <v>747.053</v>
      </c>
      <c r="K86">
        <v>0</v>
      </c>
      <c r="L86">
        <v>6160</v>
      </c>
      <c r="M86">
        <v>0</v>
      </c>
      <c r="N86">
        <v>0</v>
      </c>
      <c r="P86">
        <v>746.05200000000002</v>
      </c>
      <c r="Q86">
        <v>0</v>
      </c>
      <c r="R86">
        <v>464191</v>
      </c>
      <c r="S86">
        <v>622.19600000000003</v>
      </c>
      <c r="U86">
        <v>322771</v>
      </c>
      <c r="V86">
        <v>34.157000000000004</v>
      </c>
      <c r="W86">
        <v>21041</v>
      </c>
      <c r="X86">
        <v>21041</v>
      </c>
      <c r="Z86">
        <v>0</v>
      </c>
      <c r="AC86">
        <v>0</v>
      </c>
      <c r="AD86" t="s">
        <v>305</v>
      </c>
      <c r="AE86">
        <v>0</v>
      </c>
      <c r="AH86">
        <v>0</v>
      </c>
      <c r="AI86">
        <v>0</v>
      </c>
      <c r="AJ86">
        <v>6160</v>
      </c>
      <c r="AK86" t="s">
        <v>529</v>
      </c>
      <c r="AL86" t="s">
        <v>423</v>
      </c>
      <c r="AM86">
        <v>0</v>
      </c>
      <c r="AN86">
        <v>0</v>
      </c>
      <c r="AO86">
        <v>0</v>
      </c>
      <c r="AP86">
        <v>0</v>
      </c>
      <c r="AQ86">
        <v>0</v>
      </c>
      <c r="AS86">
        <v>0</v>
      </c>
      <c r="AT86">
        <v>0</v>
      </c>
      <c r="AU86">
        <v>0</v>
      </c>
      <c r="AV86">
        <v>-98313</v>
      </c>
      <c r="AW86">
        <v>8805336</v>
      </c>
      <c r="AX86">
        <v>8692763</v>
      </c>
      <c r="AY86">
        <v>5808620</v>
      </c>
      <c r="AZ86">
        <v>464191</v>
      </c>
      <c r="BA86">
        <v>0</v>
      </c>
      <c r="BB86">
        <v>0</v>
      </c>
      <c r="BC86">
        <v>0</v>
      </c>
      <c r="BD86">
        <v>0</v>
      </c>
      <c r="BE86">
        <v>0</v>
      </c>
      <c r="BF86">
        <v>7731133</v>
      </c>
      <c r="BG86">
        <v>0</v>
      </c>
      <c r="BJ86">
        <v>12</v>
      </c>
      <c r="BK86">
        <v>0</v>
      </c>
      <c r="BL86">
        <v>0</v>
      </c>
      <c r="BM86">
        <v>0</v>
      </c>
      <c r="BN86">
        <v>0</v>
      </c>
      <c r="BO86">
        <v>0</v>
      </c>
      <c r="BP86">
        <v>0</v>
      </c>
      <c r="BQ86">
        <v>678</v>
      </c>
      <c r="BS86">
        <v>0</v>
      </c>
      <c r="BT86">
        <v>0</v>
      </c>
      <c r="BU86">
        <v>0</v>
      </c>
      <c r="BV86">
        <v>0</v>
      </c>
      <c r="BW86">
        <v>0</v>
      </c>
      <c r="BY86">
        <v>0</v>
      </c>
      <c r="CA86">
        <v>0</v>
      </c>
      <c r="CB86">
        <v>0</v>
      </c>
      <c r="CC86">
        <v>0</v>
      </c>
      <c r="CD86">
        <v>0</v>
      </c>
      <c r="CE86">
        <v>0</v>
      </c>
      <c r="CF86">
        <v>0</v>
      </c>
      <c r="CG86">
        <v>0</v>
      </c>
      <c r="CH86">
        <v>162419</v>
      </c>
      <c r="CI86">
        <v>0</v>
      </c>
      <c r="CJ86">
        <v>4</v>
      </c>
      <c r="CK86">
        <v>0</v>
      </c>
      <c r="CL86">
        <v>0</v>
      </c>
      <c r="CN86">
        <v>0</v>
      </c>
      <c r="CO86">
        <v>1</v>
      </c>
      <c r="CP86">
        <v>0</v>
      </c>
      <c r="CQ86">
        <v>0</v>
      </c>
      <c r="CR86">
        <v>751.13400000000001</v>
      </c>
      <c r="CS86">
        <v>0</v>
      </c>
      <c r="CT86">
        <v>0</v>
      </c>
      <c r="CU86">
        <v>0</v>
      </c>
      <c r="CV86">
        <v>0</v>
      </c>
      <c r="CW86">
        <v>0</v>
      </c>
      <c r="CX86">
        <v>0</v>
      </c>
      <c r="CY86">
        <v>0</v>
      </c>
      <c r="CZ86">
        <v>0</v>
      </c>
      <c r="DB86">
        <v>3695058</v>
      </c>
      <c r="DC86">
        <v>0</v>
      </c>
      <c r="DD86">
        <v>0</v>
      </c>
      <c r="DE86">
        <v>613074</v>
      </c>
      <c r="DF86">
        <v>613074</v>
      </c>
      <c r="DG86">
        <v>99.525000000000006</v>
      </c>
      <c r="DH86">
        <v>0</v>
      </c>
      <c r="DI86">
        <v>0</v>
      </c>
      <c r="DK86">
        <v>2464</v>
      </c>
      <c r="DL86">
        <v>0</v>
      </c>
      <c r="DM86">
        <v>1838951</v>
      </c>
      <c r="DN86">
        <v>6047</v>
      </c>
      <c r="DO86">
        <v>0</v>
      </c>
      <c r="DP86">
        <v>0</v>
      </c>
      <c r="DQ86">
        <v>0</v>
      </c>
      <c r="DR86">
        <v>0</v>
      </c>
      <c r="DS86">
        <v>0</v>
      </c>
      <c r="DT86">
        <v>0</v>
      </c>
      <c r="DU86">
        <v>0</v>
      </c>
      <c r="DV86">
        <v>0</v>
      </c>
      <c r="DW86">
        <v>0</v>
      </c>
      <c r="DX86">
        <v>0</v>
      </c>
      <c r="DY86">
        <v>0</v>
      </c>
      <c r="DZ86">
        <v>0</v>
      </c>
      <c r="EA86">
        <v>0.152</v>
      </c>
      <c r="EB86">
        <v>0</v>
      </c>
      <c r="EC86">
        <v>39.492000000000004</v>
      </c>
      <c r="ED86">
        <v>279761</v>
      </c>
      <c r="EE86">
        <v>0</v>
      </c>
      <c r="EF86">
        <v>0</v>
      </c>
      <c r="EG86">
        <v>0</v>
      </c>
      <c r="EH86">
        <v>607456</v>
      </c>
      <c r="EI86">
        <v>957781</v>
      </c>
      <c r="EJ86">
        <v>38.871000000000002</v>
      </c>
      <c r="EK86">
        <v>28.476000000000003</v>
      </c>
      <c r="EL86">
        <v>0</v>
      </c>
      <c r="EM86">
        <v>0</v>
      </c>
      <c r="EN86">
        <v>2.4850000000000003</v>
      </c>
      <c r="EO86">
        <v>0</v>
      </c>
      <c r="EP86">
        <v>0</v>
      </c>
      <c r="EQ86">
        <v>69.984000000000009</v>
      </c>
      <c r="ER86">
        <v>0</v>
      </c>
      <c r="ES86">
        <v>98.613</v>
      </c>
      <c r="ET86">
        <v>0</v>
      </c>
      <c r="EV86">
        <v>0</v>
      </c>
      <c r="EW86">
        <v>0</v>
      </c>
      <c r="EX86">
        <v>0</v>
      </c>
      <c r="EZ86">
        <v>7422460</v>
      </c>
      <c r="FA86">
        <v>0</v>
      </c>
      <c r="FB86">
        <v>7880605</v>
      </c>
      <c r="FC86">
        <v>0</v>
      </c>
      <c r="FD86">
        <v>0</v>
      </c>
      <c r="FE86">
        <v>1083735</v>
      </c>
      <c r="FF86">
        <v>186568</v>
      </c>
      <c r="FG86">
        <v>6.6668999999999992E-2</v>
      </c>
      <c r="FH86">
        <v>3.0164999999999997E-2</v>
      </c>
      <c r="FI86">
        <v>0</v>
      </c>
      <c r="FJ86">
        <v>0</v>
      </c>
      <c r="FK86">
        <v>1255.0540000000001</v>
      </c>
      <c r="FL86">
        <v>9313327</v>
      </c>
      <c r="FM86">
        <v>0</v>
      </c>
      <c r="FN86">
        <v>0</v>
      </c>
      <c r="FO86">
        <v>0</v>
      </c>
      <c r="FP86">
        <v>0</v>
      </c>
      <c r="FQ86">
        <v>0</v>
      </c>
      <c r="FR86">
        <v>0</v>
      </c>
      <c r="FS86">
        <v>0</v>
      </c>
      <c r="FT86">
        <v>0</v>
      </c>
      <c r="FU86">
        <v>0</v>
      </c>
      <c r="FV86">
        <v>0</v>
      </c>
      <c r="FW86">
        <v>0</v>
      </c>
      <c r="FX86">
        <v>0</v>
      </c>
      <c r="FY86">
        <v>0</v>
      </c>
      <c r="GB86">
        <v>728015</v>
      </c>
      <c r="GC86">
        <v>728015</v>
      </c>
      <c r="GD86">
        <v>77.222000000000008</v>
      </c>
      <c r="GF86">
        <v>0</v>
      </c>
      <c r="GG86">
        <v>0</v>
      </c>
      <c r="GH86">
        <v>0</v>
      </c>
      <c r="GI86">
        <v>0</v>
      </c>
      <c r="GK86">
        <v>0</v>
      </c>
      <c r="GL86">
        <v>0</v>
      </c>
      <c r="GM86">
        <v>0</v>
      </c>
      <c r="GN86">
        <v>0</v>
      </c>
      <c r="GO86">
        <v>0</v>
      </c>
      <c r="GQ86">
        <v>0</v>
      </c>
      <c r="GR86">
        <v>0</v>
      </c>
      <c r="GS86">
        <v>0</v>
      </c>
      <c r="GT86">
        <v>0</v>
      </c>
      <c r="HB86">
        <v>380911986</v>
      </c>
      <c r="HC86">
        <v>3.9695999999999995E-2</v>
      </c>
      <c r="HD86">
        <v>118619</v>
      </c>
      <c r="HE86">
        <v>0</v>
      </c>
      <c r="HF86">
        <v>658632</v>
      </c>
      <c r="HG86">
        <v>6776</v>
      </c>
      <c r="HH86">
        <v>51028</v>
      </c>
      <c r="HI86">
        <v>0</v>
      </c>
      <c r="HJ86">
        <v>112511</v>
      </c>
      <c r="HK86">
        <v>3275</v>
      </c>
      <c r="HL86">
        <v>1987</v>
      </c>
      <c r="HM86">
        <v>0</v>
      </c>
      <c r="HN86">
        <v>0</v>
      </c>
      <c r="HO86">
        <v>0</v>
      </c>
      <c r="HP86">
        <v>107964</v>
      </c>
      <c r="HQ86">
        <v>0</v>
      </c>
      <c r="HR86">
        <v>0</v>
      </c>
      <c r="HS86">
        <v>7416414</v>
      </c>
      <c r="HT86">
        <v>186568</v>
      </c>
      <c r="HW86">
        <v>0</v>
      </c>
      <c r="HX86">
        <v>89</v>
      </c>
      <c r="HY86">
        <v>41</v>
      </c>
      <c r="HZ86">
        <v>59</v>
      </c>
      <c r="IA86">
        <v>87</v>
      </c>
      <c r="IB86">
        <v>117</v>
      </c>
      <c r="IC86">
        <v>393</v>
      </c>
      <c r="ID86">
        <v>0</v>
      </c>
      <c r="IE86">
        <v>0</v>
      </c>
      <c r="IF86">
        <v>0</v>
      </c>
      <c r="IG86">
        <v>11</v>
      </c>
      <c r="IH86">
        <v>82.838000000000008</v>
      </c>
      <c r="II86">
        <v>392.59500000000003</v>
      </c>
      <c r="IJ86">
        <v>34.157000000000004</v>
      </c>
      <c r="IK86">
        <v>153.792</v>
      </c>
      <c r="IL86">
        <v>0</v>
      </c>
      <c r="IM86">
        <v>0</v>
      </c>
      <c r="IN86">
        <v>0</v>
      </c>
      <c r="IO86">
        <v>0</v>
      </c>
      <c r="IP86">
        <v>546.38700000000006</v>
      </c>
      <c r="IQ86">
        <v>34.157000000000004</v>
      </c>
      <c r="IR86">
        <v>21041</v>
      </c>
      <c r="IS86">
        <v>42293</v>
      </c>
      <c r="IT86">
        <v>0</v>
      </c>
      <c r="IU86">
        <v>0</v>
      </c>
      <c r="IV86">
        <v>0</v>
      </c>
      <c r="IW86">
        <v>6160</v>
      </c>
      <c r="IX86">
        <v>0</v>
      </c>
      <c r="IY86">
        <v>0</v>
      </c>
      <c r="IZ86">
        <v>150256</v>
      </c>
      <c r="JA86">
        <v>0</v>
      </c>
      <c r="JB86">
        <v>0</v>
      </c>
      <c r="JC86">
        <v>0</v>
      </c>
      <c r="JD86">
        <v>0</v>
      </c>
      <c r="JE86">
        <v>0</v>
      </c>
      <c r="JF86">
        <v>0</v>
      </c>
      <c r="JG86">
        <v>0</v>
      </c>
      <c r="JH86">
        <v>0</v>
      </c>
      <c r="JJ86">
        <v>0</v>
      </c>
      <c r="JK86">
        <v>0</v>
      </c>
      <c r="JL86">
        <v>0</v>
      </c>
      <c r="JM86">
        <v>0</v>
      </c>
      <c r="JO86">
        <v>13.372</v>
      </c>
      <c r="JP86">
        <v>43.492000000000004</v>
      </c>
      <c r="JQ86">
        <v>20.358000000000001</v>
      </c>
      <c r="JR86">
        <v>106759</v>
      </c>
      <c r="JS86">
        <v>404051</v>
      </c>
      <c r="JT86">
        <v>217205</v>
      </c>
      <c r="JU86">
        <v>0</v>
      </c>
      <c r="JW86">
        <v>0</v>
      </c>
      <c r="JX86">
        <v>0</v>
      </c>
      <c r="JY86">
        <v>0</v>
      </c>
      <c r="JZ86">
        <v>0</v>
      </c>
      <c r="KD86">
        <v>0</v>
      </c>
      <c r="KE86">
        <v>7258</v>
      </c>
      <c r="KG86">
        <v>0</v>
      </c>
      <c r="KH86">
        <v>0</v>
      </c>
      <c r="KI86">
        <v>0</v>
      </c>
      <c r="KJ86">
        <v>7</v>
      </c>
      <c r="KK86">
        <v>4</v>
      </c>
      <c r="KL86">
        <v>4312</v>
      </c>
      <c r="KM86">
        <v>2464</v>
      </c>
      <c r="KN86">
        <v>0</v>
      </c>
      <c r="KO86">
        <v>0</v>
      </c>
      <c r="KP86">
        <v>0</v>
      </c>
      <c r="KQ86">
        <v>0</v>
      </c>
      <c r="KS86">
        <v>0</v>
      </c>
      <c r="KT86">
        <v>0</v>
      </c>
      <c r="KU86">
        <v>0</v>
      </c>
      <c r="KW86">
        <v>0</v>
      </c>
      <c r="KX86">
        <v>0</v>
      </c>
      <c r="KY86">
        <v>0</v>
      </c>
      <c r="KZ86">
        <v>0</v>
      </c>
      <c r="LA86">
        <v>0</v>
      </c>
      <c r="LB86">
        <v>0</v>
      </c>
      <c r="LD86">
        <v>0</v>
      </c>
      <c r="LE86">
        <v>0</v>
      </c>
      <c r="LF86">
        <v>0</v>
      </c>
      <c r="LG86">
        <v>0</v>
      </c>
      <c r="LH86">
        <v>0</v>
      </c>
      <c r="LI86">
        <v>0</v>
      </c>
      <c r="LJ86">
        <v>751.13400000000001</v>
      </c>
      <c r="LK86">
        <v>7</v>
      </c>
      <c r="LL86">
        <v>105000</v>
      </c>
      <c r="LM86">
        <v>7511</v>
      </c>
      <c r="LN86">
        <v>0</v>
      </c>
      <c r="LO86">
        <v>0</v>
      </c>
      <c r="LP86">
        <v>0</v>
      </c>
      <c r="LQ86">
        <v>0</v>
      </c>
      <c r="LR86">
        <v>0</v>
      </c>
      <c r="LS86">
        <v>0</v>
      </c>
      <c r="LT86">
        <v>0</v>
      </c>
      <c r="LU86">
        <v>0</v>
      </c>
      <c r="LV86">
        <v>0</v>
      </c>
      <c r="LW86">
        <v>0</v>
      </c>
      <c r="LX86">
        <v>0</v>
      </c>
      <c r="LY86">
        <v>0</v>
      </c>
      <c r="LZ86">
        <v>730</v>
      </c>
      <c r="MA86">
        <v>43800</v>
      </c>
      <c r="MB86">
        <v>0</v>
      </c>
      <c r="MC86">
        <v>29200</v>
      </c>
      <c r="MD86">
        <v>14600</v>
      </c>
      <c r="ME86">
        <v>0</v>
      </c>
      <c r="MF86">
        <v>0</v>
      </c>
      <c r="MG86">
        <v>8849136</v>
      </c>
      <c r="MH86">
        <v>0</v>
      </c>
      <c r="MI86">
        <v>0</v>
      </c>
      <c r="MJ86">
        <v>0</v>
      </c>
      <c r="MK86">
        <v>0</v>
      </c>
      <c r="ML86">
        <v>0</v>
      </c>
    </row>
    <row r="87" spans="1:350" x14ac:dyDescent="0.25">
      <c r="A87">
        <v>45523</v>
      </c>
      <c r="B87">
        <v>57808</v>
      </c>
      <c r="C87">
        <v>9</v>
      </c>
      <c r="D87">
        <v>2025</v>
      </c>
      <c r="E87">
        <v>6160</v>
      </c>
      <c r="F87">
        <v>0</v>
      </c>
      <c r="G87">
        <v>1814.9730000000002</v>
      </c>
      <c r="H87">
        <v>1789.5020000000002</v>
      </c>
      <c r="I87">
        <v>1789.5020000000002</v>
      </c>
      <c r="J87">
        <v>1814.9730000000002</v>
      </c>
      <c r="K87">
        <v>0</v>
      </c>
      <c r="L87">
        <v>6160</v>
      </c>
      <c r="M87">
        <v>0</v>
      </c>
      <c r="N87">
        <v>0</v>
      </c>
      <c r="P87">
        <v>1840.0450000000001</v>
      </c>
      <c r="Q87">
        <v>0</v>
      </c>
      <c r="R87">
        <v>1144869</v>
      </c>
      <c r="S87">
        <v>622.19600000000003</v>
      </c>
      <c r="U87">
        <v>796072</v>
      </c>
      <c r="V87">
        <v>899.13499999999999</v>
      </c>
      <c r="W87">
        <v>553867</v>
      </c>
      <c r="X87">
        <v>553867</v>
      </c>
      <c r="Z87">
        <v>0</v>
      </c>
      <c r="AC87">
        <v>0</v>
      </c>
      <c r="AD87" t="s">
        <v>305</v>
      </c>
      <c r="AE87">
        <v>0</v>
      </c>
      <c r="AH87">
        <v>0</v>
      </c>
      <c r="AI87">
        <v>0</v>
      </c>
      <c r="AJ87">
        <v>6160</v>
      </c>
      <c r="AK87" t="s">
        <v>529</v>
      </c>
      <c r="AL87" t="s">
        <v>38</v>
      </c>
      <c r="AM87">
        <v>0</v>
      </c>
      <c r="AN87">
        <v>0</v>
      </c>
      <c r="AO87">
        <v>0</v>
      </c>
      <c r="AP87">
        <v>0</v>
      </c>
      <c r="AQ87">
        <v>0</v>
      </c>
      <c r="AS87">
        <v>0</v>
      </c>
      <c r="AT87">
        <v>0</v>
      </c>
      <c r="AU87">
        <v>0</v>
      </c>
      <c r="AV87">
        <v>-125140</v>
      </c>
      <c r="AW87">
        <v>17549542</v>
      </c>
      <c r="AX87">
        <v>17263194</v>
      </c>
      <c r="AY87">
        <v>11675611</v>
      </c>
      <c r="AZ87">
        <v>1144869</v>
      </c>
      <c r="BA87">
        <v>37.25</v>
      </c>
      <c r="BB87">
        <v>38559</v>
      </c>
      <c r="BC87">
        <v>38313</v>
      </c>
      <c r="BD87">
        <v>90.749000000000009</v>
      </c>
      <c r="BE87">
        <v>246</v>
      </c>
      <c r="BF87">
        <v>15701599</v>
      </c>
      <c r="BG87">
        <v>0</v>
      </c>
      <c r="BJ87">
        <v>12</v>
      </c>
      <c r="BK87">
        <v>0</v>
      </c>
      <c r="BL87">
        <v>0</v>
      </c>
      <c r="BM87">
        <v>0</v>
      </c>
      <c r="BN87">
        <v>0</v>
      </c>
      <c r="BO87">
        <v>0</v>
      </c>
      <c r="BP87">
        <v>0</v>
      </c>
      <c r="BQ87">
        <v>494</v>
      </c>
      <c r="BS87">
        <v>0</v>
      </c>
      <c r="BT87">
        <v>0</v>
      </c>
      <c r="BU87">
        <v>0</v>
      </c>
      <c r="BV87">
        <v>0</v>
      </c>
      <c r="BW87">
        <v>0</v>
      </c>
      <c r="BY87">
        <v>0</v>
      </c>
      <c r="CA87">
        <v>0</v>
      </c>
      <c r="CB87">
        <v>0</v>
      </c>
      <c r="CC87">
        <v>0</v>
      </c>
      <c r="CD87">
        <v>0</v>
      </c>
      <c r="CE87">
        <v>0</v>
      </c>
      <c r="CF87">
        <v>0</v>
      </c>
      <c r="CG87">
        <v>0</v>
      </c>
      <c r="CH87">
        <v>401767</v>
      </c>
      <c r="CI87">
        <v>0</v>
      </c>
      <c r="CJ87">
        <v>4</v>
      </c>
      <c r="CK87">
        <v>0</v>
      </c>
      <c r="CL87">
        <v>0</v>
      </c>
      <c r="CN87">
        <v>0</v>
      </c>
      <c r="CO87">
        <v>1</v>
      </c>
      <c r="CP87">
        <v>0</v>
      </c>
      <c r="CQ87">
        <v>9.4169999999999998</v>
      </c>
      <c r="CR87">
        <v>1827.8700000000001</v>
      </c>
      <c r="CS87">
        <v>0</v>
      </c>
      <c r="CT87">
        <v>0</v>
      </c>
      <c r="CU87">
        <v>0</v>
      </c>
      <c r="CV87">
        <v>0</v>
      </c>
      <c r="CW87">
        <v>0</v>
      </c>
      <c r="CX87">
        <v>0</v>
      </c>
      <c r="CY87">
        <v>0</v>
      </c>
      <c r="CZ87">
        <v>0</v>
      </c>
      <c r="DB87">
        <v>11023332</v>
      </c>
      <c r="DC87">
        <v>0</v>
      </c>
      <c r="DD87">
        <v>0</v>
      </c>
      <c r="DE87">
        <v>993069</v>
      </c>
      <c r="DF87">
        <v>993069</v>
      </c>
      <c r="DG87">
        <v>161.21299999999999</v>
      </c>
      <c r="DH87">
        <v>0</v>
      </c>
      <c r="DI87">
        <v>0</v>
      </c>
      <c r="DK87">
        <v>0</v>
      </c>
      <c r="DL87">
        <v>0</v>
      </c>
      <c r="DM87">
        <v>484651</v>
      </c>
      <c r="DN87">
        <v>1594</v>
      </c>
      <c r="DO87">
        <v>0</v>
      </c>
      <c r="DP87">
        <v>0</v>
      </c>
      <c r="DQ87">
        <v>0</v>
      </c>
      <c r="DR87">
        <v>0</v>
      </c>
      <c r="DS87">
        <v>0</v>
      </c>
      <c r="DT87">
        <v>0</v>
      </c>
      <c r="DU87">
        <v>0</v>
      </c>
      <c r="DV87">
        <v>0</v>
      </c>
      <c r="DW87">
        <v>0</v>
      </c>
      <c r="DX87">
        <v>0</v>
      </c>
      <c r="DY87">
        <v>0</v>
      </c>
      <c r="DZ87">
        <v>0</v>
      </c>
      <c r="EA87">
        <v>0</v>
      </c>
      <c r="EB87">
        <v>0</v>
      </c>
      <c r="EC87">
        <v>7.48</v>
      </c>
      <c r="ED87">
        <v>52988</v>
      </c>
      <c r="EE87">
        <v>0</v>
      </c>
      <c r="EF87">
        <v>0</v>
      </c>
      <c r="EG87">
        <v>0</v>
      </c>
      <c r="EH87">
        <v>433257</v>
      </c>
      <c r="EI87">
        <v>0</v>
      </c>
      <c r="EJ87">
        <v>0</v>
      </c>
      <c r="EK87">
        <v>19.334</v>
      </c>
      <c r="EL87">
        <v>0</v>
      </c>
      <c r="EM87">
        <v>0.80900000000000005</v>
      </c>
      <c r="EN87">
        <v>1.9810000000000001</v>
      </c>
      <c r="EO87">
        <v>0</v>
      </c>
      <c r="EP87">
        <v>0</v>
      </c>
      <c r="EQ87">
        <v>22.124000000000002</v>
      </c>
      <c r="ER87">
        <v>0</v>
      </c>
      <c r="ES87">
        <v>70.334000000000003</v>
      </c>
      <c r="ET87">
        <v>0</v>
      </c>
      <c r="EV87">
        <v>0</v>
      </c>
      <c r="EW87">
        <v>0</v>
      </c>
      <c r="EX87">
        <v>0</v>
      </c>
      <c r="EZ87">
        <v>14683263</v>
      </c>
      <c r="FA87">
        <v>0</v>
      </c>
      <c r="FB87">
        <v>15826293</v>
      </c>
      <c r="FC87">
        <v>0</v>
      </c>
      <c r="FD87">
        <v>0</v>
      </c>
      <c r="FE87">
        <v>2201020</v>
      </c>
      <c r="FF87">
        <v>378911</v>
      </c>
      <c r="FG87">
        <v>6.6668999999999992E-2</v>
      </c>
      <c r="FH87">
        <v>3.0164999999999997E-2</v>
      </c>
      <c r="FI87">
        <v>0</v>
      </c>
      <c r="FJ87">
        <v>0</v>
      </c>
      <c r="FK87">
        <v>2548.9610000000002</v>
      </c>
      <c r="FL87">
        <v>18807991</v>
      </c>
      <c r="FM87">
        <v>0</v>
      </c>
      <c r="FN87">
        <v>0</v>
      </c>
      <c r="FO87">
        <v>123071</v>
      </c>
      <c r="FP87">
        <v>0</v>
      </c>
      <c r="FQ87">
        <v>123071</v>
      </c>
      <c r="FR87">
        <v>123071</v>
      </c>
      <c r="FS87">
        <v>0</v>
      </c>
      <c r="FT87">
        <v>0</v>
      </c>
      <c r="FU87">
        <v>0</v>
      </c>
      <c r="FV87">
        <v>0</v>
      </c>
      <c r="FW87">
        <v>0</v>
      </c>
      <c r="FX87">
        <v>0</v>
      </c>
      <c r="FY87">
        <v>0</v>
      </c>
      <c r="GB87">
        <v>31094</v>
      </c>
      <c r="GC87">
        <v>31094</v>
      </c>
      <c r="GD87">
        <v>3.347</v>
      </c>
      <c r="GF87">
        <v>0</v>
      </c>
      <c r="GG87">
        <v>0</v>
      </c>
      <c r="GH87">
        <v>0</v>
      </c>
      <c r="GI87">
        <v>0</v>
      </c>
      <c r="GK87">
        <v>0</v>
      </c>
      <c r="GL87">
        <v>0</v>
      </c>
      <c r="GM87">
        <v>0</v>
      </c>
      <c r="GN87">
        <v>0</v>
      </c>
      <c r="GO87">
        <v>0</v>
      </c>
      <c r="GQ87">
        <v>0</v>
      </c>
      <c r="GR87">
        <v>0</v>
      </c>
      <c r="GS87">
        <v>0</v>
      </c>
      <c r="GT87">
        <v>0</v>
      </c>
      <c r="HB87">
        <v>380911986</v>
      </c>
      <c r="HC87">
        <v>3.9695999999999995E-2</v>
      </c>
      <c r="HD87">
        <v>288187</v>
      </c>
      <c r="HE87">
        <v>0</v>
      </c>
      <c r="HF87">
        <v>1964873</v>
      </c>
      <c r="HG87">
        <v>4928</v>
      </c>
      <c r="HH87">
        <v>517353</v>
      </c>
      <c r="HI87">
        <v>0</v>
      </c>
      <c r="HJ87">
        <v>63279</v>
      </c>
      <c r="HK87">
        <v>2091</v>
      </c>
      <c r="HL87">
        <v>1371</v>
      </c>
      <c r="HM87">
        <v>25000</v>
      </c>
      <c r="HN87">
        <v>0</v>
      </c>
      <c r="HO87">
        <v>0</v>
      </c>
      <c r="HP87">
        <v>0</v>
      </c>
      <c r="HQ87">
        <v>0</v>
      </c>
      <c r="HR87">
        <v>0</v>
      </c>
      <c r="HS87">
        <v>14681424</v>
      </c>
      <c r="HT87">
        <v>378911</v>
      </c>
      <c r="HW87">
        <v>0</v>
      </c>
      <c r="HX87">
        <v>65</v>
      </c>
      <c r="HY87">
        <v>123</v>
      </c>
      <c r="HZ87">
        <v>128</v>
      </c>
      <c r="IA87">
        <v>210</v>
      </c>
      <c r="IB87">
        <v>110</v>
      </c>
      <c r="IC87">
        <v>636</v>
      </c>
      <c r="ID87">
        <v>0</v>
      </c>
      <c r="IE87">
        <v>0</v>
      </c>
      <c r="IF87">
        <v>0</v>
      </c>
      <c r="IG87">
        <v>8</v>
      </c>
      <c r="IH87">
        <v>839.85800000000006</v>
      </c>
      <c r="II87">
        <v>0</v>
      </c>
      <c r="IJ87">
        <v>899.13499999999999</v>
      </c>
      <c r="IK87">
        <v>0</v>
      </c>
      <c r="IL87">
        <v>2</v>
      </c>
      <c r="IM87">
        <v>5</v>
      </c>
      <c r="IN87">
        <v>0</v>
      </c>
      <c r="IO87">
        <v>7</v>
      </c>
      <c r="IP87">
        <v>0</v>
      </c>
      <c r="IQ87">
        <v>899.13499999999999</v>
      </c>
      <c r="IR87">
        <v>553867</v>
      </c>
      <c r="IS87">
        <v>0</v>
      </c>
      <c r="IT87">
        <v>10000</v>
      </c>
      <c r="IU87">
        <v>15000</v>
      </c>
      <c r="IV87">
        <v>0</v>
      </c>
      <c r="IW87">
        <v>6160</v>
      </c>
      <c r="IX87">
        <v>0</v>
      </c>
      <c r="IY87">
        <v>0</v>
      </c>
      <c r="IZ87">
        <v>0</v>
      </c>
      <c r="JA87">
        <v>0</v>
      </c>
      <c r="JB87">
        <v>0</v>
      </c>
      <c r="JC87">
        <v>0</v>
      </c>
      <c r="JD87">
        <v>0</v>
      </c>
      <c r="JE87">
        <v>0</v>
      </c>
      <c r="JF87">
        <v>0</v>
      </c>
      <c r="JG87">
        <v>0</v>
      </c>
      <c r="JH87">
        <v>0</v>
      </c>
      <c r="JJ87">
        <v>0</v>
      </c>
      <c r="JK87">
        <v>0</v>
      </c>
      <c r="JL87">
        <v>0</v>
      </c>
      <c r="JM87">
        <v>0</v>
      </c>
      <c r="JO87">
        <v>0</v>
      </c>
      <c r="JP87">
        <v>3.347</v>
      </c>
      <c r="JQ87">
        <v>0</v>
      </c>
      <c r="JR87">
        <v>0</v>
      </c>
      <c r="JS87">
        <v>31094</v>
      </c>
      <c r="JT87">
        <v>0</v>
      </c>
      <c r="JU87">
        <v>39131</v>
      </c>
      <c r="JW87">
        <v>0</v>
      </c>
      <c r="JX87">
        <v>0</v>
      </c>
      <c r="JY87">
        <v>0</v>
      </c>
      <c r="JZ87">
        <v>0</v>
      </c>
      <c r="KD87">
        <v>39239</v>
      </c>
      <c r="KE87">
        <v>7258</v>
      </c>
      <c r="KG87">
        <v>0</v>
      </c>
      <c r="KH87">
        <v>0</v>
      </c>
      <c r="KI87">
        <v>0</v>
      </c>
      <c r="KJ87">
        <v>3</v>
      </c>
      <c r="KK87">
        <v>5</v>
      </c>
      <c r="KL87">
        <v>1848</v>
      </c>
      <c r="KM87">
        <v>3080</v>
      </c>
      <c r="KN87">
        <v>0</v>
      </c>
      <c r="KO87">
        <v>0</v>
      </c>
      <c r="KP87">
        <v>0</v>
      </c>
      <c r="KQ87">
        <v>0</v>
      </c>
      <c r="KS87">
        <v>0</v>
      </c>
      <c r="KT87">
        <v>0</v>
      </c>
      <c r="KU87">
        <v>0</v>
      </c>
      <c r="KW87">
        <v>0</v>
      </c>
      <c r="KX87">
        <v>0</v>
      </c>
      <c r="KY87">
        <v>0</v>
      </c>
      <c r="KZ87">
        <v>0</v>
      </c>
      <c r="LA87">
        <v>0</v>
      </c>
      <c r="LB87">
        <v>0</v>
      </c>
      <c r="LD87">
        <v>0</v>
      </c>
      <c r="LE87">
        <v>0</v>
      </c>
      <c r="LF87">
        <v>0</v>
      </c>
      <c r="LG87">
        <v>0</v>
      </c>
      <c r="LH87">
        <v>0</v>
      </c>
      <c r="LI87">
        <v>0</v>
      </c>
      <c r="LJ87">
        <v>1827.8700000000001</v>
      </c>
      <c r="LK87">
        <v>3</v>
      </c>
      <c r="LL87">
        <v>45000</v>
      </c>
      <c r="LM87">
        <v>18279</v>
      </c>
      <c r="LN87">
        <v>0</v>
      </c>
      <c r="LO87">
        <v>0</v>
      </c>
      <c r="LP87">
        <v>0</v>
      </c>
      <c r="LQ87">
        <v>0</v>
      </c>
      <c r="LR87">
        <v>0</v>
      </c>
      <c r="LS87">
        <v>0</v>
      </c>
      <c r="LT87">
        <v>0</v>
      </c>
      <c r="LU87">
        <v>0</v>
      </c>
      <c r="LV87">
        <v>0</v>
      </c>
      <c r="LW87">
        <v>0</v>
      </c>
      <c r="LX87">
        <v>0</v>
      </c>
      <c r="LY87">
        <v>0</v>
      </c>
      <c r="LZ87">
        <v>1893</v>
      </c>
      <c r="MA87">
        <v>113580</v>
      </c>
      <c r="MB87">
        <v>0</v>
      </c>
      <c r="MC87">
        <v>75720</v>
      </c>
      <c r="MD87">
        <v>37860</v>
      </c>
      <c r="ME87">
        <v>0</v>
      </c>
      <c r="MF87">
        <v>0</v>
      </c>
      <c r="MG87">
        <v>17663122</v>
      </c>
      <c r="MH87">
        <v>0</v>
      </c>
      <c r="MI87">
        <v>0</v>
      </c>
      <c r="MJ87">
        <v>0</v>
      </c>
      <c r="MK87">
        <v>0</v>
      </c>
      <c r="ML87">
        <v>0</v>
      </c>
    </row>
    <row r="88" spans="1:350" x14ac:dyDescent="0.25">
      <c r="A88">
        <v>45523</v>
      </c>
      <c r="B88">
        <v>108808</v>
      </c>
      <c r="C88">
        <v>9</v>
      </c>
      <c r="D88">
        <v>2025</v>
      </c>
      <c r="E88">
        <v>6160</v>
      </c>
      <c r="F88">
        <v>0</v>
      </c>
      <c r="G88">
        <v>6003.1150000000007</v>
      </c>
      <c r="H88">
        <v>5309.2740000000003</v>
      </c>
      <c r="I88">
        <v>5309.2740000000003</v>
      </c>
      <c r="J88">
        <v>6003.1150000000007</v>
      </c>
      <c r="K88">
        <v>0</v>
      </c>
      <c r="L88">
        <v>6160</v>
      </c>
      <c r="M88">
        <v>0</v>
      </c>
      <c r="N88">
        <v>0</v>
      </c>
      <c r="P88">
        <v>5720.1869999999999</v>
      </c>
      <c r="Q88">
        <v>0</v>
      </c>
      <c r="R88">
        <v>3559077</v>
      </c>
      <c r="S88">
        <v>622.19600000000003</v>
      </c>
      <c r="U88">
        <v>2474766</v>
      </c>
      <c r="V88">
        <v>1163.6100000000001</v>
      </c>
      <c r="W88">
        <v>2178029</v>
      </c>
      <c r="X88">
        <v>2178029</v>
      </c>
      <c r="Z88">
        <v>0</v>
      </c>
      <c r="AC88">
        <v>0</v>
      </c>
      <c r="AD88" t="s">
        <v>305</v>
      </c>
      <c r="AE88">
        <v>0</v>
      </c>
      <c r="AH88">
        <v>0</v>
      </c>
      <c r="AI88">
        <v>0</v>
      </c>
      <c r="AJ88">
        <v>6160</v>
      </c>
      <c r="AK88" t="s">
        <v>529</v>
      </c>
      <c r="AL88" t="s">
        <v>80</v>
      </c>
      <c r="AM88">
        <v>0</v>
      </c>
      <c r="AN88">
        <v>0</v>
      </c>
      <c r="AO88">
        <v>0</v>
      </c>
      <c r="AP88">
        <v>0</v>
      </c>
      <c r="AQ88">
        <v>0</v>
      </c>
      <c r="AS88">
        <v>0</v>
      </c>
      <c r="AT88">
        <v>0</v>
      </c>
      <c r="AU88">
        <v>0</v>
      </c>
      <c r="AV88">
        <v>0</v>
      </c>
      <c r="AW88">
        <v>70223440</v>
      </c>
      <c r="AX88">
        <v>69287969</v>
      </c>
      <c r="AY88">
        <v>46877660</v>
      </c>
      <c r="AZ88">
        <v>3559077</v>
      </c>
      <c r="BA88">
        <v>0</v>
      </c>
      <c r="BB88">
        <v>127470</v>
      </c>
      <c r="BC88">
        <v>126657</v>
      </c>
      <c r="BD88">
        <v>300</v>
      </c>
      <c r="BE88">
        <v>813</v>
      </c>
      <c r="BF88">
        <v>62300660</v>
      </c>
      <c r="BG88">
        <v>0</v>
      </c>
      <c r="BJ88">
        <v>12</v>
      </c>
      <c r="BK88">
        <v>0</v>
      </c>
      <c r="BL88">
        <v>0</v>
      </c>
      <c r="BM88">
        <v>0</v>
      </c>
      <c r="BN88">
        <v>0</v>
      </c>
      <c r="BO88">
        <v>0</v>
      </c>
      <c r="BP88">
        <v>0</v>
      </c>
      <c r="BQ88">
        <v>0</v>
      </c>
      <c r="BS88">
        <v>0</v>
      </c>
      <c r="BT88">
        <v>0</v>
      </c>
      <c r="BU88">
        <v>0</v>
      </c>
      <c r="BV88">
        <v>0</v>
      </c>
      <c r="BW88">
        <v>0</v>
      </c>
      <c r="BY88">
        <v>0</v>
      </c>
      <c r="CA88">
        <v>0</v>
      </c>
      <c r="CB88">
        <v>0</v>
      </c>
      <c r="CC88">
        <v>0</v>
      </c>
      <c r="CD88">
        <v>0</v>
      </c>
      <c r="CE88">
        <v>0</v>
      </c>
      <c r="CF88">
        <v>0</v>
      </c>
      <c r="CG88">
        <v>0</v>
      </c>
      <c r="CH88">
        <v>1309594</v>
      </c>
      <c r="CI88">
        <v>0</v>
      </c>
      <c r="CJ88">
        <v>4</v>
      </c>
      <c r="CK88">
        <v>0</v>
      </c>
      <c r="CL88">
        <v>0</v>
      </c>
      <c r="CN88">
        <v>0</v>
      </c>
      <c r="CO88">
        <v>1</v>
      </c>
      <c r="CP88">
        <v>0</v>
      </c>
      <c r="CQ88">
        <v>0</v>
      </c>
      <c r="CR88">
        <v>5711.8780000000006</v>
      </c>
      <c r="CS88">
        <v>0</v>
      </c>
      <c r="CT88">
        <v>0</v>
      </c>
      <c r="CU88">
        <v>0</v>
      </c>
      <c r="CV88">
        <v>0</v>
      </c>
      <c r="CW88">
        <v>0</v>
      </c>
      <c r="CX88">
        <v>0</v>
      </c>
      <c r="CY88">
        <v>0</v>
      </c>
      <c r="CZ88">
        <v>0</v>
      </c>
      <c r="DB88">
        <v>32705128</v>
      </c>
      <c r="DC88">
        <v>0</v>
      </c>
      <c r="DD88">
        <v>0</v>
      </c>
      <c r="DE88">
        <v>9234841</v>
      </c>
      <c r="DF88">
        <v>9234841</v>
      </c>
      <c r="DG88">
        <v>1499.163</v>
      </c>
      <c r="DH88">
        <v>0</v>
      </c>
      <c r="DI88">
        <v>0</v>
      </c>
      <c r="DK88">
        <v>0</v>
      </c>
      <c r="DL88">
        <v>0</v>
      </c>
      <c r="DM88">
        <v>5142962</v>
      </c>
      <c r="DN88">
        <v>16910</v>
      </c>
      <c r="DO88">
        <v>0</v>
      </c>
      <c r="DP88">
        <v>0</v>
      </c>
      <c r="DQ88">
        <v>0</v>
      </c>
      <c r="DR88">
        <v>0</v>
      </c>
      <c r="DS88">
        <v>0</v>
      </c>
      <c r="DT88">
        <v>0</v>
      </c>
      <c r="DU88">
        <v>0</v>
      </c>
      <c r="DV88">
        <v>0</v>
      </c>
      <c r="DW88">
        <v>0</v>
      </c>
      <c r="DX88">
        <v>0</v>
      </c>
      <c r="DY88">
        <v>0</v>
      </c>
      <c r="DZ88">
        <v>0</v>
      </c>
      <c r="EA88">
        <v>0.26500000000000001</v>
      </c>
      <c r="EB88">
        <v>0</v>
      </c>
      <c r="EC88">
        <v>23.877000000000002</v>
      </c>
      <c r="ED88">
        <v>169145</v>
      </c>
      <c r="EE88">
        <v>0</v>
      </c>
      <c r="EF88">
        <v>0</v>
      </c>
      <c r="EG88">
        <v>0</v>
      </c>
      <c r="EH88">
        <v>4990727</v>
      </c>
      <c r="EI88">
        <v>0</v>
      </c>
      <c r="EJ88">
        <v>0</v>
      </c>
      <c r="EK88">
        <v>204.69300000000001</v>
      </c>
      <c r="EL88">
        <v>0.32100000000000001</v>
      </c>
      <c r="EM88">
        <v>39.323</v>
      </c>
      <c r="EN88">
        <v>15.362</v>
      </c>
      <c r="EO88">
        <v>0</v>
      </c>
      <c r="EP88">
        <v>0</v>
      </c>
      <c r="EQ88">
        <v>259.64300000000003</v>
      </c>
      <c r="ER88">
        <v>0</v>
      </c>
      <c r="ES88">
        <v>810.18299999999999</v>
      </c>
      <c r="ET88">
        <v>0</v>
      </c>
      <c r="EV88">
        <v>0</v>
      </c>
      <c r="EW88">
        <v>0</v>
      </c>
      <c r="EX88">
        <v>0</v>
      </c>
      <c r="EZ88">
        <v>59051343</v>
      </c>
      <c r="FA88">
        <v>0</v>
      </c>
      <c r="FB88">
        <v>62592697</v>
      </c>
      <c r="FC88">
        <v>0</v>
      </c>
      <c r="FD88">
        <v>0</v>
      </c>
      <c r="FE88">
        <v>8733186</v>
      </c>
      <c r="FF88">
        <v>1503440</v>
      </c>
      <c r="FG88">
        <v>6.6668999999999992E-2</v>
      </c>
      <c r="FH88">
        <v>3.0164999999999997E-2</v>
      </c>
      <c r="FI88">
        <v>0</v>
      </c>
      <c r="FJ88">
        <v>0</v>
      </c>
      <c r="FK88">
        <v>10113.744000000001</v>
      </c>
      <c r="FL88">
        <v>74138917</v>
      </c>
      <c r="FM88">
        <v>0</v>
      </c>
      <c r="FN88">
        <v>0</v>
      </c>
      <c r="FO88">
        <v>18954</v>
      </c>
      <c r="FP88">
        <v>0</v>
      </c>
      <c r="FQ88">
        <v>290889</v>
      </c>
      <c r="FR88">
        <v>18954</v>
      </c>
      <c r="FS88">
        <v>271935</v>
      </c>
      <c r="FT88">
        <v>0</v>
      </c>
      <c r="FU88">
        <v>0</v>
      </c>
      <c r="FV88">
        <v>0</v>
      </c>
      <c r="FW88">
        <v>0</v>
      </c>
      <c r="FX88">
        <v>0</v>
      </c>
      <c r="FY88">
        <v>0</v>
      </c>
      <c r="GB88">
        <v>4165964</v>
      </c>
      <c r="GC88">
        <v>4165964</v>
      </c>
      <c r="GD88">
        <v>434.19800000000004</v>
      </c>
      <c r="GF88">
        <v>0</v>
      </c>
      <c r="GG88">
        <v>0</v>
      </c>
      <c r="GH88">
        <v>0</v>
      </c>
      <c r="GI88">
        <v>0</v>
      </c>
      <c r="GK88">
        <v>0</v>
      </c>
      <c r="GL88">
        <v>0</v>
      </c>
      <c r="GM88">
        <v>0</v>
      </c>
      <c r="GN88">
        <v>0</v>
      </c>
      <c r="GO88">
        <v>0</v>
      </c>
      <c r="GQ88">
        <v>0</v>
      </c>
      <c r="GR88">
        <v>0</v>
      </c>
      <c r="GS88">
        <v>0</v>
      </c>
      <c r="GT88">
        <v>0</v>
      </c>
      <c r="HB88">
        <v>380911986</v>
      </c>
      <c r="HC88">
        <v>3.9695999999999995E-2</v>
      </c>
      <c r="HD88">
        <v>953194</v>
      </c>
      <c r="HE88">
        <v>0</v>
      </c>
      <c r="HF88">
        <v>5829583</v>
      </c>
      <c r="HG88">
        <v>128128</v>
      </c>
      <c r="HH88">
        <v>1804172</v>
      </c>
      <c r="HI88">
        <v>0</v>
      </c>
      <c r="HJ88">
        <v>147109</v>
      </c>
      <c r="HK88">
        <v>10591</v>
      </c>
      <c r="HL88">
        <v>8280</v>
      </c>
      <c r="HM88">
        <v>408000</v>
      </c>
      <c r="HN88">
        <v>412364</v>
      </c>
      <c r="HO88">
        <v>0</v>
      </c>
      <c r="HP88">
        <v>0</v>
      </c>
      <c r="HQ88">
        <v>0</v>
      </c>
      <c r="HR88">
        <v>0</v>
      </c>
      <c r="HS88">
        <v>59033620</v>
      </c>
      <c r="HT88">
        <v>1503440</v>
      </c>
      <c r="HW88">
        <v>0</v>
      </c>
      <c r="HX88">
        <v>610</v>
      </c>
      <c r="HY88">
        <v>1084</v>
      </c>
      <c r="HZ88">
        <v>1694</v>
      </c>
      <c r="IA88">
        <v>1491</v>
      </c>
      <c r="IB88">
        <v>1053</v>
      </c>
      <c r="IC88">
        <v>5932</v>
      </c>
      <c r="ID88">
        <v>0</v>
      </c>
      <c r="IE88">
        <v>1561.1970000000001</v>
      </c>
      <c r="IF88">
        <v>60.71</v>
      </c>
      <c r="IG88">
        <v>208</v>
      </c>
      <c r="IH88">
        <v>2928.85</v>
      </c>
      <c r="II88">
        <v>0</v>
      </c>
      <c r="IJ88">
        <v>2785.5170000000003</v>
      </c>
      <c r="IK88">
        <v>0</v>
      </c>
      <c r="IL88">
        <v>69</v>
      </c>
      <c r="IM88">
        <v>21</v>
      </c>
      <c r="IN88">
        <v>0</v>
      </c>
      <c r="IO88">
        <v>90</v>
      </c>
      <c r="IP88">
        <v>0</v>
      </c>
      <c r="IQ88">
        <v>1163.6100000000001</v>
      </c>
      <c r="IR88">
        <v>716784</v>
      </c>
      <c r="IS88">
        <v>0</v>
      </c>
      <c r="IT88">
        <v>345000</v>
      </c>
      <c r="IU88">
        <v>63000</v>
      </c>
      <c r="IV88">
        <v>0</v>
      </c>
      <c r="IW88">
        <v>6160</v>
      </c>
      <c r="IX88">
        <v>1442546</v>
      </c>
      <c r="IY88">
        <v>18699</v>
      </c>
      <c r="IZ88">
        <v>0</v>
      </c>
      <c r="JA88">
        <v>0</v>
      </c>
      <c r="JB88">
        <v>3</v>
      </c>
      <c r="JC88">
        <v>65525</v>
      </c>
      <c r="JD88">
        <v>14</v>
      </c>
      <c r="JE88">
        <v>166632</v>
      </c>
      <c r="JF88">
        <v>28</v>
      </c>
      <c r="JG88">
        <v>167207</v>
      </c>
      <c r="JH88">
        <v>13000</v>
      </c>
      <c r="JJ88">
        <v>0</v>
      </c>
      <c r="JK88">
        <v>0</v>
      </c>
      <c r="JL88">
        <v>0</v>
      </c>
      <c r="JM88">
        <v>0</v>
      </c>
      <c r="JO88">
        <v>69.275000000000006</v>
      </c>
      <c r="JP88">
        <v>203.458</v>
      </c>
      <c r="JQ88">
        <v>161.465</v>
      </c>
      <c r="JR88">
        <v>553078</v>
      </c>
      <c r="JS88">
        <v>1890174</v>
      </c>
      <c r="JT88">
        <v>1722712</v>
      </c>
      <c r="JU88">
        <v>129360</v>
      </c>
      <c r="JW88">
        <v>0</v>
      </c>
      <c r="JX88">
        <v>0</v>
      </c>
      <c r="JY88">
        <v>0</v>
      </c>
      <c r="JZ88">
        <v>0</v>
      </c>
      <c r="KD88">
        <v>129360</v>
      </c>
      <c r="KE88">
        <v>7258</v>
      </c>
      <c r="KG88">
        <v>0</v>
      </c>
      <c r="KH88">
        <v>0</v>
      </c>
      <c r="KI88">
        <v>0</v>
      </c>
      <c r="KJ88">
        <v>136</v>
      </c>
      <c r="KK88">
        <v>72</v>
      </c>
      <c r="KL88">
        <v>83776</v>
      </c>
      <c r="KM88">
        <v>44352</v>
      </c>
      <c r="KN88">
        <v>0</v>
      </c>
      <c r="KO88">
        <v>0</v>
      </c>
      <c r="KP88">
        <v>0</v>
      </c>
      <c r="KQ88">
        <v>0</v>
      </c>
      <c r="KS88">
        <v>0</v>
      </c>
      <c r="KT88">
        <v>0</v>
      </c>
      <c r="KU88">
        <v>0</v>
      </c>
      <c r="KW88">
        <v>0</v>
      </c>
      <c r="KX88">
        <v>0</v>
      </c>
      <c r="KY88">
        <v>0</v>
      </c>
      <c r="KZ88">
        <v>0</v>
      </c>
      <c r="LA88">
        <v>0</v>
      </c>
      <c r="LB88">
        <v>0</v>
      </c>
      <c r="LD88">
        <v>0</v>
      </c>
      <c r="LE88">
        <v>0</v>
      </c>
      <c r="LF88">
        <v>0</v>
      </c>
      <c r="LG88">
        <v>0</v>
      </c>
      <c r="LH88">
        <v>0</v>
      </c>
      <c r="LI88">
        <v>0</v>
      </c>
      <c r="LJ88">
        <v>5710.9310000000005</v>
      </c>
      <c r="LK88">
        <v>6</v>
      </c>
      <c r="LL88">
        <v>90000</v>
      </c>
      <c r="LM88">
        <v>57109</v>
      </c>
      <c r="LN88">
        <v>0</v>
      </c>
      <c r="LO88">
        <v>0</v>
      </c>
      <c r="LP88">
        <v>0</v>
      </c>
      <c r="LQ88">
        <v>0</v>
      </c>
      <c r="LR88">
        <v>0</v>
      </c>
      <c r="LS88">
        <v>0</v>
      </c>
      <c r="LT88">
        <v>0</v>
      </c>
      <c r="LU88">
        <v>0</v>
      </c>
      <c r="LV88">
        <v>0</v>
      </c>
      <c r="LW88">
        <v>0</v>
      </c>
      <c r="LX88">
        <v>0</v>
      </c>
      <c r="LY88">
        <v>0</v>
      </c>
      <c r="LZ88">
        <v>5940</v>
      </c>
      <c r="MA88">
        <v>356400</v>
      </c>
      <c r="MB88">
        <v>0</v>
      </c>
      <c r="MC88">
        <v>237600</v>
      </c>
      <c r="MD88">
        <v>118800</v>
      </c>
      <c r="ME88">
        <v>0</v>
      </c>
      <c r="MF88">
        <v>0</v>
      </c>
      <c r="MG88">
        <v>70579840</v>
      </c>
      <c r="MH88">
        <v>0</v>
      </c>
      <c r="MI88">
        <v>0</v>
      </c>
      <c r="MJ88">
        <v>0</v>
      </c>
      <c r="MK88">
        <v>0</v>
      </c>
      <c r="ML88">
        <v>0</v>
      </c>
    </row>
    <row r="89" spans="1:350" x14ac:dyDescent="0.25">
      <c r="A89">
        <v>45523</v>
      </c>
      <c r="B89">
        <v>178808</v>
      </c>
      <c r="C89">
        <v>9</v>
      </c>
      <c r="D89">
        <v>2025</v>
      </c>
      <c r="E89">
        <v>6160</v>
      </c>
      <c r="F89">
        <v>0</v>
      </c>
      <c r="G89">
        <v>386.03800000000001</v>
      </c>
      <c r="H89">
        <v>372.70500000000004</v>
      </c>
      <c r="I89">
        <v>372.70500000000004</v>
      </c>
      <c r="J89">
        <v>386.03800000000001</v>
      </c>
      <c r="K89">
        <v>0</v>
      </c>
      <c r="L89">
        <v>6160</v>
      </c>
      <c r="M89">
        <v>0</v>
      </c>
      <c r="N89">
        <v>0</v>
      </c>
      <c r="P89">
        <v>388.11700000000002</v>
      </c>
      <c r="Q89">
        <v>0</v>
      </c>
      <c r="R89">
        <v>241485</v>
      </c>
      <c r="S89">
        <v>622.19600000000003</v>
      </c>
      <c r="U89">
        <v>167915</v>
      </c>
      <c r="V89">
        <v>2.7550000000000003</v>
      </c>
      <c r="W89">
        <v>1697</v>
      </c>
      <c r="X89">
        <v>1697</v>
      </c>
      <c r="Z89">
        <v>0</v>
      </c>
      <c r="AC89">
        <v>0</v>
      </c>
      <c r="AD89" t="s">
        <v>305</v>
      </c>
      <c r="AE89">
        <v>0</v>
      </c>
      <c r="AH89">
        <v>0</v>
      </c>
      <c r="AI89">
        <v>0</v>
      </c>
      <c r="AJ89">
        <v>6160</v>
      </c>
      <c r="AK89" t="s">
        <v>529</v>
      </c>
      <c r="AL89" t="s">
        <v>90</v>
      </c>
      <c r="AM89">
        <v>0</v>
      </c>
      <c r="AN89">
        <v>0</v>
      </c>
      <c r="AO89">
        <v>0</v>
      </c>
      <c r="AP89">
        <v>0</v>
      </c>
      <c r="AQ89">
        <v>0</v>
      </c>
      <c r="AS89">
        <v>0</v>
      </c>
      <c r="AT89">
        <v>0</v>
      </c>
      <c r="AU89">
        <v>0</v>
      </c>
      <c r="AV89">
        <v>-35530</v>
      </c>
      <c r="AW89">
        <v>3413843</v>
      </c>
      <c r="AX89">
        <v>3353490</v>
      </c>
      <c r="AY89">
        <v>2254140</v>
      </c>
      <c r="AZ89">
        <v>241485</v>
      </c>
      <c r="BA89">
        <v>0</v>
      </c>
      <c r="BB89">
        <v>8073</v>
      </c>
      <c r="BC89">
        <v>8022</v>
      </c>
      <c r="BD89">
        <v>19</v>
      </c>
      <c r="BE89">
        <v>51</v>
      </c>
      <c r="BF89">
        <v>3087644</v>
      </c>
      <c r="BG89">
        <v>0</v>
      </c>
      <c r="BJ89">
        <v>12</v>
      </c>
      <c r="BK89">
        <v>0</v>
      </c>
      <c r="BL89">
        <v>0</v>
      </c>
      <c r="BM89">
        <v>0</v>
      </c>
      <c r="BN89">
        <v>0</v>
      </c>
      <c r="BO89">
        <v>0</v>
      </c>
      <c r="BP89">
        <v>0</v>
      </c>
      <c r="BQ89">
        <v>713</v>
      </c>
      <c r="BS89">
        <v>0</v>
      </c>
      <c r="BT89">
        <v>0</v>
      </c>
      <c r="BU89">
        <v>0</v>
      </c>
      <c r="BV89">
        <v>0</v>
      </c>
      <c r="BW89">
        <v>0</v>
      </c>
      <c r="BY89">
        <v>0</v>
      </c>
      <c r="CA89">
        <v>0</v>
      </c>
      <c r="CB89">
        <v>0</v>
      </c>
      <c r="CC89">
        <v>0</v>
      </c>
      <c r="CD89">
        <v>0</v>
      </c>
      <c r="CE89">
        <v>0</v>
      </c>
      <c r="CF89">
        <v>0</v>
      </c>
      <c r="CG89">
        <v>0</v>
      </c>
      <c r="CH89">
        <v>83436</v>
      </c>
      <c r="CI89">
        <v>0</v>
      </c>
      <c r="CJ89">
        <v>4</v>
      </c>
      <c r="CK89">
        <v>0</v>
      </c>
      <c r="CL89">
        <v>0</v>
      </c>
      <c r="CN89">
        <v>0</v>
      </c>
      <c r="CO89">
        <v>1</v>
      </c>
      <c r="CP89">
        <v>0</v>
      </c>
      <c r="CQ89">
        <v>0</v>
      </c>
      <c r="CR89">
        <v>389.31300000000005</v>
      </c>
      <c r="CS89">
        <v>0</v>
      </c>
      <c r="CT89">
        <v>0</v>
      </c>
      <c r="CU89">
        <v>0</v>
      </c>
      <c r="CV89">
        <v>0</v>
      </c>
      <c r="CW89">
        <v>0</v>
      </c>
      <c r="CX89">
        <v>0</v>
      </c>
      <c r="CY89">
        <v>0</v>
      </c>
      <c r="CZ89">
        <v>0</v>
      </c>
      <c r="DB89">
        <v>2295863</v>
      </c>
      <c r="DC89">
        <v>0</v>
      </c>
      <c r="DD89">
        <v>0</v>
      </c>
      <c r="DE89">
        <v>15400</v>
      </c>
      <c r="DF89">
        <v>15400</v>
      </c>
      <c r="DG89">
        <v>2.5</v>
      </c>
      <c r="DH89">
        <v>0</v>
      </c>
      <c r="DI89">
        <v>0</v>
      </c>
      <c r="DK89">
        <v>3024</v>
      </c>
      <c r="DL89">
        <v>0</v>
      </c>
      <c r="DM89">
        <v>271325</v>
      </c>
      <c r="DN89">
        <v>892</v>
      </c>
      <c r="DO89">
        <v>0</v>
      </c>
      <c r="DP89">
        <v>0</v>
      </c>
      <c r="DQ89">
        <v>0</v>
      </c>
      <c r="DR89">
        <v>0</v>
      </c>
      <c r="DS89">
        <v>0</v>
      </c>
      <c r="DT89">
        <v>0</v>
      </c>
      <c r="DU89">
        <v>0</v>
      </c>
      <c r="DV89">
        <v>0</v>
      </c>
      <c r="DW89">
        <v>0</v>
      </c>
      <c r="DX89">
        <v>0</v>
      </c>
      <c r="DY89">
        <v>0</v>
      </c>
      <c r="DZ89">
        <v>0</v>
      </c>
      <c r="EA89">
        <v>0</v>
      </c>
      <c r="EB89">
        <v>0</v>
      </c>
      <c r="EC89">
        <v>10.06</v>
      </c>
      <c r="ED89">
        <v>71265</v>
      </c>
      <c r="EE89">
        <v>0</v>
      </c>
      <c r="EF89">
        <v>0</v>
      </c>
      <c r="EG89">
        <v>0</v>
      </c>
      <c r="EH89">
        <v>200952</v>
      </c>
      <c r="EI89">
        <v>0</v>
      </c>
      <c r="EJ89">
        <v>0</v>
      </c>
      <c r="EK89">
        <v>9.3239999999999998</v>
      </c>
      <c r="EL89">
        <v>0</v>
      </c>
      <c r="EM89">
        <v>0</v>
      </c>
      <c r="EN89">
        <v>0.93</v>
      </c>
      <c r="EO89">
        <v>0</v>
      </c>
      <c r="EP89">
        <v>0</v>
      </c>
      <c r="EQ89">
        <v>10.254000000000001</v>
      </c>
      <c r="ER89">
        <v>0</v>
      </c>
      <c r="ES89">
        <v>32.622</v>
      </c>
      <c r="ET89">
        <v>0</v>
      </c>
      <c r="EV89">
        <v>0</v>
      </c>
      <c r="EW89">
        <v>0</v>
      </c>
      <c r="EX89">
        <v>0</v>
      </c>
      <c r="EZ89">
        <v>2846159</v>
      </c>
      <c r="FA89">
        <v>0</v>
      </c>
      <c r="FB89">
        <v>3086701</v>
      </c>
      <c r="FC89">
        <v>0</v>
      </c>
      <c r="FD89">
        <v>0</v>
      </c>
      <c r="FE89">
        <v>432820</v>
      </c>
      <c r="FF89">
        <v>74511</v>
      </c>
      <c r="FG89">
        <v>6.6668999999999992E-2</v>
      </c>
      <c r="FH89">
        <v>3.0164999999999997E-2</v>
      </c>
      <c r="FI89">
        <v>0</v>
      </c>
      <c r="FJ89">
        <v>0</v>
      </c>
      <c r="FK89">
        <v>501.24100000000004</v>
      </c>
      <c r="FL89">
        <v>3677468</v>
      </c>
      <c r="FM89">
        <v>0</v>
      </c>
      <c r="FN89">
        <v>0</v>
      </c>
      <c r="FO89">
        <v>0</v>
      </c>
      <c r="FP89">
        <v>0</v>
      </c>
      <c r="FQ89">
        <v>0</v>
      </c>
      <c r="FR89">
        <v>0</v>
      </c>
      <c r="FS89">
        <v>0</v>
      </c>
      <c r="FT89">
        <v>0</v>
      </c>
      <c r="FU89">
        <v>0</v>
      </c>
      <c r="FV89">
        <v>0</v>
      </c>
      <c r="FW89">
        <v>0</v>
      </c>
      <c r="FX89">
        <v>0</v>
      </c>
      <c r="FY89">
        <v>0</v>
      </c>
      <c r="GB89">
        <v>28605</v>
      </c>
      <c r="GC89">
        <v>28605</v>
      </c>
      <c r="GD89">
        <v>3.0790000000000002</v>
      </c>
      <c r="GF89">
        <v>0</v>
      </c>
      <c r="GG89">
        <v>0</v>
      </c>
      <c r="GH89">
        <v>0</v>
      </c>
      <c r="GI89">
        <v>0</v>
      </c>
      <c r="GK89">
        <v>0</v>
      </c>
      <c r="GL89">
        <v>0</v>
      </c>
      <c r="GM89">
        <v>0</v>
      </c>
      <c r="GN89">
        <v>0</v>
      </c>
      <c r="GO89">
        <v>0</v>
      </c>
      <c r="GQ89">
        <v>0</v>
      </c>
      <c r="GR89">
        <v>0</v>
      </c>
      <c r="GS89">
        <v>0</v>
      </c>
      <c r="GT89">
        <v>0</v>
      </c>
      <c r="HB89">
        <v>380911986</v>
      </c>
      <c r="HC89">
        <v>3.9695999999999995E-2</v>
      </c>
      <c r="HD89">
        <v>61296</v>
      </c>
      <c r="HE89">
        <v>0</v>
      </c>
      <c r="HF89">
        <v>409230</v>
      </c>
      <c r="HG89">
        <v>22176</v>
      </c>
      <c r="HH89">
        <v>490</v>
      </c>
      <c r="HI89">
        <v>0</v>
      </c>
      <c r="HJ89">
        <v>33893</v>
      </c>
      <c r="HK89">
        <v>0</v>
      </c>
      <c r="HL89">
        <v>0</v>
      </c>
      <c r="HM89">
        <v>0</v>
      </c>
      <c r="HN89">
        <v>0</v>
      </c>
      <c r="HO89">
        <v>0</v>
      </c>
      <c r="HP89">
        <v>0</v>
      </c>
      <c r="HQ89">
        <v>0</v>
      </c>
      <c r="HR89">
        <v>0</v>
      </c>
      <c r="HS89">
        <v>2845216</v>
      </c>
      <c r="HT89">
        <v>74511</v>
      </c>
      <c r="HW89">
        <v>0</v>
      </c>
      <c r="HX89">
        <v>9</v>
      </c>
      <c r="HY89">
        <v>2</v>
      </c>
      <c r="HZ89">
        <v>0</v>
      </c>
      <c r="IA89">
        <v>0</v>
      </c>
      <c r="IB89">
        <v>0</v>
      </c>
      <c r="IC89">
        <v>11</v>
      </c>
      <c r="ID89">
        <v>0</v>
      </c>
      <c r="IE89">
        <v>0</v>
      </c>
      <c r="IF89">
        <v>0</v>
      </c>
      <c r="IG89">
        <v>36</v>
      </c>
      <c r="IH89">
        <v>0.79500000000000004</v>
      </c>
      <c r="II89">
        <v>0</v>
      </c>
      <c r="IJ89">
        <v>2.7550000000000003</v>
      </c>
      <c r="IK89">
        <v>0</v>
      </c>
      <c r="IL89">
        <v>0</v>
      </c>
      <c r="IM89">
        <v>0</v>
      </c>
      <c r="IN89">
        <v>0</v>
      </c>
      <c r="IO89">
        <v>0</v>
      </c>
      <c r="IP89">
        <v>0</v>
      </c>
      <c r="IQ89">
        <v>2.7550000000000003</v>
      </c>
      <c r="IR89">
        <v>1697</v>
      </c>
      <c r="IS89">
        <v>0</v>
      </c>
      <c r="IT89">
        <v>0</v>
      </c>
      <c r="IU89">
        <v>0</v>
      </c>
      <c r="IV89">
        <v>0</v>
      </c>
      <c r="IW89">
        <v>6160</v>
      </c>
      <c r="IX89">
        <v>0</v>
      </c>
      <c r="IY89">
        <v>0</v>
      </c>
      <c r="IZ89">
        <v>0</v>
      </c>
      <c r="JA89">
        <v>0</v>
      </c>
      <c r="JB89">
        <v>0</v>
      </c>
      <c r="JC89">
        <v>0</v>
      </c>
      <c r="JD89">
        <v>0</v>
      </c>
      <c r="JE89">
        <v>0</v>
      </c>
      <c r="JF89">
        <v>0</v>
      </c>
      <c r="JG89">
        <v>0</v>
      </c>
      <c r="JH89">
        <v>0</v>
      </c>
      <c r="JJ89">
        <v>0</v>
      </c>
      <c r="JK89">
        <v>0</v>
      </c>
      <c r="JL89">
        <v>0</v>
      </c>
      <c r="JM89">
        <v>0</v>
      </c>
      <c r="JO89">
        <v>0</v>
      </c>
      <c r="JP89">
        <v>3.0790000000000002</v>
      </c>
      <c r="JQ89">
        <v>0</v>
      </c>
      <c r="JR89">
        <v>0</v>
      </c>
      <c r="JS89">
        <v>28605</v>
      </c>
      <c r="JT89">
        <v>0</v>
      </c>
      <c r="JU89">
        <v>8193</v>
      </c>
      <c r="JW89">
        <v>0</v>
      </c>
      <c r="JX89">
        <v>0</v>
      </c>
      <c r="JY89">
        <v>0</v>
      </c>
      <c r="JZ89">
        <v>0</v>
      </c>
      <c r="KD89">
        <v>8193</v>
      </c>
      <c r="KE89">
        <v>7258</v>
      </c>
      <c r="KG89">
        <v>0</v>
      </c>
      <c r="KH89">
        <v>0</v>
      </c>
      <c r="KI89">
        <v>0</v>
      </c>
      <c r="KJ89">
        <v>15</v>
      </c>
      <c r="KK89">
        <v>21</v>
      </c>
      <c r="KL89">
        <v>9240</v>
      </c>
      <c r="KM89">
        <v>12936</v>
      </c>
      <c r="KN89">
        <v>0</v>
      </c>
      <c r="KO89">
        <v>0</v>
      </c>
      <c r="KP89">
        <v>0</v>
      </c>
      <c r="KQ89">
        <v>0</v>
      </c>
      <c r="KS89">
        <v>0</v>
      </c>
      <c r="KT89">
        <v>0</v>
      </c>
      <c r="KU89">
        <v>0</v>
      </c>
      <c r="KW89">
        <v>0</v>
      </c>
      <c r="KX89">
        <v>0</v>
      </c>
      <c r="KY89">
        <v>0</v>
      </c>
      <c r="KZ89">
        <v>0</v>
      </c>
      <c r="LA89">
        <v>0</v>
      </c>
      <c r="LB89">
        <v>0</v>
      </c>
      <c r="LD89">
        <v>0</v>
      </c>
      <c r="LE89">
        <v>0</v>
      </c>
      <c r="LF89">
        <v>0</v>
      </c>
      <c r="LG89">
        <v>0</v>
      </c>
      <c r="LH89">
        <v>0</v>
      </c>
      <c r="LI89">
        <v>0</v>
      </c>
      <c r="LJ89">
        <v>389.31300000000005</v>
      </c>
      <c r="LK89">
        <v>2</v>
      </c>
      <c r="LL89">
        <v>30000</v>
      </c>
      <c r="LM89">
        <v>3893</v>
      </c>
      <c r="LN89">
        <v>0</v>
      </c>
      <c r="LO89">
        <v>0</v>
      </c>
      <c r="LP89">
        <v>0</v>
      </c>
      <c r="LQ89">
        <v>0</v>
      </c>
      <c r="LR89">
        <v>0</v>
      </c>
      <c r="LS89">
        <v>0</v>
      </c>
      <c r="LT89">
        <v>0</v>
      </c>
      <c r="LU89">
        <v>0</v>
      </c>
      <c r="LV89">
        <v>0</v>
      </c>
      <c r="LW89">
        <v>0</v>
      </c>
      <c r="LX89">
        <v>0</v>
      </c>
      <c r="LY89">
        <v>0</v>
      </c>
      <c r="LZ89">
        <v>369</v>
      </c>
      <c r="MA89">
        <v>22140</v>
      </c>
      <c r="MB89">
        <v>0</v>
      </c>
      <c r="MC89">
        <v>14760</v>
      </c>
      <c r="MD89">
        <v>7380</v>
      </c>
      <c r="ME89">
        <v>0</v>
      </c>
      <c r="MF89">
        <v>0</v>
      </c>
      <c r="MG89">
        <v>3435983</v>
      </c>
      <c r="MH89">
        <v>0</v>
      </c>
      <c r="MI89">
        <v>0</v>
      </c>
      <c r="MJ89">
        <v>0</v>
      </c>
      <c r="MK89">
        <v>0</v>
      </c>
      <c r="ML89">
        <v>0</v>
      </c>
    </row>
    <row r="90" spans="1:350" x14ac:dyDescent="0.25">
      <c r="A90">
        <v>45523</v>
      </c>
      <c r="B90">
        <v>15809</v>
      </c>
      <c r="C90">
        <v>9</v>
      </c>
      <c r="D90">
        <v>2025</v>
      </c>
      <c r="E90">
        <v>6160</v>
      </c>
      <c r="F90">
        <v>0</v>
      </c>
      <c r="G90">
        <v>135.422</v>
      </c>
      <c r="H90">
        <v>133.88800000000001</v>
      </c>
      <c r="I90">
        <v>133.88800000000001</v>
      </c>
      <c r="J90">
        <v>135.422</v>
      </c>
      <c r="K90">
        <v>0</v>
      </c>
      <c r="L90">
        <v>6160</v>
      </c>
      <c r="M90">
        <v>0</v>
      </c>
      <c r="N90">
        <v>0</v>
      </c>
      <c r="P90">
        <v>167.703</v>
      </c>
      <c r="Q90">
        <v>0</v>
      </c>
      <c r="R90">
        <v>104344</v>
      </c>
      <c r="S90">
        <v>622.19600000000003</v>
      </c>
      <c r="U90">
        <v>72556</v>
      </c>
      <c r="V90">
        <v>25.712</v>
      </c>
      <c r="W90">
        <v>15839</v>
      </c>
      <c r="X90">
        <v>15839</v>
      </c>
      <c r="Z90">
        <v>0</v>
      </c>
      <c r="AC90">
        <v>0</v>
      </c>
      <c r="AD90" t="s">
        <v>305</v>
      </c>
      <c r="AE90">
        <v>0</v>
      </c>
      <c r="AH90">
        <v>0</v>
      </c>
      <c r="AI90">
        <v>0</v>
      </c>
      <c r="AJ90">
        <v>6160</v>
      </c>
      <c r="AK90" t="s">
        <v>529</v>
      </c>
      <c r="AL90" t="s">
        <v>33</v>
      </c>
      <c r="AM90">
        <v>0</v>
      </c>
      <c r="AN90">
        <v>0</v>
      </c>
      <c r="AO90">
        <v>0</v>
      </c>
      <c r="AP90">
        <v>0</v>
      </c>
      <c r="AQ90">
        <v>0</v>
      </c>
      <c r="AS90">
        <v>0</v>
      </c>
      <c r="AT90">
        <v>0</v>
      </c>
      <c r="AU90">
        <v>0</v>
      </c>
      <c r="AV90">
        <v>-78611</v>
      </c>
      <c r="AW90">
        <v>1436096</v>
      </c>
      <c r="AX90">
        <v>1436521</v>
      </c>
      <c r="AY90">
        <v>949778</v>
      </c>
      <c r="AZ90">
        <v>104344</v>
      </c>
      <c r="BA90">
        <v>0</v>
      </c>
      <c r="BB90">
        <v>0</v>
      </c>
      <c r="BC90">
        <v>0</v>
      </c>
      <c r="BD90">
        <v>0</v>
      </c>
      <c r="BE90">
        <v>0</v>
      </c>
      <c r="BF90">
        <v>1323414</v>
      </c>
      <c r="BG90">
        <v>0</v>
      </c>
      <c r="BJ90">
        <v>12</v>
      </c>
      <c r="BK90">
        <v>0</v>
      </c>
      <c r="BL90">
        <v>0</v>
      </c>
      <c r="BM90">
        <v>0</v>
      </c>
      <c r="BN90">
        <v>0</v>
      </c>
      <c r="BO90">
        <v>0</v>
      </c>
      <c r="BP90">
        <v>0</v>
      </c>
      <c r="BQ90">
        <v>749</v>
      </c>
      <c r="BS90">
        <v>0</v>
      </c>
      <c r="BT90">
        <v>0</v>
      </c>
      <c r="BU90">
        <v>0</v>
      </c>
      <c r="BV90">
        <v>0</v>
      </c>
      <c r="BW90">
        <v>0</v>
      </c>
      <c r="BY90">
        <v>0</v>
      </c>
      <c r="CA90">
        <v>0</v>
      </c>
      <c r="CB90">
        <v>0</v>
      </c>
      <c r="CC90">
        <v>0</v>
      </c>
      <c r="CD90">
        <v>0</v>
      </c>
      <c r="CE90">
        <v>0</v>
      </c>
      <c r="CF90">
        <v>0</v>
      </c>
      <c r="CG90">
        <v>0</v>
      </c>
      <c r="CH90">
        <v>10740</v>
      </c>
      <c r="CI90">
        <v>0</v>
      </c>
      <c r="CJ90">
        <v>4</v>
      </c>
      <c r="CK90">
        <v>0</v>
      </c>
      <c r="CL90">
        <v>0</v>
      </c>
      <c r="CN90">
        <v>0</v>
      </c>
      <c r="CO90">
        <v>1</v>
      </c>
      <c r="CP90">
        <v>0</v>
      </c>
      <c r="CQ90">
        <v>0</v>
      </c>
      <c r="CR90">
        <v>161.5</v>
      </c>
      <c r="CS90">
        <v>0</v>
      </c>
      <c r="CT90">
        <v>0</v>
      </c>
      <c r="CU90">
        <v>0</v>
      </c>
      <c r="CV90">
        <v>0</v>
      </c>
      <c r="CW90">
        <v>0</v>
      </c>
      <c r="CX90">
        <v>0</v>
      </c>
      <c r="CY90">
        <v>0</v>
      </c>
      <c r="CZ90">
        <v>0</v>
      </c>
      <c r="DB90">
        <v>824750</v>
      </c>
      <c r="DC90">
        <v>0</v>
      </c>
      <c r="DD90">
        <v>0</v>
      </c>
      <c r="DE90">
        <v>148841</v>
      </c>
      <c r="DF90">
        <v>148841</v>
      </c>
      <c r="DG90">
        <v>24.163</v>
      </c>
      <c r="DH90">
        <v>0</v>
      </c>
      <c r="DI90">
        <v>0</v>
      </c>
      <c r="DK90">
        <v>3612</v>
      </c>
      <c r="DL90">
        <v>0</v>
      </c>
      <c r="DM90">
        <v>129280</v>
      </c>
      <c r="DN90">
        <v>425</v>
      </c>
      <c r="DO90">
        <v>0</v>
      </c>
      <c r="DP90">
        <v>0</v>
      </c>
      <c r="DQ90">
        <v>0</v>
      </c>
      <c r="DR90">
        <v>0</v>
      </c>
      <c r="DS90">
        <v>0</v>
      </c>
      <c r="DT90">
        <v>0</v>
      </c>
      <c r="DU90">
        <v>0</v>
      </c>
      <c r="DV90">
        <v>0</v>
      </c>
      <c r="DW90">
        <v>0</v>
      </c>
      <c r="DX90">
        <v>0</v>
      </c>
      <c r="DY90">
        <v>0</v>
      </c>
      <c r="DZ90">
        <v>0</v>
      </c>
      <c r="EA90">
        <v>0</v>
      </c>
      <c r="EB90">
        <v>0</v>
      </c>
      <c r="EC90">
        <v>13.527000000000001</v>
      </c>
      <c r="ED90">
        <v>95825</v>
      </c>
      <c r="EE90">
        <v>0</v>
      </c>
      <c r="EF90">
        <v>0</v>
      </c>
      <c r="EG90">
        <v>0</v>
      </c>
      <c r="EH90">
        <v>33880</v>
      </c>
      <c r="EI90">
        <v>0</v>
      </c>
      <c r="EJ90">
        <v>0</v>
      </c>
      <c r="EK90">
        <v>1.085</v>
      </c>
      <c r="EL90">
        <v>0</v>
      </c>
      <c r="EM90">
        <v>0</v>
      </c>
      <c r="EN90">
        <v>0.44900000000000001</v>
      </c>
      <c r="EO90">
        <v>0</v>
      </c>
      <c r="EP90">
        <v>0</v>
      </c>
      <c r="EQ90">
        <v>1.534</v>
      </c>
      <c r="ER90">
        <v>0</v>
      </c>
      <c r="ES90">
        <v>5.5</v>
      </c>
      <c r="ET90">
        <v>0</v>
      </c>
      <c r="EV90">
        <v>0</v>
      </c>
      <c r="EW90">
        <v>0</v>
      </c>
      <c r="EX90">
        <v>0</v>
      </c>
      <c r="EZ90">
        <v>1219070</v>
      </c>
      <c r="FA90">
        <v>0</v>
      </c>
      <c r="FB90">
        <v>1322989</v>
      </c>
      <c r="FC90">
        <v>0</v>
      </c>
      <c r="FD90">
        <v>0</v>
      </c>
      <c r="FE90">
        <v>185514</v>
      </c>
      <c r="FF90">
        <v>31937</v>
      </c>
      <c r="FG90">
        <v>6.6668999999999992E-2</v>
      </c>
      <c r="FH90">
        <v>3.0164999999999997E-2</v>
      </c>
      <c r="FI90">
        <v>0</v>
      </c>
      <c r="FJ90">
        <v>0</v>
      </c>
      <c r="FK90">
        <v>214.84</v>
      </c>
      <c r="FL90">
        <v>1551180</v>
      </c>
      <c r="FM90">
        <v>0</v>
      </c>
      <c r="FN90">
        <v>0</v>
      </c>
      <c r="FO90">
        <v>0</v>
      </c>
      <c r="FP90">
        <v>0</v>
      </c>
      <c r="FQ90">
        <v>0</v>
      </c>
      <c r="FR90">
        <v>0</v>
      </c>
      <c r="FS90">
        <v>0</v>
      </c>
      <c r="FT90">
        <v>0</v>
      </c>
      <c r="FU90">
        <v>0</v>
      </c>
      <c r="FV90">
        <v>0</v>
      </c>
      <c r="FW90">
        <v>0</v>
      </c>
      <c r="FX90">
        <v>0</v>
      </c>
      <c r="FY90">
        <v>0</v>
      </c>
      <c r="GB90">
        <v>0</v>
      </c>
      <c r="GC90">
        <v>0</v>
      </c>
      <c r="GD90">
        <v>0</v>
      </c>
      <c r="GF90">
        <v>0</v>
      </c>
      <c r="GG90">
        <v>0</v>
      </c>
      <c r="GH90">
        <v>0</v>
      </c>
      <c r="GI90">
        <v>0</v>
      </c>
      <c r="GK90">
        <v>0</v>
      </c>
      <c r="GL90">
        <v>0</v>
      </c>
      <c r="GM90">
        <v>0</v>
      </c>
      <c r="GN90">
        <v>0</v>
      </c>
      <c r="GO90">
        <v>0</v>
      </c>
      <c r="GQ90">
        <v>0</v>
      </c>
      <c r="GR90">
        <v>0</v>
      </c>
      <c r="GS90">
        <v>0</v>
      </c>
      <c r="GT90">
        <v>0</v>
      </c>
      <c r="HB90">
        <v>0</v>
      </c>
      <c r="HC90">
        <v>3.9695999999999995E-2</v>
      </c>
      <c r="HD90">
        <v>0</v>
      </c>
      <c r="HE90">
        <v>0</v>
      </c>
      <c r="HF90">
        <v>147009</v>
      </c>
      <c r="HG90">
        <v>11088</v>
      </c>
      <c r="HH90">
        <v>29567</v>
      </c>
      <c r="HI90">
        <v>0</v>
      </c>
      <c r="HJ90">
        <v>16615</v>
      </c>
      <c r="HK90">
        <v>0</v>
      </c>
      <c r="HL90">
        <v>0</v>
      </c>
      <c r="HM90">
        <v>0</v>
      </c>
      <c r="HN90">
        <v>0</v>
      </c>
      <c r="HO90">
        <v>0</v>
      </c>
      <c r="HP90">
        <v>0</v>
      </c>
      <c r="HQ90">
        <v>0</v>
      </c>
      <c r="HR90">
        <v>0</v>
      </c>
      <c r="HS90">
        <v>1218645</v>
      </c>
      <c r="HT90">
        <v>31937</v>
      </c>
      <c r="HW90">
        <v>0</v>
      </c>
      <c r="HX90">
        <v>0</v>
      </c>
      <c r="HY90">
        <v>7</v>
      </c>
      <c r="HZ90">
        <v>7</v>
      </c>
      <c r="IA90">
        <v>34</v>
      </c>
      <c r="IB90">
        <v>43</v>
      </c>
      <c r="IC90">
        <v>91</v>
      </c>
      <c r="ID90">
        <v>0</v>
      </c>
      <c r="IE90">
        <v>0</v>
      </c>
      <c r="IF90">
        <v>0</v>
      </c>
      <c r="IG90">
        <v>18</v>
      </c>
      <c r="IH90">
        <v>47.998000000000005</v>
      </c>
      <c r="II90">
        <v>0</v>
      </c>
      <c r="IJ90">
        <v>25.712</v>
      </c>
      <c r="IK90">
        <v>0</v>
      </c>
      <c r="IL90">
        <v>0</v>
      </c>
      <c r="IM90">
        <v>0</v>
      </c>
      <c r="IN90">
        <v>0</v>
      </c>
      <c r="IO90">
        <v>0</v>
      </c>
      <c r="IP90">
        <v>0</v>
      </c>
      <c r="IQ90">
        <v>25.712</v>
      </c>
      <c r="IR90">
        <v>15839</v>
      </c>
      <c r="IS90">
        <v>0</v>
      </c>
      <c r="IT90">
        <v>0</v>
      </c>
      <c r="IU90">
        <v>0</v>
      </c>
      <c r="IV90">
        <v>0</v>
      </c>
      <c r="IW90">
        <v>6160</v>
      </c>
      <c r="IX90">
        <v>0</v>
      </c>
      <c r="IY90">
        <v>0</v>
      </c>
      <c r="IZ90">
        <v>0</v>
      </c>
      <c r="JA90">
        <v>0</v>
      </c>
      <c r="JB90">
        <v>0</v>
      </c>
      <c r="JC90">
        <v>0</v>
      </c>
      <c r="JD90">
        <v>0</v>
      </c>
      <c r="JE90">
        <v>0</v>
      </c>
      <c r="JF90">
        <v>0</v>
      </c>
      <c r="JG90">
        <v>0</v>
      </c>
      <c r="JH90">
        <v>0</v>
      </c>
      <c r="JJ90">
        <v>0</v>
      </c>
      <c r="JK90">
        <v>0</v>
      </c>
      <c r="JL90">
        <v>0</v>
      </c>
      <c r="JM90">
        <v>0</v>
      </c>
      <c r="JO90">
        <v>0</v>
      </c>
      <c r="JP90">
        <v>0</v>
      </c>
      <c r="JQ90">
        <v>0</v>
      </c>
      <c r="JR90">
        <v>0</v>
      </c>
      <c r="JS90">
        <v>0</v>
      </c>
      <c r="JT90">
        <v>0</v>
      </c>
      <c r="JU90">
        <v>0</v>
      </c>
      <c r="JW90">
        <v>0</v>
      </c>
      <c r="JX90">
        <v>0</v>
      </c>
      <c r="JY90">
        <v>0</v>
      </c>
      <c r="JZ90">
        <v>0</v>
      </c>
      <c r="KD90">
        <v>0</v>
      </c>
      <c r="KE90">
        <v>7258</v>
      </c>
      <c r="KG90">
        <v>0</v>
      </c>
      <c r="KH90">
        <v>0</v>
      </c>
      <c r="KI90">
        <v>0</v>
      </c>
      <c r="KJ90">
        <v>10</v>
      </c>
      <c r="KK90">
        <v>8</v>
      </c>
      <c r="KL90">
        <v>6160</v>
      </c>
      <c r="KM90">
        <v>4928</v>
      </c>
      <c r="KN90">
        <v>0</v>
      </c>
      <c r="KO90">
        <v>0</v>
      </c>
      <c r="KP90">
        <v>0</v>
      </c>
      <c r="KQ90">
        <v>0</v>
      </c>
      <c r="KS90">
        <v>0</v>
      </c>
      <c r="KT90">
        <v>0</v>
      </c>
      <c r="KU90">
        <v>0</v>
      </c>
      <c r="KW90">
        <v>0</v>
      </c>
      <c r="KX90">
        <v>0</v>
      </c>
      <c r="KY90">
        <v>0</v>
      </c>
      <c r="KZ90">
        <v>0</v>
      </c>
      <c r="LA90">
        <v>0</v>
      </c>
      <c r="LB90">
        <v>0</v>
      </c>
      <c r="LD90">
        <v>0</v>
      </c>
      <c r="LE90">
        <v>0</v>
      </c>
      <c r="LF90">
        <v>0</v>
      </c>
      <c r="LG90">
        <v>0</v>
      </c>
      <c r="LH90">
        <v>0</v>
      </c>
      <c r="LI90">
        <v>0</v>
      </c>
      <c r="LJ90">
        <v>161.5</v>
      </c>
      <c r="LK90">
        <v>1</v>
      </c>
      <c r="LL90">
        <v>15000</v>
      </c>
      <c r="LM90">
        <v>1615</v>
      </c>
      <c r="LN90">
        <v>0</v>
      </c>
      <c r="LO90">
        <v>0</v>
      </c>
      <c r="LP90">
        <v>0</v>
      </c>
      <c r="LQ90">
        <v>0</v>
      </c>
      <c r="LR90">
        <v>0</v>
      </c>
      <c r="LS90">
        <v>0</v>
      </c>
      <c r="LT90">
        <v>0</v>
      </c>
      <c r="LU90">
        <v>0</v>
      </c>
      <c r="LV90">
        <v>0</v>
      </c>
      <c r="LW90">
        <v>0</v>
      </c>
      <c r="LX90">
        <v>0</v>
      </c>
      <c r="LY90">
        <v>0</v>
      </c>
      <c r="LZ90">
        <v>179</v>
      </c>
      <c r="MA90">
        <v>10740</v>
      </c>
      <c r="MB90">
        <v>0</v>
      </c>
      <c r="MC90">
        <v>7160</v>
      </c>
      <c r="MD90">
        <v>3580</v>
      </c>
      <c r="ME90">
        <v>0</v>
      </c>
      <c r="MF90">
        <v>0</v>
      </c>
      <c r="MG90">
        <v>1446836</v>
      </c>
      <c r="MH90">
        <v>0</v>
      </c>
      <c r="MI90">
        <v>0</v>
      </c>
      <c r="MJ90">
        <v>0</v>
      </c>
      <c r="MK90">
        <v>0</v>
      </c>
      <c r="ML90">
        <v>0</v>
      </c>
    </row>
    <row r="91" spans="1:350" x14ac:dyDescent="0.25">
      <c r="A91">
        <v>45523</v>
      </c>
      <c r="B91">
        <v>57809</v>
      </c>
      <c r="C91">
        <v>9</v>
      </c>
      <c r="D91">
        <v>2025</v>
      </c>
      <c r="E91">
        <v>6160</v>
      </c>
      <c r="F91">
        <v>0</v>
      </c>
      <c r="G91">
        <v>62.267000000000003</v>
      </c>
      <c r="H91">
        <v>61.219000000000001</v>
      </c>
      <c r="I91">
        <v>61.219000000000001</v>
      </c>
      <c r="J91">
        <v>62.267000000000003</v>
      </c>
      <c r="K91">
        <v>0</v>
      </c>
      <c r="L91">
        <v>6160</v>
      </c>
      <c r="M91">
        <v>0</v>
      </c>
      <c r="N91">
        <v>0</v>
      </c>
      <c r="P91">
        <v>66.00500000000001</v>
      </c>
      <c r="Q91">
        <v>0</v>
      </c>
      <c r="R91">
        <v>41068</v>
      </c>
      <c r="S91">
        <v>622.19600000000003</v>
      </c>
      <c r="U91">
        <v>28555</v>
      </c>
      <c r="V91">
        <v>13.345000000000001</v>
      </c>
      <c r="W91">
        <v>8221</v>
      </c>
      <c r="X91">
        <v>8221</v>
      </c>
      <c r="Z91">
        <v>0</v>
      </c>
      <c r="AC91">
        <v>0</v>
      </c>
      <c r="AD91" t="s">
        <v>305</v>
      </c>
      <c r="AE91">
        <v>0</v>
      </c>
      <c r="AH91">
        <v>0</v>
      </c>
      <c r="AI91">
        <v>0</v>
      </c>
      <c r="AJ91">
        <v>6160</v>
      </c>
      <c r="AK91" t="s">
        <v>529</v>
      </c>
      <c r="AL91" t="s">
        <v>315</v>
      </c>
      <c r="AM91">
        <v>0</v>
      </c>
      <c r="AN91">
        <v>0</v>
      </c>
      <c r="AO91">
        <v>0</v>
      </c>
      <c r="AP91">
        <v>0</v>
      </c>
      <c r="AQ91">
        <v>0</v>
      </c>
      <c r="AS91">
        <v>0</v>
      </c>
      <c r="AT91">
        <v>0</v>
      </c>
      <c r="AU91">
        <v>0</v>
      </c>
      <c r="AV91">
        <v>-2202</v>
      </c>
      <c r="AW91">
        <v>699717</v>
      </c>
      <c r="AX91">
        <v>689902</v>
      </c>
      <c r="AY91">
        <v>484258</v>
      </c>
      <c r="AZ91">
        <v>41068</v>
      </c>
      <c r="BA91">
        <v>6</v>
      </c>
      <c r="BB91">
        <v>0</v>
      </c>
      <c r="BC91">
        <v>0</v>
      </c>
      <c r="BD91">
        <v>0</v>
      </c>
      <c r="BE91">
        <v>0</v>
      </c>
      <c r="BF91">
        <v>627814</v>
      </c>
      <c r="BG91">
        <v>0</v>
      </c>
      <c r="BJ91">
        <v>12</v>
      </c>
      <c r="BK91">
        <v>0</v>
      </c>
      <c r="BL91">
        <v>0</v>
      </c>
      <c r="BM91">
        <v>0</v>
      </c>
      <c r="BN91">
        <v>0</v>
      </c>
      <c r="BO91">
        <v>0</v>
      </c>
      <c r="BP91">
        <v>0</v>
      </c>
      <c r="BQ91">
        <v>761</v>
      </c>
      <c r="BS91">
        <v>0</v>
      </c>
      <c r="BT91">
        <v>0</v>
      </c>
      <c r="BU91">
        <v>0</v>
      </c>
      <c r="BV91">
        <v>0</v>
      </c>
      <c r="BW91">
        <v>0</v>
      </c>
      <c r="BY91">
        <v>0</v>
      </c>
      <c r="CA91">
        <v>0</v>
      </c>
      <c r="CB91">
        <v>0</v>
      </c>
      <c r="CC91">
        <v>0</v>
      </c>
      <c r="CD91">
        <v>0</v>
      </c>
      <c r="CE91">
        <v>0</v>
      </c>
      <c r="CF91">
        <v>0</v>
      </c>
      <c r="CG91">
        <v>0</v>
      </c>
      <c r="CH91">
        <v>14387</v>
      </c>
      <c r="CI91">
        <v>0</v>
      </c>
      <c r="CJ91">
        <v>4</v>
      </c>
      <c r="CK91">
        <v>0</v>
      </c>
      <c r="CL91">
        <v>0</v>
      </c>
      <c r="CN91">
        <v>0</v>
      </c>
      <c r="CO91">
        <v>1</v>
      </c>
      <c r="CP91">
        <v>0</v>
      </c>
      <c r="CQ91">
        <v>0</v>
      </c>
      <c r="CR91">
        <v>66.289000000000001</v>
      </c>
      <c r="CS91">
        <v>0</v>
      </c>
      <c r="CT91">
        <v>0</v>
      </c>
      <c r="CU91">
        <v>0</v>
      </c>
      <c r="CV91">
        <v>0</v>
      </c>
      <c r="CW91">
        <v>0</v>
      </c>
      <c r="CX91">
        <v>0</v>
      </c>
      <c r="CY91">
        <v>0</v>
      </c>
      <c r="CZ91">
        <v>0</v>
      </c>
      <c r="DB91">
        <v>377109</v>
      </c>
      <c r="DC91">
        <v>0</v>
      </c>
      <c r="DD91">
        <v>0</v>
      </c>
      <c r="DE91">
        <v>109571</v>
      </c>
      <c r="DF91">
        <v>109571</v>
      </c>
      <c r="DG91">
        <v>17.788</v>
      </c>
      <c r="DH91">
        <v>0</v>
      </c>
      <c r="DI91">
        <v>0</v>
      </c>
      <c r="DK91">
        <v>3792</v>
      </c>
      <c r="DL91">
        <v>0</v>
      </c>
      <c r="DM91">
        <v>21825</v>
      </c>
      <c r="DN91">
        <v>72</v>
      </c>
      <c r="DO91">
        <v>0</v>
      </c>
      <c r="DP91">
        <v>0</v>
      </c>
      <c r="DQ91">
        <v>0</v>
      </c>
      <c r="DR91">
        <v>0</v>
      </c>
      <c r="DS91">
        <v>0</v>
      </c>
      <c r="DT91">
        <v>0</v>
      </c>
      <c r="DU91">
        <v>0</v>
      </c>
      <c r="DV91">
        <v>0</v>
      </c>
      <c r="DW91">
        <v>0</v>
      </c>
      <c r="DX91">
        <v>0</v>
      </c>
      <c r="DY91">
        <v>0</v>
      </c>
      <c r="DZ91">
        <v>0</v>
      </c>
      <c r="EA91">
        <v>1.3000000000000001E-2</v>
      </c>
      <c r="EB91">
        <v>0</v>
      </c>
      <c r="EC91">
        <v>0.218</v>
      </c>
      <c r="ED91">
        <v>1544</v>
      </c>
      <c r="EE91">
        <v>0</v>
      </c>
      <c r="EF91">
        <v>0</v>
      </c>
      <c r="EG91">
        <v>0</v>
      </c>
      <c r="EH91">
        <v>20353</v>
      </c>
      <c r="EI91">
        <v>0</v>
      </c>
      <c r="EJ91">
        <v>0</v>
      </c>
      <c r="EK91">
        <v>0.96800000000000008</v>
      </c>
      <c r="EL91">
        <v>0</v>
      </c>
      <c r="EM91">
        <v>0</v>
      </c>
      <c r="EN91">
        <v>6.7000000000000004E-2</v>
      </c>
      <c r="EO91">
        <v>0</v>
      </c>
      <c r="EP91">
        <v>0</v>
      </c>
      <c r="EQ91">
        <v>1.048</v>
      </c>
      <c r="ER91">
        <v>0</v>
      </c>
      <c r="ES91">
        <v>3.3040000000000003</v>
      </c>
      <c r="ET91">
        <v>0</v>
      </c>
      <c r="EV91">
        <v>0</v>
      </c>
      <c r="EW91">
        <v>0</v>
      </c>
      <c r="EX91">
        <v>0</v>
      </c>
      <c r="EZ91">
        <v>586746</v>
      </c>
      <c r="FA91">
        <v>0</v>
      </c>
      <c r="FB91">
        <v>627742</v>
      </c>
      <c r="FC91">
        <v>0</v>
      </c>
      <c r="FD91">
        <v>0</v>
      </c>
      <c r="FE91">
        <v>88006</v>
      </c>
      <c r="FF91">
        <v>15150</v>
      </c>
      <c r="FG91">
        <v>6.6668999999999992E-2</v>
      </c>
      <c r="FH91">
        <v>3.0164999999999997E-2</v>
      </c>
      <c r="FI91">
        <v>0</v>
      </c>
      <c r="FJ91">
        <v>0</v>
      </c>
      <c r="FK91">
        <v>101.91800000000001</v>
      </c>
      <c r="FL91">
        <v>745285</v>
      </c>
      <c r="FM91">
        <v>0</v>
      </c>
      <c r="FN91">
        <v>0</v>
      </c>
      <c r="FO91">
        <v>0</v>
      </c>
      <c r="FP91">
        <v>0</v>
      </c>
      <c r="FQ91">
        <v>0</v>
      </c>
      <c r="FR91">
        <v>0</v>
      </c>
      <c r="FS91">
        <v>0</v>
      </c>
      <c r="FT91">
        <v>0</v>
      </c>
      <c r="FU91">
        <v>0</v>
      </c>
      <c r="FV91">
        <v>0</v>
      </c>
      <c r="FW91">
        <v>0</v>
      </c>
      <c r="FX91">
        <v>0</v>
      </c>
      <c r="FY91">
        <v>0</v>
      </c>
      <c r="GB91">
        <v>0</v>
      </c>
      <c r="GC91">
        <v>0</v>
      </c>
      <c r="GD91">
        <v>0</v>
      </c>
      <c r="GF91">
        <v>0</v>
      </c>
      <c r="GG91">
        <v>0</v>
      </c>
      <c r="GH91">
        <v>0</v>
      </c>
      <c r="GI91">
        <v>0</v>
      </c>
      <c r="GK91">
        <v>0</v>
      </c>
      <c r="GL91">
        <v>0</v>
      </c>
      <c r="GM91">
        <v>0</v>
      </c>
      <c r="GN91">
        <v>0</v>
      </c>
      <c r="GO91">
        <v>0</v>
      </c>
      <c r="GQ91">
        <v>0</v>
      </c>
      <c r="GR91">
        <v>0</v>
      </c>
      <c r="GS91">
        <v>0</v>
      </c>
      <c r="GT91">
        <v>0</v>
      </c>
      <c r="HB91">
        <v>380911986</v>
      </c>
      <c r="HC91">
        <v>3.9695999999999995E-2</v>
      </c>
      <c r="HD91">
        <v>9887</v>
      </c>
      <c r="HE91">
        <v>0</v>
      </c>
      <c r="HF91">
        <v>67218</v>
      </c>
      <c r="HG91">
        <v>1232</v>
      </c>
      <c r="HH91">
        <v>26903</v>
      </c>
      <c r="HI91">
        <v>0</v>
      </c>
      <c r="HJ91">
        <v>15663</v>
      </c>
      <c r="HK91">
        <v>0</v>
      </c>
      <c r="HL91">
        <v>0</v>
      </c>
      <c r="HM91">
        <v>0</v>
      </c>
      <c r="HN91">
        <v>0</v>
      </c>
      <c r="HO91">
        <v>0</v>
      </c>
      <c r="HP91">
        <v>0</v>
      </c>
      <c r="HQ91">
        <v>0</v>
      </c>
      <c r="HR91">
        <v>0</v>
      </c>
      <c r="HS91">
        <v>586674</v>
      </c>
      <c r="HT91">
        <v>15150</v>
      </c>
      <c r="HW91">
        <v>0</v>
      </c>
      <c r="HX91">
        <v>5</v>
      </c>
      <c r="HY91">
        <v>6</v>
      </c>
      <c r="HZ91">
        <v>6</v>
      </c>
      <c r="IA91">
        <v>23</v>
      </c>
      <c r="IB91">
        <v>28</v>
      </c>
      <c r="IC91">
        <v>68</v>
      </c>
      <c r="ID91">
        <v>0</v>
      </c>
      <c r="IE91">
        <v>0</v>
      </c>
      <c r="IF91">
        <v>0</v>
      </c>
      <c r="IG91">
        <v>2</v>
      </c>
      <c r="IH91">
        <v>43.673000000000002</v>
      </c>
      <c r="II91">
        <v>0</v>
      </c>
      <c r="IJ91">
        <v>13.345000000000001</v>
      </c>
      <c r="IK91">
        <v>0</v>
      </c>
      <c r="IL91">
        <v>0</v>
      </c>
      <c r="IM91">
        <v>0</v>
      </c>
      <c r="IN91">
        <v>0</v>
      </c>
      <c r="IO91">
        <v>0</v>
      </c>
      <c r="IP91">
        <v>0</v>
      </c>
      <c r="IQ91">
        <v>13.345000000000001</v>
      </c>
      <c r="IR91">
        <v>8221</v>
      </c>
      <c r="IS91">
        <v>0</v>
      </c>
      <c r="IT91">
        <v>0</v>
      </c>
      <c r="IU91">
        <v>0</v>
      </c>
      <c r="IV91">
        <v>0</v>
      </c>
      <c r="IW91">
        <v>6160</v>
      </c>
      <c r="IX91">
        <v>0</v>
      </c>
      <c r="IY91">
        <v>0</v>
      </c>
      <c r="IZ91">
        <v>0</v>
      </c>
      <c r="JA91">
        <v>0</v>
      </c>
      <c r="JB91">
        <v>0</v>
      </c>
      <c r="JC91">
        <v>0</v>
      </c>
      <c r="JD91">
        <v>0</v>
      </c>
      <c r="JE91">
        <v>0</v>
      </c>
      <c r="JF91">
        <v>0</v>
      </c>
      <c r="JG91">
        <v>0</v>
      </c>
      <c r="JH91">
        <v>0</v>
      </c>
      <c r="JJ91">
        <v>0</v>
      </c>
      <c r="JK91">
        <v>0</v>
      </c>
      <c r="JL91">
        <v>0</v>
      </c>
      <c r="JM91">
        <v>0</v>
      </c>
      <c r="JO91">
        <v>0</v>
      </c>
      <c r="JP91">
        <v>0</v>
      </c>
      <c r="JQ91">
        <v>0</v>
      </c>
      <c r="JR91">
        <v>0</v>
      </c>
      <c r="JS91">
        <v>0</v>
      </c>
      <c r="JT91">
        <v>0</v>
      </c>
      <c r="JU91">
        <v>0</v>
      </c>
      <c r="JW91">
        <v>0</v>
      </c>
      <c r="JX91">
        <v>0</v>
      </c>
      <c r="JY91">
        <v>0</v>
      </c>
      <c r="JZ91">
        <v>0</v>
      </c>
      <c r="KD91">
        <v>0</v>
      </c>
      <c r="KE91">
        <v>7258</v>
      </c>
      <c r="KG91">
        <v>0</v>
      </c>
      <c r="KH91">
        <v>0</v>
      </c>
      <c r="KI91">
        <v>0</v>
      </c>
      <c r="KJ91">
        <v>1</v>
      </c>
      <c r="KK91">
        <v>1</v>
      </c>
      <c r="KL91">
        <v>616</v>
      </c>
      <c r="KM91">
        <v>616</v>
      </c>
      <c r="KN91">
        <v>0</v>
      </c>
      <c r="KO91">
        <v>0</v>
      </c>
      <c r="KP91">
        <v>0</v>
      </c>
      <c r="KQ91">
        <v>0</v>
      </c>
      <c r="KS91">
        <v>0</v>
      </c>
      <c r="KT91">
        <v>0</v>
      </c>
      <c r="KU91">
        <v>0</v>
      </c>
      <c r="KW91">
        <v>0</v>
      </c>
      <c r="KX91">
        <v>0</v>
      </c>
      <c r="KY91">
        <v>0</v>
      </c>
      <c r="KZ91">
        <v>0</v>
      </c>
      <c r="LA91">
        <v>0</v>
      </c>
      <c r="LB91">
        <v>0</v>
      </c>
      <c r="LD91">
        <v>0</v>
      </c>
      <c r="LE91">
        <v>0</v>
      </c>
      <c r="LF91">
        <v>0</v>
      </c>
      <c r="LG91">
        <v>0</v>
      </c>
      <c r="LH91">
        <v>0</v>
      </c>
      <c r="LI91">
        <v>0</v>
      </c>
      <c r="LJ91">
        <v>66.289000000000001</v>
      </c>
      <c r="LK91">
        <v>1</v>
      </c>
      <c r="LL91">
        <v>15000</v>
      </c>
      <c r="LM91">
        <v>663</v>
      </c>
      <c r="LN91">
        <v>0</v>
      </c>
      <c r="LO91">
        <v>0</v>
      </c>
      <c r="LP91">
        <v>0</v>
      </c>
      <c r="LQ91">
        <v>0</v>
      </c>
      <c r="LR91">
        <v>0</v>
      </c>
      <c r="LS91">
        <v>0</v>
      </c>
      <c r="LT91">
        <v>0</v>
      </c>
      <c r="LU91">
        <v>0</v>
      </c>
      <c r="LV91">
        <v>0</v>
      </c>
      <c r="LW91">
        <v>0</v>
      </c>
      <c r="LX91">
        <v>0</v>
      </c>
      <c r="LY91">
        <v>0</v>
      </c>
      <c r="LZ91">
        <v>75</v>
      </c>
      <c r="MA91">
        <v>4500</v>
      </c>
      <c r="MB91">
        <v>0</v>
      </c>
      <c r="MC91">
        <v>3000</v>
      </c>
      <c r="MD91">
        <v>1500</v>
      </c>
      <c r="ME91">
        <v>0</v>
      </c>
      <c r="MF91">
        <v>0</v>
      </c>
      <c r="MG91">
        <v>704217</v>
      </c>
      <c r="MH91">
        <v>0</v>
      </c>
      <c r="MI91">
        <v>0</v>
      </c>
      <c r="MJ91">
        <v>0</v>
      </c>
      <c r="MK91">
        <v>0</v>
      </c>
      <c r="ML91">
        <v>0</v>
      </c>
    </row>
    <row r="92" spans="1:350" x14ac:dyDescent="0.25">
      <c r="A92">
        <v>45523</v>
      </c>
      <c r="B92">
        <v>71809</v>
      </c>
      <c r="C92">
        <v>9</v>
      </c>
      <c r="D92">
        <v>2025</v>
      </c>
      <c r="E92">
        <v>6160</v>
      </c>
      <c r="F92">
        <v>0</v>
      </c>
      <c r="G92">
        <v>323.553</v>
      </c>
      <c r="H92">
        <v>321.65300000000002</v>
      </c>
      <c r="I92">
        <v>321.65300000000002</v>
      </c>
      <c r="J92">
        <v>323.553</v>
      </c>
      <c r="K92">
        <v>0</v>
      </c>
      <c r="L92">
        <v>6160</v>
      </c>
      <c r="M92">
        <v>0</v>
      </c>
      <c r="N92">
        <v>0</v>
      </c>
      <c r="P92">
        <v>287.26</v>
      </c>
      <c r="Q92">
        <v>0</v>
      </c>
      <c r="R92">
        <v>178732</v>
      </c>
      <c r="S92">
        <v>622.19600000000003</v>
      </c>
      <c r="U92">
        <v>124281</v>
      </c>
      <c r="V92">
        <v>125.313</v>
      </c>
      <c r="W92">
        <v>77193</v>
      </c>
      <c r="X92">
        <v>77193</v>
      </c>
      <c r="Z92">
        <v>0</v>
      </c>
      <c r="AC92">
        <v>0</v>
      </c>
      <c r="AD92" t="s">
        <v>305</v>
      </c>
      <c r="AE92">
        <v>0</v>
      </c>
      <c r="AH92">
        <v>0</v>
      </c>
      <c r="AI92">
        <v>0</v>
      </c>
      <c r="AJ92">
        <v>6160</v>
      </c>
      <c r="AK92" t="s">
        <v>529</v>
      </c>
      <c r="AL92" t="s">
        <v>327</v>
      </c>
      <c r="AM92">
        <v>0</v>
      </c>
      <c r="AN92">
        <v>0</v>
      </c>
      <c r="AO92">
        <v>0</v>
      </c>
      <c r="AP92">
        <v>0</v>
      </c>
      <c r="AQ92">
        <v>0</v>
      </c>
      <c r="AS92">
        <v>0</v>
      </c>
      <c r="AT92">
        <v>0</v>
      </c>
      <c r="AU92">
        <v>0</v>
      </c>
      <c r="AV92">
        <v>-25547</v>
      </c>
      <c r="AW92">
        <v>3168977</v>
      </c>
      <c r="AX92">
        <v>3117846</v>
      </c>
      <c r="AY92">
        <v>2089987</v>
      </c>
      <c r="AZ92">
        <v>178732</v>
      </c>
      <c r="BA92">
        <v>10.5</v>
      </c>
      <c r="BB92">
        <v>0</v>
      </c>
      <c r="BC92">
        <v>0</v>
      </c>
      <c r="BD92">
        <v>0</v>
      </c>
      <c r="BE92">
        <v>0</v>
      </c>
      <c r="BF92">
        <v>2831358</v>
      </c>
      <c r="BG92">
        <v>0</v>
      </c>
      <c r="BJ92">
        <v>12</v>
      </c>
      <c r="BK92">
        <v>0</v>
      </c>
      <c r="BL92">
        <v>0</v>
      </c>
      <c r="BM92">
        <v>0</v>
      </c>
      <c r="BN92">
        <v>0</v>
      </c>
      <c r="BO92">
        <v>0</v>
      </c>
      <c r="BP92">
        <v>0</v>
      </c>
      <c r="BQ92">
        <v>720</v>
      </c>
      <c r="BS92">
        <v>0</v>
      </c>
      <c r="BT92">
        <v>0</v>
      </c>
      <c r="BU92">
        <v>0</v>
      </c>
      <c r="BV92">
        <v>0</v>
      </c>
      <c r="BW92">
        <v>0</v>
      </c>
      <c r="BY92">
        <v>0</v>
      </c>
      <c r="CA92">
        <v>0</v>
      </c>
      <c r="CB92">
        <v>0</v>
      </c>
      <c r="CC92">
        <v>0</v>
      </c>
      <c r="CD92">
        <v>0</v>
      </c>
      <c r="CE92">
        <v>0</v>
      </c>
      <c r="CF92">
        <v>0</v>
      </c>
      <c r="CG92">
        <v>0</v>
      </c>
      <c r="CH92">
        <v>69675</v>
      </c>
      <c r="CI92">
        <v>0</v>
      </c>
      <c r="CJ92">
        <v>4</v>
      </c>
      <c r="CK92">
        <v>0</v>
      </c>
      <c r="CL92">
        <v>0</v>
      </c>
      <c r="CN92">
        <v>0</v>
      </c>
      <c r="CO92">
        <v>1</v>
      </c>
      <c r="CP92">
        <v>0</v>
      </c>
      <c r="CQ92">
        <v>0</v>
      </c>
      <c r="CR92">
        <v>286.56700000000001</v>
      </c>
      <c r="CS92">
        <v>0</v>
      </c>
      <c r="CT92">
        <v>0</v>
      </c>
      <c r="CU92">
        <v>0</v>
      </c>
      <c r="CV92">
        <v>0</v>
      </c>
      <c r="CW92">
        <v>0</v>
      </c>
      <c r="CX92">
        <v>0</v>
      </c>
      <c r="CY92">
        <v>0</v>
      </c>
      <c r="CZ92">
        <v>0</v>
      </c>
      <c r="DB92">
        <v>1981382</v>
      </c>
      <c r="DC92">
        <v>0</v>
      </c>
      <c r="DD92">
        <v>0</v>
      </c>
      <c r="DE92">
        <v>263340</v>
      </c>
      <c r="DF92">
        <v>263340</v>
      </c>
      <c r="DG92">
        <v>42.75</v>
      </c>
      <c r="DH92">
        <v>0</v>
      </c>
      <c r="DI92">
        <v>0</v>
      </c>
      <c r="DK92">
        <v>3150</v>
      </c>
      <c r="DL92">
        <v>0</v>
      </c>
      <c r="DM92">
        <v>74141</v>
      </c>
      <c r="DN92">
        <v>244</v>
      </c>
      <c r="DO92">
        <v>0</v>
      </c>
      <c r="DP92">
        <v>0</v>
      </c>
      <c r="DQ92">
        <v>0</v>
      </c>
      <c r="DR92">
        <v>0</v>
      </c>
      <c r="DS92">
        <v>0</v>
      </c>
      <c r="DT92">
        <v>0</v>
      </c>
      <c r="DU92">
        <v>0</v>
      </c>
      <c r="DV92">
        <v>0</v>
      </c>
      <c r="DW92">
        <v>0</v>
      </c>
      <c r="DX92">
        <v>0</v>
      </c>
      <c r="DY92">
        <v>0</v>
      </c>
      <c r="DZ92">
        <v>0</v>
      </c>
      <c r="EA92">
        <v>0</v>
      </c>
      <c r="EB92">
        <v>0</v>
      </c>
      <c r="EC92">
        <v>4.8899999999999997</v>
      </c>
      <c r="ED92">
        <v>34641</v>
      </c>
      <c r="EE92">
        <v>0</v>
      </c>
      <c r="EF92">
        <v>0</v>
      </c>
      <c r="EG92">
        <v>0</v>
      </c>
      <c r="EH92">
        <v>39744</v>
      </c>
      <c r="EI92">
        <v>0</v>
      </c>
      <c r="EJ92">
        <v>0</v>
      </c>
      <c r="EK92">
        <v>1.524</v>
      </c>
      <c r="EL92">
        <v>0</v>
      </c>
      <c r="EM92">
        <v>0</v>
      </c>
      <c r="EN92">
        <v>0.376</v>
      </c>
      <c r="EO92">
        <v>0</v>
      </c>
      <c r="EP92">
        <v>0</v>
      </c>
      <c r="EQ92">
        <v>1.9000000000000001</v>
      </c>
      <c r="ER92">
        <v>0</v>
      </c>
      <c r="ES92">
        <v>6.452</v>
      </c>
      <c r="ET92">
        <v>0</v>
      </c>
      <c r="EV92">
        <v>0</v>
      </c>
      <c r="EW92">
        <v>0</v>
      </c>
      <c r="EX92">
        <v>0</v>
      </c>
      <c r="EZ92">
        <v>2652626</v>
      </c>
      <c r="FA92">
        <v>0</v>
      </c>
      <c r="FB92">
        <v>2831114</v>
      </c>
      <c r="FC92">
        <v>0</v>
      </c>
      <c r="FD92">
        <v>0</v>
      </c>
      <c r="FE92">
        <v>396894</v>
      </c>
      <c r="FF92">
        <v>68326</v>
      </c>
      <c r="FG92">
        <v>6.6668999999999992E-2</v>
      </c>
      <c r="FH92">
        <v>3.0164999999999997E-2</v>
      </c>
      <c r="FI92">
        <v>0</v>
      </c>
      <c r="FJ92">
        <v>0</v>
      </c>
      <c r="FK92">
        <v>459.63600000000002</v>
      </c>
      <c r="FL92">
        <v>3366009</v>
      </c>
      <c r="FM92">
        <v>0</v>
      </c>
      <c r="FN92">
        <v>0</v>
      </c>
      <c r="FO92">
        <v>0</v>
      </c>
      <c r="FP92">
        <v>0</v>
      </c>
      <c r="FQ92">
        <v>0</v>
      </c>
      <c r="FR92">
        <v>0</v>
      </c>
      <c r="FS92">
        <v>0</v>
      </c>
      <c r="FT92">
        <v>0</v>
      </c>
      <c r="FU92">
        <v>0</v>
      </c>
      <c r="FV92">
        <v>0</v>
      </c>
      <c r="FW92">
        <v>0</v>
      </c>
      <c r="FX92">
        <v>0</v>
      </c>
      <c r="FY92">
        <v>0</v>
      </c>
      <c r="GB92">
        <v>0</v>
      </c>
      <c r="GC92">
        <v>0</v>
      </c>
      <c r="GD92">
        <v>0</v>
      </c>
      <c r="GF92">
        <v>0</v>
      </c>
      <c r="GG92">
        <v>0</v>
      </c>
      <c r="GH92">
        <v>0</v>
      </c>
      <c r="GI92">
        <v>0</v>
      </c>
      <c r="GK92">
        <v>0</v>
      </c>
      <c r="GL92">
        <v>0</v>
      </c>
      <c r="GM92">
        <v>0</v>
      </c>
      <c r="GN92">
        <v>0</v>
      </c>
      <c r="GO92">
        <v>0</v>
      </c>
      <c r="GQ92">
        <v>0</v>
      </c>
      <c r="GR92">
        <v>0</v>
      </c>
      <c r="GS92">
        <v>0</v>
      </c>
      <c r="GT92">
        <v>0</v>
      </c>
      <c r="HB92">
        <v>380911986</v>
      </c>
      <c r="HC92">
        <v>3.9695999999999995E-2</v>
      </c>
      <c r="HD92">
        <v>51375</v>
      </c>
      <c r="HE92">
        <v>0</v>
      </c>
      <c r="HF92">
        <v>353175</v>
      </c>
      <c r="HG92">
        <v>616</v>
      </c>
      <c r="HH92">
        <v>63408</v>
      </c>
      <c r="HI92">
        <v>0</v>
      </c>
      <c r="HJ92">
        <v>17859</v>
      </c>
      <c r="HK92">
        <v>0</v>
      </c>
      <c r="HL92">
        <v>0</v>
      </c>
      <c r="HM92">
        <v>0</v>
      </c>
      <c r="HN92">
        <v>0</v>
      </c>
      <c r="HO92">
        <v>0</v>
      </c>
      <c r="HP92">
        <v>0</v>
      </c>
      <c r="HQ92">
        <v>0</v>
      </c>
      <c r="HR92">
        <v>0</v>
      </c>
      <c r="HS92">
        <v>2652382</v>
      </c>
      <c r="HT92">
        <v>68326</v>
      </c>
      <c r="HW92">
        <v>0</v>
      </c>
      <c r="HX92">
        <v>42</v>
      </c>
      <c r="HY92">
        <v>30</v>
      </c>
      <c r="HZ92">
        <v>44</v>
      </c>
      <c r="IA92">
        <v>40</v>
      </c>
      <c r="IB92">
        <v>17</v>
      </c>
      <c r="IC92">
        <v>173</v>
      </c>
      <c r="ID92">
        <v>0</v>
      </c>
      <c r="IE92">
        <v>0</v>
      </c>
      <c r="IF92">
        <v>0</v>
      </c>
      <c r="IG92">
        <v>1</v>
      </c>
      <c r="IH92">
        <v>102.935</v>
      </c>
      <c r="II92">
        <v>0</v>
      </c>
      <c r="IJ92">
        <v>125.313</v>
      </c>
      <c r="IK92">
        <v>0</v>
      </c>
      <c r="IL92">
        <v>0</v>
      </c>
      <c r="IM92">
        <v>0</v>
      </c>
      <c r="IN92">
        <v>0</v>
      </c>
      <c r="IO92">
        <v>0</v>
      </c>
      <c r="IP92">
        <v>0</v>
      </c>
      <c r="IQ92">
        <v>125.313</v>
      </c>
      <c r="IR92">
        <v>77193</v>
      </c>
      <c r="IS92">
        <v>0</v>
      </c>
      <c r="IT92">
        <v>0</v>
      </c>
      <c r="IU92">
        <v>0</v>
      </c>
      <c r="IV92">
        <v>0</v>
      </c>
      <c r="IW92">
        <v>6160</v>
      </c>
      <c r="IX92">
        <v>0</v>
      </c>
      <c r="IY92">
        <v>0</v>
      </c>
      <c r="IZ92">
        <v>0</v>
      </c>
      <c r="JA92">
        <v>0</v>
      </c>
      <c r="JB92">
        <v>0</v>
      </c>
      <c r="JC92">
        <v>0</v>
      </c>
      <c r="JD92">
        <v>0</v>
      </c>
      <c r="JE92">
        <v>0</v>
      </c>
      <c r="JF92">
        <v>0</v>
      </c>
      <c r="JG92">
        <v>0</v>
      </c>
      <c r="JH92">
        <v>0</v>
      </c>
      <c r="JJ92">
        <v>0</v>
      </c>
      <c r="JK92">
        <v>0</v>
      </c>
      <c r="JL92">
        <v>0</v>
      </c>
      <c r="JM92">
        <v>0</v>
      </c>
      <c r="JO92">
        <v>0</v>
      </c>
      <c r="JP92">
        <v>0</v>
      </c>
      <c r="JQ92">
        <v>0</v>
      </c>
      <c r="JR92">
        <v>0</v>
      </c>
      <c r="JS92">
        <v>0</v>
      </c>
      <c r="JT92">
        <v>0</v>
      </c>
      <c r="JU92">
        <v>0</v>
      </c>
      <c r="JW92">
        <v>0</v>
      </c>
      <c r="JX92">
        <v>0</v>
      </c>
      <c r="JY92">
        <v>0</v>
      </c>
      <c r="JZ92">
        <v>0</v>
      </c>
      <c r="KD92">
        <v>0</v>
      </c>
      <c r="KE92">
        <v>7258</v>
      </c>
      <c r="KG92">
        <v>0</v>
      </c>
      <c r="KH92">
        <v>0</v>
      </c>
      <c r="KI92">
        <v>0</v>
      </c>
      <c r="KJ92">
        <v>1</v>
      </c>
      <c r="KK92">
        <v>0</v>
      </c>
      <c r="KL92">
        <v>616</v>
      </c>
      <c r="KM92">
        <v>0</v>
      </c>
      <c r="KN92">
        <v>0</v>
      </c>
      <c r="KO92">
        <v>0</v>
      </c>
      <c r="KP92">
        <v>0</v>
      </c>
      <c r="KQ92">
        <v>0</v>
      </c>
      <c r="KS92">
        <v>0</v>
      </c>
      <c r="KT92">
        <v>0</v>
      </c>
      <c r="KU92">
        <v>0</v>
      </c>
      <c r="KW92">
        <v>0</v>
      </c>
      <c r="KX92">
        <v>0</v>
      </c>
      <c r="KY92">
        <v>0</v>
      </c>
      <c r="KZ92">
        <v>0</v>
      </c>
      <c r="LA92">
        <v>0</v>
      </c>
      <c r="LB92">
        <v>0</v>
      </c>
      <c r="LD92">
        <v>0</v>
      </c>
      <c r="LE92">
        <v>0</v>
      </c>
      <c r="LF92">
        <v>0</v>
      </c>
      <c r="LG92">
        <v>0</v>
      </c>
      <c r="LH92">
        <v>0</v>
      </c>
      <c r="LI92">
        <v>0</v>
      </c>
      <c r="LJ92">
        <v>285.93600000000004</v>
      </c>
      <c r="LK92">
        <v>1</v>
      </c>
      <c r="LL92">
        <v>15000</v>
      </c>
      <c r="LM92">
        <v>2859</v>
      </c>
      <c r="LN92">
        <v>0</v>
      </c>
      <c r="LO92">
        <v>0</v>
      </c>
      <c r="LP92">
        <v>0</v>
      </c>
      <c r="LQ92">
        <v>0</v>
      </c>
      <c r="LR92">
        <v>0</v>
      </c>
      <c r="LS92">
        <v>0</v>
      </c>
      <c r="LT92">
        <v>0</v>
      </c>
      <c r="LU92">
        <v>0</v>
      </c>
      <c r="LV92">
        <v>0</v>
      </c>
      <c r="LW92">
        <v>0</v>
      </c>
      <c r="LX92">
        <v>0</v>
      </c>
      <c r="LY92">
        <v>0</v>
      </c>
      <c r="LZ92">
        <v>305</v>
      </c>
      <c r="MA92">
        <v>18300</v>
      </c>
      <c r="MB92">
        <v>0</v>
      </c>
      <c r="MC92">
        <v>12200</v>
      </c>
      <c r="MD92">
        <v>6100</v>
      </c>
      <c r="ME92">
        <v>0</v>
      </c>
      <c r="MF92">
        <v>0</v>
      </c>
      <c r="MG92">
        <v>3187277</v>
      </c>
      <c r="MH92">
        <v>0</v>
      </c>
      <c r="MI92">
        <v>0</v>
      </c>
      <c r="MJ92">
        <v>0</v>
      </c>
      <c r="MK92">
        <v>0</v>
      </c>
      <c r="ML92">
        <v>0</v>
      </c>
    </row>
    <row r="93" spans="1:350" x14ac:dyDescent="0.25">
      <c r="A93">
        <v>45523</v>
      </c>
      <c r="B93">
        <v>108809</v>
      </c>
      <c r="C93">
        <v>9</v>
      </c>
      <c r="D93">
        <v>2025</v>
      </c>
      <c r="E93">
        <v>6160</v>
      </c>
      <c r="F93">
        <v>0</v>
      </c>
      <c r="G93">
        <v>158.273</v>
      </c>
      <c r="H93">
        <v>146.56200000000001</v>
      </c>
      <c r="I93">
        <v>146.56200000000001</v>
      </c>
      <c r="J93">
        <v>158.273</v>
      </c>
      <c r="K93">
        <v>0</v>
      </c>
      <c r="L93">
        <v>6160</v>
      </c>
      <c r="M93">
        <v>0</v>
      </c>
      <c r="N93">
        <v>0</v>
      </c>
      <c r="P93">
        <v>190.83500000000001</v>
      </c>
      <c r="Q93">
        <v>0</v>
      </c>
      <c r="R93">
        <v>118737</v>
      </c>
      <c r="S93">
        <v>622.19600000000003</v>
      </c>
      <c r="U93">
        <v>82562</v>
      </c>
      <c r="V93">
        <v>85.263000000000005</v>
      </c>
      <c r="W93">
        <v>52522</v>
      </c>
      <c r="X93">
        <v>52522</v>
      </c>
      <c r="Z93">
        <v>0</v>
      </c>
      <c r="AC93">
        <v>0</v>
      </c>
      <c r="AD93" t="s">
        <v>305</v>
      </c>
      <c r="AE93">
        <v>0</v>
      </c>
      <c r="AH93">
        <v>0</v>
      </c>
      <c r="AI93">
        <v>0</v>
      </c>
      <c r="AJ93">
        <v>6160</v>
      </c>
      <c r="AK93" t="s">
        <v>529</v>
      </c>
      <c r="AL93" t="s">
        <v>107</v>
      </c>
      <c r="AM93">
        <v>0</v>
      </c>
      <c r="AN93">
        <v>0</v>
      </c>
      <c r="AO93">
        <v>0</v>
      </c>
      <c r="AP93">
        <v>0</v>
      </c>
      <c r="AQ93">
        <v>0</v>
      </c>
      <c r="AS93">
        <v>0</v>
      </c>
      <c r="AT93">
        <v>0</v>
      </c>
      <c r="AU93">
        <v>0</v>
      </c>
      <c r="AV93">
        <v>-9020</v>
      </c>
      <c r="AW93">
        <v>1850178</v>
      </c>
      <c r="AX93">
        <v>1825842</v>
      </c>
      <c r="AY93">
        <v>1256071</v>
      </c>
      <c r="AZ93">
        <v>118737</v>
      </c>
      <c r="BA93">
        <v>0</v>
      </c>
      <c r="BB93">
        <v>2974</v>
      </c>
      <c r="BC93">
        <v>2955</v>
      </c>
      <c r="BD93">
        <v>7</v>
      </c>
      <c r="BE93">
        <v>19</v>
      </c>
      <c r="BF93">
        <v>1670156</v>
      </c>
      <c r="BG93">
        <v>0</v>
      </c>
      <c r="BJ93">
        <v>12</v>
      </c>
      <c r="BK93">
        <v>0</v>
      </c>
      <c r="BL93">
        <v>0</v>
      </c>
      <c r="BM93">
        <v>0</v>
      </c>
      <c r="BN93">
        <v>0</v>
      </c>
      <c r="BO93">
        <v>0</v>
      </c>
      <c r="BP93">
        <v>0</v>
      </c>
      <c r="BQ93">
        <v>747</v>
      </c>
      <c r="BS93">
        <v>0</v>
      </c>
      <c r="BT93">
        <v>0</v>
      </c>
      <c r="BU93">
        <v>0</v>
      </c>
      <c r="BV93">
        <v>0</v>
      </c>
      <c r="BW93">
        <v>0</v>
      </c>
      <c r="BY93">
        <v>0</v>
      </c>
      <c r="CA93">
        <v>0</v>
      </c>
      <c r="CB93">
        <v>0</v>
      </c>
      <c r="CC93">
        <v>0</v>
      </c>
      <c r="CD93">
        <v>0</v>
      </c>
      <c r="CE93">
        <v>0</v>
      </c>
      <c r="CF93">
        <v>0</v>
      </c>
      <c r="CG93">
        <v>0</v>
      </c>
      <c r="CH93">
        <v>37011</v>
      </c>
      <c r="CI93">
        <v>0</v>
      </c>
      <c r="CJ93">
        <v>4</v>
      </c>
      <c r="CK93">
        <v>0</v>
      </c>
      <c r="CL93">
        <v>0</v>
      </c>
      <c r="CN93">
        <v>0</v>
      </c>
      <c r="CO93">
        <v>1</v>
      </c>
      <c r="CP93">
        <v>0</v>
      </c>
      <c r="CQ93">
        <v>0</v>
      </c>
      <c r="CR93">
        <v>190.28300000000002</v>
      </c>
      <c r="CS93">
        <v>0</v>
      </c>
      <c r="CT93">
        <v>0</v>
      </c>
      <c r="CU93">
        <v>0</v>
      </c>
      <c r="CV93">
        <v>0</v>
      </c>
      <c r="CW93">
        <v>0</v>
      </c>
      <c r="CX93">
        <v>0</v>
      </c>
      <c r="CY93">
        <v>0</v>
      </c>
      <c r="CZ93">
        <v>0</v>
      </c>
      <c r="DB93">
        <v>902822</v>
      </c>
      <c r="DC93">
        <v>0</v>
      </c>
      <c r="DD93">
        <v>0</v>
      </c>
      <c r="DE93">
        <v>237776</v>
      </c>
      <c r="DF93">
        <v>237776</v>
      </c>
      <c r="DG93">
        <v>38.6</v>
      </c>
      <c r="DH93">
        <v>0</v>
      </c>
      <c r="DI93">
        <v>0</v>
      </c>
      <c r="DK93">
        <v>3581</v>
      </c>
      <c r="DL93">
        <v>0</v>
      </c>
      <c r="DM93">
        <v>235947</v>
      </c>
      <c r="DN93">
        <v>776</v>
      </c>
      <c r="DO93">
        <v>0</v>
      </c>
      <c r="DP93">
        <v>0</v>
      </c>
      <c r="DQ93">
        <v>0</v>
      </c>
      <c r="DR93">
        <v>0</v>
      </c>
      <c r="DS93">
        <v>0</v>
      </c>
      <c r="DT93">
        <v>0</v>
      </c>
      <c r="DU93">
        <v>0</v>
      </c>
      <c r="DV93">
        <v>0</v>
      </c>
      <c r="DW93">
        <v>0</v>
      </c>
      <c r="DX93">
        <v>0</v>
      </c>
      <c r="DY93">
        <v>0</v>
      </c>
      <c r="DZ93">
        <v>0</v>
      </c>
      <c r="EA93">
        <v>0</v>
      </c>
      <c r="EB93">
        <v>0</v>
      </c>
      <c r="EC93">
        <v>2.08</v>
      </c>
      <c r="ED93">
        <v>14735</v>
      </c>
      <c r="EE93">
        <v>0</v>
      </c>
      <c r="EF93">
        <v>0</v>
      </c>
      <c r="EG93">
        <v>0</v>
      </c>
      <c r="EH93">
        <v>221988</v>
      </c>
      <c r="EI93">
        <v>0</v>
      </c>
      <c r="EJ93">
        <v>0</v>
      </c>
      <c r="EK93">
        <v>11.259</v>
      </c>
      <c r="EL93">
        <v>0</v>
      </c>
      <c r="EM93">
        <v>0</v>
      </c>
      <c r="EN93">
        <v>0.45200000000000001</v>
      </c>
      <c r="EO93">
        <v>0</v>
      </c>
      <c r="EP93">
        <v>0</v>
      </c>
      <c r="EQ93">
        <v>11.711</v>
      </c>
      <c r="ER93">
        <v>0</v>
      </c>
      <c r="ES93">
        <v>36.036999999999999</v>
      </c>
      <c r="ET93">
        <v>0</v>
      </c>
      <c r="EV93">
        <v>0</v>
      </c>
      <c r="EW93">
        <v>0</v>
      </c>
      <c r="EX93">
        <v>0</v>
      </c>
      <c r="EZ93">
        <v>1551419</v>
      </c>
      <c r="FA93">
        <v>0</v>
      </c>
      <c r="FB93">
        <v>1669361</v>
      </c>
      <c r="FC93">
        <v>0</v>
      </c>
      <c r="FD93">
        <v>0</v>
      </c>
      <c r="FE93">
        <v>234119</v>
      </c>
      <c r="FF93">
        <v>40304</v>
      </c>
      <c r="FG93">
        <v>6.6668999999999992E-2</v>
      </c>
      <c r="FH93">
        <v>3.0164999999999997E-2</v>
      </c>
      <c r="FI93">
        <v>0</v>
      </c>
      <c r="FJ93">
        <v>0</v>
      </c>
      <c r="FK93">
        <v>271.12900000000002</v>
      </c>
      <c r="FL93">
        <v>1980795</v>
      </c>
      <c r="FM93">
        <v>0</v>
      </c>
      <c r="FN93">
        <v>0</v>
      </c>
      <c r="FO93">
        <v>0</v>
      </c>
      <c r="FP93">
        <v>0</v>
      </c>
      <c r="FQ93">
        <v>0</v>
      </c>
      <c r="FR93">
        <v>0</v>
      </c>
      <c r="FS93">
        <v>0</v>
      </c>
      <c r="FT93">
        <v>0</v>
      </c>
      <c r="FU93">
        <v>0</v>
      </c>
      <c r="FV93">
        <v>0</v>
      </c>
      <c r="FW93">
        <v>0</v>
      </c>
      <c r="FX93">
        <v>0</v>
      </c>
      <c r="FY93">
        <v>0</v>
      </c>
      <c r="GB93">
        <v>0</v>
      </c>
      <c r="GC93">
        <v>0</v>
      </c>
      <c r="GD93">
        <v>0</v>
      </c>
      <c r="GF93">
        <v>0</v>
      </c>
      <c r="GG93">
        <v>0</v>
      </c>
      <c r="GH93">
        <v>0</v>
      </c>
      <c r="GI93">
        <v>0</v>
      </c>
      <c r="GK93">
        <v>0</v>
      </c>
      <c r="GL93">
        <v>0</v>
      </c>
      <c r="GM93">
        <v>0</v>
      </c>
      <c r="GN93">
        <v>0</v>
      </c>
      <c r="GO93">
        <v>0</v>
      </c>
      <c r="GQ93">
        <v>0</v>
      </c>
      <c r="GR93">
        <v>0</v>
      </c>
      <c r="GS93">
        <v>0</v>
      </c>
      <c r="GT93">
        <v>0</v>
      </c>
      <c r="HB93">
        <v>380911986</v>
      </c>
      <c r="HC93">
        <v>3.9695999999999995E-2</v>
      </c>
      <c r="HD93">
        <v>25131</v>
      </c>
      <c r="HE93">
        <v>0</v>
      </c>
      <c r="HF93">
        <v>160925</v>
      </c>
      <c r="HG93">
        <v>1848</v>
      </c>
      <c r="HH93">
        <v>57663</v>
      </c>
      <c r="HI93">
        <v>0</v>
      </c>
      <c r="HJ93">
        <v>16903</v>
      </c>
      <c r="HK93">
        <v>0</v>
      </c>
      <c r="HL93">
        <v>0</v>
      </c>
      <c r="HM93">
        <v>0</v>
      </c>
      <c r="HN93">
        <v>0</v>
      </c>
      <c r="HO93">
        <v>0</v>
      </c>
      <c r="HP93">
        <v>0</v>
      </c>
      <c r="HQ93">
        <v>0</v>
      </c>
      <c r="HR93">
        <v>0</v>
      </c>
      <c r="HS93">
        <v>1550624</v>
      </c>
      <c r="HT93">
        <v>40304</v>
      </c>
      <c r="HW93">
        <v>0</v>
      </c>
      <c r="HX93">
        <v>16</v>
      </c>
      <c r="HY93">
        <v>14</v>
      </c>
      <c r="HZ93">
        <v>42</v>
      </c>
      <c r="IA93">
        <v>66</v>
      </c>
      <c r="IB93">
        <v>14</v>
      </c>
      <c r="IC93">
        <v>152</v>
      </c>
      <c r="ID93">
        <v>0</v>
      </c>
      <c r="IE93">
        <v>0</v>
      </c>
      <c r="IF93">
        <v>0</v>
      </c>
      <c r="IG93">
        <v>3</v>
      </c>
      <c r="IH93">
        <v>93.608000000000004</v>
      </c>
      <c r="II93">
        <v>0</v>
      </c>
      <c r="IJ93">
        <v>85.263000000000005</v>
      </c>
      <c r="IK93">
        <v>0</v>
      </c>
      <c r="IL93">
        <v>0</v>
      </c>
      <c r="IM93">
        <v>0</v>
      </c>
      <c r="IN93">
        <v>0</v>
      </c>
      <c r="IO93">
        <v>0</v>
      </c>
      <c r="IP93">
        <v>0</v>
      </c>
      <c r="IQ93">
        <v>85.263000000000005</v>
      </c>
      <c r="IR93">
        <v>52522</v>
      </c>
      <c r="IS93">
        <v>0</v>
      </c>
      <c r="IT93">
        <v>0</v>
      </c>
      <c r="IU93">
        <v>0</v>
      </c>
      <c r="IV93">
        <v>0</v>
      </c>
      <c r="IW93">
        <v>6160</v>
      </c>
      <c r="IX93">
        <v>0</v>
      </c>
      <c r="IY93">
        <v>0</v>
      </c>
      <c r="IZ93">
        <v>0</v>
      </c>
      <c r="JA93">
        <v>0</v>
      </c>
      <c r="JB93">
        <v>0</v>
      </c>
      <c r="JC93">
        <v>0</v>
      </c>
      <c r="JD93">
        <v>0</v>
      </c>
      <c r="JE93">
        <v>0</v>
      </c>
      <c r="JF93">
        <v>0</v>
      </c>
      <c r="JG93">
        <v>0</v>
      </c>
      <c r="JH93">
        <v>0</v>
      </c>
      <c r="JJ93">
        <v>0</v>
      </c>
      <c r="JK93">
        <v>0</v>
      </c>
      <c r="JL93">
        <v>0</v>
      </c>
      <c r="JM93">
        <v>0</v>
      </c>
      <c r="JO93">
        <v>0</v>
      </c>
      <c r="JP93">
        <v>0</v>
      </c>
      <c r="JQ93">
        <v>0</v>
      </c>
      <c r="JR93">
        <v>0</v>
      </c>
      <c r="JS93">
        <v>0</v>
      </c>
      <c r="JT93">
        <v>0</v>
      </c>
      <c r="JU93">
        <v>3018</v>
      </c>
      <c r="JW93">
        <v>0</v>
      </c>
      <c r="JX93">
        <v>0</v>
      </c>
      <c r="JY93">
        <v>0</v>
      </c>
      <c r="JZ93">
        <v>0</v>
      </c>
      <c r="KD93">
        <v>3018</v>
      </c>
      <c r="KE93">
        <v>7258</v>
      </c>
      <c r="KG93">
        <v>0</v>
      </c>
      <c r="KH93">
        <v>0</v>
      </c>
      <c r="KI93">
        <v>0</v>
      </c>
      <c r="KJ93">
        <v>2</v>
      </c>
      <c r="KK93">
        <v>1</v>
      </c>
      <c r="KL93">
        <v>1232</v>
      </c>
      <c r="KM93">
        <v>616</v>
      </c>
      <c r="KN93">
        <v>0</v>
      </c>
      <c r="KO93">
        <v>0</v>
      </c>
      <c r="KP93">
        <v>0</v>
      </c>
      <c r="KQ93">
        <v>0</v>
      </c>
      <c r="KS93">
        <v>0</v>
      </c>
      <c r="KT93">
        <v>0</v>
      </c>
      <c r="KU93">
        <v>0</v>
      </c>
      <c r="KW93">
        <v>0</v>
      </c>
      <c r="KX93">
        <v>0</v>
      </c>
      <c r="KY93">
        <v>0</v>
      </c>
      <c r="KZ93">
        <v>0</v>
      </c>
      <c r="LA93">
        <v>0</v>
      </c>
      <c r="LB93">
        <v>0</v>
      </c>
      <c r="LD93">
        <v>0</v>
      </c>
      <c r="LE93">
        <v>0</v>
      </c>
      <c r="LF93">
        <v>0</v>
      </c>
      <c r="LG93">
        <v>0</v>
      </c>
      <c r="LH93">
        <v>0</v>
      </c>
      <c r="LI93">
        <v>0</v>
      </c>
      <c r="LJ93">
        <v>190.28300000000002</v>
      </c>
      <c r="LK93">
        <v>1</v>
      </c>
      <c r="LL93">
        <v>15000</v>
      </c>
      <c r="LM93">
        <v>1903</v>
      </c>
      <c r="LN93">
        <v>0</v>
      </c>
      <c r="LO93">
        <v>0</v>
      </c>
      <c r="LP93">
        <v>0</v>
      </c>
      <c r="LQ93">
        <v>0</v>
      </c>
      <c r="LR93">
        <v>0</v>
      </c>
      <c r="LS93">
        <v>0</v>
      </c>
      <c r="LT93">
        <v>0</v>
      </c>
      <c r="LU93">
        <v>0</v>
      </c>
      <c r="LV93">
        <v>0</v>
      </c>
      <c r="LW93">
        <v>0</v>
      </c>
      <c r="LX93">
        <v>0</v>
      </c>
      <c r="LY93">
        <v>0</v>
      </c>
      <c r="LZ93">
        <v>198</v>
      </c>
      <c r="MA93">
        <v>11880</v>
      </c>
      <c r="MB93">
        <v>0</v>
      </c>
      <c r="MC93">
        <v>7920</v>
      </c>
      <c r="MD93">
        <v>3960</v>
      </c>
      <c r="ME93">
        <v>0</v>
      </c>
      <c r="MF93">
        <v>0</v>
      </c>
      <c r="MG93">
        <v>1862058</v>
      </c>
      <c r="MH93">
        <v>0</v>
      </c>
      <c r="MI93">
        <v>0</v>
      </c>
      <c r="MJ93">
        <v>0</v>
      </c>
      <c r="MK93">
        <v>0</v>
      </c>
      <c r="ML93">
        <v>0</v>
      </c>
    </row>
    <row r="94" spans="1:350" x14ac:dyDescent="0.25">
      <c r="A94">
        <v>45523</v>
      </c>
      <c r="B94">
        <v>220809</v>
      </c>
      <c r="C94">
        <v>9</v>
      </c>
      <c r="D94">
        <v>2025</v>
      </c>
      <c r="E94">
        <v>6160</v>
      </c>
      <c r="F94">
        <v>0</v>
      </c>
      <c r="G94">
        <v>642.673</v>
      </c>
      <c r="H94">
        <v>590.22199999999998</v>
      </c>
      <c r="I94">
        <v>590.22199999999998</v>
      </c>
      <c r="J94">
        <v>642.673</v>
      </c>
      <c r="K94">
        <v>0</v>
      </c>
      <c r="L94">
        <v>6160</v>
      </c>
      <c r="M94">
        <v>0</v>
      </c>
      <c r="N94">
        <v>0</v>
      </c>
      <c r="P94">
        <v>617.89700000000005</v>
      </c>
      <c r="Q94">
        <v>0</v>
      </c>
      <c r="R94">
        <v>384453</v>
      </c>
      <c r="S94">
        <v>622.19600000000003</v>
      </c>
      <c r="U94">
        <v>267325</v>
      </c>
      <c r="V94">
        <v>10.073</v>
      </c>
      <c r="W94">
        <v>6205</v>
      </c>
      <c r="X94">
        <v>6205</v>
      </c>
      <c r="Z94">
        <v>0</v>
      </c>
      <c r="AC94">
        <v>0</v>
      </c>
      <c r="AD94" t="s">
        <v>305</v>
      </c>
      <c r="AE94">
        <v>0</v>
      </c>
      <c r="AH94">
        <v>0</v>
      </c>
      <c r="AI94">
        <v>0</v>
      </c>
      <c r="AJ94">
        <v>6160</v>
      </c>
      <c r="AK94" t="s">
        <v>529</v>
      </c>
      <c r="AL94" t="s">
        <v>70</v>
      </c>
      <c r="AM94">
        <v>0</v>
      </c>
      <c r="AN94">
        <v>0</v>
      </c>
      <c r="AO94">
        <v>0</v>
      </c>
      <c r="AP94">
        <v>0</v>
      </c>
      <c r="AQ94">
        <v>0</v>
      </c>
      <c r="AS94">
        <v>0</v>
      </c>
      <c r="AT94">
        <v>0</v>
      </c>
      <c r="AU94">
        <v>0</v>
      </c>
      <c r="AV94">
        <v>-8943</v>
      </c>
      <c r="AW94">
        <v>5796636</v>
      </c>
      <c r="AX94">
        <v>5695640</v>
      </c>
      <c r="AY94">
        <v>3920989</v>
      </c>
      <c r="AZ94">
        <v>384453</v>
      </c>
      <c r="BA94">
        <v>7.25</v>
      </c>
      <c r="BB94">
        <v>13596</v>
      </c>
      <c r="BC94">
        <v>13510</v>
      </c>
      <c r="BD94">
        <v>32</v>
      </c>
      <c r="BE94">
        <v>87</v>
      </c>
      <c r="BF94">
        <v>5218227</v>
      </c>
      <c r="BG94">
        <v>0</v>
      </c>
      <c r="BJ94">
        <v>12</v>
      </c>
      <c r="BK94">
        <v>0</v>
      </c>
      <c r="BL94">
        <v>0</v>
      </c>
      <c r="BM94">
        <v>0</v>
      </c>
      <c r="BN94">
        <v>0</v>
      </c>
      <c r="BO94">
        <v>0</v>
      </c>
      <c r="BP94">
        <v>0</v>
      </c>
      <c r="BQ94">
        <v>679</v>
      </c>
      <c r="BS94">
        <v>0</v>
      </c>
      <c r="BT94">
        <v>0</v>
      </c>
      <c r="BU94">
        <v>0</v>
      </c>
      <c r="BV94">
        <v>0</v>
      </c>
      <c r="BW94">
        <v>0</v>
      </c>
      <c r="BY94">
        <v>0</v>
      </c>
      <c r="CA94">
        <v>0</v>
      </c>
      <c r="CB94">
        <v>0</v>
      </c>
      <c r="CC94">
        <v>0</v>
      </c>
      <c r="CD94">
        <v>0</v>
      </c>
      <c r="CE94">
        <v>0</v>
      </c>
      <c r="CF94">
        <v>0</v>
      </c>
      <c r="CG94">
        <v>0</v>
      </c>
      <c r="CH94">
        <v>137386</v>
      </c>
      <c r="CI94">
        <v>0</v>
      </c>
      <c r="CJ94">
        <v>4</v>
      </c>
      <c r="CK94">
        <v>0</v>
      </c>
      <c r="CL94">
        <v>0</v>
      </c>
      <c r="CN94">
        <v>0</v>
      </c>
      <c r="CO94">
        <v>1</v>
      </c>
      <c r="CP94">
        <v>0</v>
      </c>
      <c r="CQ94">
        <v>1.75</v>
      </c>
      <c r="CR94">
        <v>610.95000000000005</v>
      </c>
      <c r="CS94">
        <v>0</v>
      </c>
      <c r="CT94">
        <v>0</v>
      </c>
      <c r="CU94">
        <v>0</v>
      </c>
      <c r="CV94">
        <v>0</v>
      </c>
      <c r="CW94">
        <v>0</v>
      </c>
      <c r="CX94">
        <v>0</v>
      </c>
      <c r="CY94">
        <v>0</v>
      </c>
      <c r="CZ94">
        <v>0</v>
      </c>
      <c r="DB94">
        <v>3635768</v>
      </c>
      <c r="DC94">
        <v>0</v>
      </c>
      <c r="DD94">
        <v>0</v>
      </c>
      <c r="DE94">
        <v>95557</v>
      </c>
      <c r="DF94">
        <v>95557</v>
      </c>
      <c r="DG94">
        <v>15.513</v>
      </c>
      <c r="DH94">
        <v>0</v>
      </c>
      <c r="DI94">
        <v>0</v>
      </c>
      <c r="DK94">
        <v>2488</v>
      </c>
      <c r="DL94">
        <v>0</v>
      </c>
      <c r="DM94">
        <v>293053</v>
      </c>
      <c r="DN94">
        <v>964</v>
      </c>
      <c r="DO94">
        <v>0</v>
      </c>
      <c r="DP94">
        <v>0</v>
      </c>
      <c r="DQ94">
        <v>0</v>
      </c>
      <c r="DR94">
        <v>0</v>
      </c>
      <c r="DS94">
        <v>0</v>
      </c>
      <c r="DT94">
        <v>0</v>
      </c>
      <c r="DU94">
        <v>0</v>
      </c>
      <c r="DV94">
        <v>0</v>
      </c>
      <c r="DW94">
        <v>0</v>
      </c>
      <c r="DX94">
        <v>0</v>
      </c>
      <c r="DY94">
        <v>0</v>
      </c>
      <c r="DZ94">
        <v>0</v>
      </c>
      <c r="EA94">
        <v>0</v>
      </c>
      <c r="EB94">
        <v>0</v>
      </c>
      <c r="EC94">
        <v>17.307000000000002</v>
      </c>
      <c r="ED94">
        <v>122603</v>
      </c>
      <c r="EE94">
        <v>0</v>
      </c>
      <c r="EF94">
        <v>0</v>
      </c>
      <c r="EG94">
        <v>0</v>
      </c>
      <c r="EH94">
        <v>171414</v>
      </c>
      <c r="EI94">
        <v>0</v>
      </c>
      <c r="EJ94">
        <v>0</v>
      </c>
      <c r="EK94">
        <v>7.5830000000000002</v>
      </c>
      <c r="EL94">
        <v>0</v>
      </c>
      <c r="EM94">
        <v>0.47600000000000003</v>
      </c>
      <c r="EN94">
        <v>0.73</v>
      </c>
      <c r="EO94">
        <v>0</v>
      </c>
      <c r="EP94">
        <v>0</v>
      </c>
      <c r="EQ94">
        <v>8.7889999999999997</v>
      </c>
      <c r="ER94">
        <v>0</v>
      </c>
      <c r="ES94">
        <v>27.827000000000002</v>
      </c>
      <c r="ET94">
        <v>0</v>
      </c>
      <c r="EV94">
        <v>0</v>
      </c>
      <c r="EW94">
        <v>0</v>
      </c>
      <c r="EX94">
        <v>0</v>
      </c>
      <c r="EZ94">
        <v>4838233</v>
      </c>
      <c r="FA94">
        <v>0</v>
      </c>
      <c r="FB94">
        <v>5221636</v>
      </c>
      <c r="FC94">
        <v>0</v>
      </c>
      <c r="FD94">
        <v>0</v>
      </c>
      <c r="FE94">
        <v>731481</v>
      </c>
      <c r="FF94">
        <v>125926</v>
      </c>
      <c r="FG94">
        <v>6.6668999999999992E-2</v>
      </c>
      <c r="FH94">
        <v>3.0164999999999997E-2</v>
      </c>
      <c r="FI94">
        <v>0</v>
      </c>
      <c r="FJ94">
        <v>0</v>
      </c>
      <c r="FK94">
        <v>847.11500000000001</v>
      </c>
      <c r="FL94">
        <v>6216429</v>
      </c>
      <c r="FM94">
        <v>0</v>
      </c>
      <c r="FN94">
        <v>0</v>
      </c>
      <c r="FO94">
        <v>0</v>
      </c>
      <c r="FP94">
        <v>0</v>
      </c>
      <c r="FQ94">
        <v>0</v>
      </c>
      <c r="FR94">
        <v>0</v>
      </c>
      <c r="FS94">
        <v>0</v>
      </c>
      <c r="FT94">
        <v>0</v>
      </c>
      <c r="FU94">
        <v>0</v>
      </c>
      <c r="FV94">
        <v>0</v>
      </c>
      <c r="FW94">
        <v>0</v>
      </c>
      <c r="FX94">
        <v>0</v>
      </c>
      <c r="FY94">
        <v>0</v>
      </c>
      <c r="GB94">
        <v>416016</v>
      </c>
      <c r="GC94">
        <v>416016</v>
      </c>
      <c r="GD94">
        <v>43.661999999999999</v>
      </c>
      <c r="GF94">
        <v>0</v>
      </c>
      <c r="GG94">
        <v>0</v>
      </c>
      <c r="GH94">
        <v>0</v>
      </c>
      <c r="GI94">
        <v>0</v>
      </c>
      <c r="GK94">
        <v>0</v>
      </c>
      <c r="GL94">
        <v>0</v>
      </c>
      <c r="GM94">
        <v>0</v>
      </c>
      <c r="GN94">
        <v>0</v>
      </c>
      <c r="GO94">
        <v>0</v>
      </c>
      <c r="GQ94">
        <v>0</v>
      </c>
      <c r="GR94">
        <v>0</v>
      </c>
      <c r="GS94">
        <v>0</v>
      </c>
      <c r="GT94">
        <v>0</v>
      </c>
      <c r="HB94">
        <v>380911986</v>
      </c>
      <c r="HC94">
        <v>3.9695999999999995E-2</v>
      </c>
      <c r="HD94">
        <v>102046</v>
      </c>
      <c r="HE94">
        <v>0</v>
      </c>
      <c r="HF94">
        <v>648064</v>
      </c>
      <c r="HG94">
        <v>10472</v>
      </c>
      <c r="HH94">
        <v>0</v>
      </c>
      <c r="HI94">
        <v>0</v>
      </c>
      <c r="HJ94">
        <v>36110</v>
      </c>
      <c r="HK94">
        <v>2729</v>
      </c>
      <c r="HL94">
        <v>1730</v>
      </c>
      <c r="HM94">
        <v>34000</v>
      </c>
      <c r="HN94">
        <v>28422</v>
      </c>
      <c r="HO94">
        <v>0</v>
      </c>
      <c r="HP94">
        <v>0</v>
      </c>
      <c r="HQ94">
        <v>0</v>
      </c>
      <c r="HR94">
        <v>0</v>
      </c>
      <c r="HS94">
        <v>4837183</v>
      </c>
      <c r="HT94">
        <v>125926</v>
      </c>
      <c r="HW94">
        <v>0</v>
      </c>
      <c r="HX94">
        <v>21</v>
      </c>
      <c r="HY94">
        <v>15</v>
      </c>
      <c r="HZ94">
        <v>17</v>
      </c>
      <c r="IA94">
        <v>4</v>
      </c>
      <c r="IB94">
        <v>7</v>
      </c>
      <c r="IC94">
        <v>64</v>
      </c>
      <c r="ID94">
        <v>0</v>
      </c>
      <c r="IE94">
        <v>0</v>
      </c>
      <c r="IF94">
        <v>0</v>
      </c>
      <c r="IG94">
        <v>17</v>
      </c>
      <c r="IH94">
        <v>0</v>
      </c>
      <c r="II94">
        <v>0</v>
      </c>
      <c r="IJ94">
        <v>10.073</v>
      </c>
      <c r="IK94">
        <v>0</v>
      </c>
      <c r="IL94">
        <v>2</v>
      </c>
      <c r="IM94">
        <v>8</v>
      </c>
      <c r="IN94">
        <v>0</v>
      </c>
      <c r="IO94">
        <v>10</v>
      </c>
      <c r="IP94">
        <v>0</v>
      </c>
      <c r="IQ94">
        <v>10.073</v>
      </c>
      <c r="IR94">
        <v>6205</v>
      </c>
      <c r="IS94">
        <v>0</v>
      </c>
      <c r="IT94">
        <v>10000</v>
      </c>
      <c r="IU94">
        <v>24000</v>
      </c>
      <c r="IV94">
        <v>0</v>
      </c>
      <c r="IW94">
        <v>6160</v>
      </c>
      <c r="IX94">
        <v>0</v>
      </c>
      <c r="IY94">
        <v>0</v>
      </c>
      <c r="IZ94">
        <v>0</v>
      </c>
      <c r="JA94">
        <v>0</v>
      </c>
      <c r="JB94">
        <v>1</v>
      </c>
      <c r="JC94">
        <v>13101</v>
      </c>
      <c r="JD94">
        <v>1</v>
      </c>
      <c r="JE94">
        <v>6611</v>
      </c>
      <c r="JF94">
        <v>2</v>
      </c>
      <c r="JG94">
        <v>6710</v>
      </c>
      <c r="JH94">
        <v>2000</v>
      </c>
      <c r="JJ94">
        <v>0</v>
      </c>
      <c r="JK94">
        <v>0</v>
      </c>
      <c r="JL94">
        <v>0</v>
      </c>
      <c r="JM94">
        <v>0</v>
      </c>
      <c r="JO94">
        <v>0.36499999999999999</v>
      </c>
      <c r="JP94">
        <v>35.428000000000004</v>
      </c>
      <c r="JQ94">
        <v>7.87</v>
      </c>
      <c r="JR94">
        <v>2914</v>
      </c>
      <c r="JS94">
        <v>329135</v>
      </c>
      <c r="JT94">
        <v>83967</v>
      </c>
      <c r="JU94">
        <v>13798</v>
      </c>
      <c r="JW94">
        <v>0</v>
      </c>
      <c r="JX94">
        <v>0</v>
      </c>
      <c r="JY94">
        <v>0</v>
      </c>
      <c r="JZ94">
        <v>0</v>
      </c>
      <c r="KD94">
        <v>13798</v>
      </c>
      <c r="KE94">
        <v>7258</v>
      </c>
      <c r="KG94">
        <v>0</v>
      </c>
      <c r="KH94">
        <v>0</v>
      </c>
      <c r="KI94">
        <v>0</v>
      </c>
      <c r="KJ94">
        <v>5</v>
      </c>
      <c r="KK94">
        <v>12</v>
      </c>
      <c r="KL94">
        <v>3080</v>
      </c>
      <c r="KM94">
        <v>7392</v>
      </c>
      <c r="KN94">
        <v>0</v>
      </c>
      <c r="KO94">
        <v>0</v>
      </c>
      <c r="KP94">
        <v>0</v>
      </c>
      <c r="KQ94">
        <v>0</v>
      </c>
      <c r="KS94">
        <v>0</v>
      </c>
      <c r="KT94">
        <v>0</v>
      </c>
      <c r="KU94">
        <v>0</v>
      </c>
      <c r="KW94">
        <v>0</v>
      </c>
      <c r="KX94">
        <v>0</v>
      </c>
      <c r="KY94">
        <v>0</v>
      </c>
      <c r="KZ94">
        <v>0</v>
      </c>
      <c r="LA94">
        <v>0</v>
      </c>
      <c r="LB94">
        <v>0</v>
      </c>
      <c r="LD94">
        <v>0</v>
      </c>
      <c r="LE94">
        <v>0</v>
      </c>
      <c r="LF94">
        <v>0</v>
      </c>
      <c r="LG94">
        <v>0</v>
      </c>
      <c r="LH94">
        <v>0</v>
      </c>
      <c r="LI94">
        <v>0</v>
      </c>
      <c r="LJ94">
        <v>610.95000000000005</v>
      </c>
      <c r="LK94">
        <v>2</v>
      </c>
      <c r="LL94">
        <v>30000</v>
      </c>
      <c r="LM94">
        <v>6110</v>
      </c>
      <c r="LN94">
        <v>0</v>
      </c>
      <c r="LO94">
        <v>0</v>
      </c>
      <c r="LP94">
        <v>0</v>
      </c>
      <c r="LQ94">
        <v>0</v>
      </c>
      <c r="LR94">
        <v>0</v>
      </c>
      <c r="LS94">
        <v>0</v>
      </c>
      <c r="LT94">
        <v>0</v>
      </c>
      <c r="LU94">
        <v>0</v>
      </c>
      <c r="LV94">
        <v>0</v>
      </c>
      <c r="LW94">
        <v>0</v>
      </c>
      <c r="LX94">
        <v>0</v>
      </c>
      <c r="LY94">
        <v>0</v>
      </c>
      <c r="LZ94">
        <v>589</v>
      </c>
      <c r="MA94">
        <v>35340</v>
      </c>
      <c r="MB94">
        <v>0</v>
      </c>
      <c r="MC94">
        <v>23560</v>
      </c>
      <c r="MD94">
        <v>11780</v>
      </c>
      <c r="ME94">
        <v>0</v>
      </c>
      <c r="MF94">
        <v>0</v>
      </c>
      <c r="MG94">
        <v>5831976</v>
      </c>
      <c r="MH94">
        <v>0</v>
      </c>
      <c r="MI94">
        <v>0</v>
      </c>
      <c r="MJ94">
        <v>0</v>
      </c>
      <c r="MK94">
        <v>0</v>
      </c>
      <c r="ML94">
        <v>0</v>
      </c>
    </row>
    <row r="95" spans="1:350" x14ac:dyDescent="0.25">
      <c r="A95">
        <v>45523</v>
      </c>
      <c r="B95">
        <v>57810</v>
      </c>
      <c r="C95">
        <v>9</v>
      </c>
      <c r="D95">
        <v>2025</v>
      </c>
      <c r="E95">
        <v>6160</v>
      </c>
      <c r="F95">
        <v>0</v>
      </c>
      <c r="G95">
        <v>177.74</v>
      </c>
      <c r="H95">
        <v>174.57500000000002</v>
      </c>
      <c r="I95">
        <v>174.57500000000002</v>
      </c>
      <c r="J95">
        <v>177.74</v>
      </c>
      <c r="K95">
        <v>0</v>
      </c>
      <c r="L95">
        <v>6160</v>
      </c>
      <c r="M95">
        <v>0</v>
      </c>
      <c r="N95">
        <v>0</v>
      </c>
      <c r="P95">
        <v>300.06200000000001</v>
      </c>
      <c r="Q95">
        <v>0</v>
      </c>
      <c r="R95">
        <v>186697</v>
      </c>
      <c r="S95">
        <v>622.19600000000003</v>
      </c>
      <c r="U95">
        <v>129819</v>
      </c>
      <c r="V95">
        <v>19.940000000000001</v>
      </c>
      <c r="W95">
        <v>12283</v>
      </c>
      <c r="X95">
        <v>12283</v>
      </c>
      <c r="Z95">
        <v>0</v>
      </c>
      <c r="AC95">
        <v>0</v>
      </c>
      <c r="AD95" t="s">
        <v>305</v>
      </c>
      <c r="AE95">
        <v>0</v>
      </c>
      <c r="AH95">
        <v>0</v>
      </c>
      <c r="AI95">
        <v>0</v>
      </c>
      <c r="AJ95">
        <v>6160</v>
      </c>
      <c r="AK95" t="s">
        <v>529</v>
      </c>
      <c r="AL95" t="s">
        <v>17</v>
      </c>
      <c r="AM95">
        <v>0</v>
      </c>
      <c r="AN95">
        <v>0</v>
      </c>
      <c r="AO95">
        <v>0</v>
      </c>
      <c r="AP95">
        <v>0</v>
      </c>
      <c r="AQ95">
        <v>0</v>
      </c>
      <c r="AS95">
        <v>0</v>
      </c>
      <c r="AT95">
        <v>0</v>
      </c>
      <c r="AU95">
        <v>0</v>
      </c>
      <c r="AV95">
        <v>-16245</v>
      </c>
      <c r="AW95">
        <v>1852395</v>
      </c>
      <c r="AX95">
        <v>1852735</v>
      </c>
      <c r="AY95">
        <v>1374898</v>
      </c>
      <c r="AZ95">
        <v>186697</v>
      </c>
      <c r="BA95">
        <v>0</v>
      </c>
      <c r="BB95">
        <v>0</v>
      </c>
      <c r="BC95">
        <v>0</v>
      </c>
      <c r="BD95">
        <v>0</v>
      </c>
      <c r="BE95">
        <v>0</v>
      </c>
      <c r="BF95">
        <v>1751623</v>
      </c>
      <c r="BG95">
        <v>0</v>
      </c>
      <c r="BJ95">
        <v>12</v>
      </c>
      <c r="BK95">
        <v>0</v>
      </c>
      <c r="BL95">
        <v>0</v>
      </c>
      <c r="BM95">
        <v>0</v>
      </c>
      <c r="BN95">
        <v>0</v>
      </c>
      <c r="BO95">
        <v>0</v>
      </c>
      <c r="BP95">
        <v>0</v>
      </c>
      <c r="BQ95">
        <v>743</v>
      </c>
      <c r="BS95">
        <v>0</v>
      </c>
      <c r="BT95">
        <v>0</v>
      </c>
      <c r="BU95">
        <v>0</v>
      </c>
      <c r="BV95">
        <v>0</v>
      </c>
      <c r="BW95">
        <v>0</v>
      </c>
      <c r="BY95">
        <v>0</v>
      </c>
      <c r="CA95">
        <v>0</v>
      </c>
      <c r="CB95">
        <v>0</v>
      </c>
      <c r="CC95">
        <v>0</v>
      </c>
      <c r="CD95">
        <v>0</v>
      </c>
      <c r="CE95">
        <v>0</v>
      </c>
      <c r="CF95">
        <v>0</v>
      </c>
      <c r="CG95">
        <v>0</v>
      </c>
      <c r="CH95">
        <v>19140</v>
      </c>
      <c r="CI95">
        <v>0</v>
      </c>
      <c r="CJ95">
        <v>4</v>
      </c>
      <c r="CK95">
        <v>0</v>
      </c>
      <c r="CL95">
        <v>0</v>
      </c>
      <c r="CN95">
        <v>0</v>
      </c>
      <c r="CO95">
        <v>1</v>
      </c>
      <c r="CP95">
        <v>0</v>
      </c>
      <c r="CQ95">
        <v>0</v>
      </c>
      <c r="CR95">
        <v>294.79599999999999</v>
      </c>
      <c r="CS95">
        <v>0</v>
      </c>
      <c r="CT95">
        <v>0</v>
      </c>
      <c r="CU95">
        <v>0</v>
      </c>
      <c r="CV95">
        <v>0</v>
      </c>
      <c r="CW95">
        <v>0</v>
      </c>
      <c r="CX95">
        <v>0</v>
      </c>
      <c r="CY95">
        <v>0</v>
      </c>
      <c r="CZ95">
        <v>0</v>
      </c>
      <c r="DB95">
        <v>1075382</v>
      </c>
      <c r="DC95">
        <v>0</v>
      </c>
      <c r="DD95">
        <v>0</v>
      </c>
      <c r="DE95">
        <v>311157</v>
      </c>
      <c r="DF95">
        <v>311157</v>
      </c>
      <c r="DG95">
        <v>50.513000000000005</v>
      </c>
      <c r="DH95">
        <v>0</v>
      </c>
      <c r="DI95">
        <v>0</v>
      </c>
      <c r="DK95">
        <v>3512</v>
      </c>
      <c r="DL95">
        <v>0</v>
      </c>
      <c r="DM95">
        <v>103285</v>
      </c>
      <c r="DN95">
        <v>340</v>
      </c>
      <c r="DO95">
        <v>0</v>
      </c>
      <c r="DP95">
        <v>0</v>
      </c>
      <c r="DQ95">
        <v>0</v>
      </c>
      <c r="DR95">
        <v>0</v>
      </c>
      <c r="DS95">
        <v>0</v>
      </c>
      <c r="DT95">
        <v>0</v>
      </c>
      <c r="DU95">
        <v>0</v>
      </c>
      <c r="DV95">
        <v>0</v>
      </c>
      <c r="DW95">
        <v>0</v>
      </c>
      <c r="DX95">
        <v>0</v>
      </c>
      <c r="DY95">
        <v>0</v>
      </c>
      <c r="DZ95">
        <v>0</v>
      </c>
      <c r="EA95">
        <v>0</v>
      </c>
      <c r="EB95">
        <v>0</v>
      </c>
      <c r="EC95">
        <v>5.5350000000000001</v>
      </c>
      <c r="ED95">
        <v>39210</v>
      </c>
      <c r="EE95">
        <v>0</v>
      </c>
      <c r="EF95">
        <v>0</v>
      </c>
      <c r="EG95">
        <v>0</v>
      </c>
      <c r="EH95">
        <v>64415</v>
      </c>
      <c r="EI95">
        <v>0</v>
      </c>
      <c r="EJ95">
        <v>0</v>
      </c>
      <c r="EK95">
        <v>1.0720000000000001</v>
      </c>
      <c r="EL95">
        <v>0</v>
      </c>
      <c r="EM95">
        <v>1.6120000000000001</v>
      </c>
      <c r="EN95">
        <v>0.48100000000000004</v>
      </c>
      <c r="EO95">
        <v>0</v>
      </c>
      <c r="EP95">
        <v>0</v>
      </c>
      <c r="EQ95">
        <v>3.165</v>
      </c>
      <c r="ER95">
        <v>0</v>
      </c>
      <c r="ES95">
        <v>10.457000000000001</v>
      </c>
      <c r="ET95">
        <v>0</v>
      </c>
      <c r="EV95">
        <v>0</v>
      </c>
      <c r="EW95">
        <v>0</v>
      </c>
      <c r="EX95">
        <v>0</v>
      </c>
      <c r="EZ95">
        <v>1564926</v>
      </c>
      <c r="FA95">
        <v>0</v>
      </c>
      <c r="FB95">
        <v>1751283</v>
      </c>
      <c r="FC95">
        <v>0</v>
      </c>
      <c r="FD95">
        <v>0</v>
      </c>
      <c r="FE95">
        <v>245539</v>
      </c>
      <c r="FF95">
        <v>42270</v>
      </c>
      <c r="FG95">
        <v>6.6668999999999992E-2</v>
      </c>
      <c r="FH95">
        <v>3.0164999999999997E-2</v>
      </c>
      <c r="FI95">
        <v>0</v>
      </c>
      <c r="FJ95">
        <v>0</v>
      </c>
      <c r="FK95">
        <v>284.35400000000004</v>
      </c>
      <c r="FL95">
        <v>2058232</v>
      </c>
      <c r="FM95">
        <v>0</v>
      </c>
      <c r="FN95">
        <v>0</v>
      </c>
      <c r="FO95">
        <v>0</v>
      </c>
      <c r="FP95">
        <v>0</v>
      </c>
      <c r="FQ95">
        <v>0</v>
      </c>
      <c r="FR95">
        <v>0</v>
      </c>
      <c r="FS95">
        <v>0</v>
      </c>
      <c r="FT95">
        <v>0</v>
      </c>
      <c r="FU95">
        <v>0</v>
      </c>
      <c r="FV95">
        <v>0</v>
      </c>
      <c r="FW95">
        <v>0</v>
      </c>
      <c r="FX95">
        <v>0</v>
      </c>
      <c r="FY95">
        <v>0</v>
      </c>
      <c r="GB95">
        <v>0</v>
      </c>
      <c r="GC95">
        <v>0</v>
      </c>
      <c r="GD95">
        <v>0</v>
      </c>
      <c r="GF95">
        <v>0</v>
      </c>
      <c r="GG95">
        <v>0</v>
      </c>
      <c r="GH95">
        <v>0</v>
      </c>
      <c r="GI95">
        <v>0</v>
      </c>
      <c r="GK95">
        <v>0</v>
      </c>
      <c r="GL95">
        <v>0</v>
      </c>
      <c r="GM95">
        <v>0</v>
      </c>
      <c r="GN95">
        <v>0</v>
      </c>
      <c r="GO95">
        <v>0</v>
      </c>
      <c r="GQ95">
        <v>0</v>
      </c>
      <c r="GR95">
        <v>0</v>
      </c>
      <c r="GS95">
        <v>0</v>
      </c>
      <c r="GT95">
        <v>0</v>
      </c>
      <c r="HB95">
        <v>0</v>
      </c>
      <c r="HC95">
        <v>3.9695999999999995E-2</v>
      </c>
      <c r="HD95">
        <v>0</v>
      </c>
      <c r="HE95">
        <v>0</v>
      </c>
      <c r="HF95">
        <v>191683</v>
      </c>
      <c r="HG95">
        <v>616</v>
      </c>
      <c r="HH95">
        <v>38929</v>
      </c>
      <c r="HI95">
        <v>0</v>
      </c>
      <c r="HJ95">
        <v>17948</v>
      </c>
      <c r="HK95">
        <v>0</v>
      </c>
      <c r="HL95">
        <v>0</v>
      </c>
      <c r="HM95">
        <v>0</v>
      </c>
      <c r="HN95">
        <v>0</v>
      </c>
      <c r="HO95">
        <v>0</v>
      </c>
      <c r="HP95">
        <v>0</v>
      </c>
      <c r="HQ95">
        <v>0</v>
      </c>
      <c r="HR95">
        <v>0</v>
      </c>
      <c r="HS95">
        <v>1564586</v>
      </c>
      <c r="HT95">
        <v>42270</v>
      </c>
      <c r="HW95">
        <v>0</v>
      </c>
      <c r="HX95">
        <v>7</v>
      </c>
      <c r="HY95">
        <v>16</v>
      </c>
      <c r="HZ95">
        <v>46</v>
      </c>
      <c r="IA95">
        <v>59</v>
      </c>
      <c r="IB95">
        <v>66</v>
      </c>
      <c r="IC95">
        <v>194</v>
      </c>
      <c r="ID95">
        <v>0</v>
      </c>
      <c r="IE95">
        <v>0</v>
      </c>
      <c r="IF95">
        <v>0</v>
      </c>
      <c r="IG95">
        <v>1</v>
      </c>
      <c r="IH95">
        <v>63.197000000000003</v>
      </c>
      <c r="II95">
        <v>0</v>
      </c>
      <c r="IJ95">
        <v>19.940000000000001</v>
      </c>
      <c r="IK95">
        <v>0</v>
      </c>
      <c r="IL95">
        <v>0</v>
      </c>
      <c r="IM95">
        <v>0</v>
      </c>
      <c r="IN95">
        <v>0</v>
      </c>
      <c r="IO95">
        <v>0</v>
      </c>
      <c r="IP95">
        <v>0</v>
      </c>
      <c r="IQ95">
        <v>19.940000000000001</v>
      </c>
      <c r="IR95">
        <v>12283</v>
      </c>
      <c r="IS95">
        <v>0</v>
      </c>
      <c r="IT95">
        <v>0</v>
      </c>
      <c r="IU95">
        <v>0</v>
      </c>
      <c r="IV95">
        <v>0</v>
      </c>
      <c r="IW95">
        <v>6160</v>
      </c>
      <c r="IX95">
        <v>0</v>
      </c>
      <c r="IY95">
        <v>0</v>
      </c>
      <c r="IZ95">
        <v>0</v>
      </c>
      <c r="JA95">
        <v>0</v>
      </c>
      <c r="JB95">
        <v>0</v>
      </c>
      <c r="JC95">
        <v>0</v>
      </c>
      <c r="JD95">
        <v>0</v>
      </c>
      <c r="JE95">
        <v>0</v>
      </c>
      <c r="JF95">
        <v>0</v>
      </c>
      <c r="JG95">
        <v>0</v>
      </c>
      <c r="JH95">
        <v>0</v>
      </c>
      <c r="JJ95">
        <v>0</v>
      </c>
      <c r="JK95">
        <v>0</v>
      </c>
      <c r="JL95">
        <v>0</v>
      </c>
      <c r="JM95">
        <v>0</v>
      </c>
      <c r="JO95">
        <v>0</v>
      </c>
      <c r="JP95">
        <v>0</v>
      </c>
      <c r="JQ95">
        <v>0</v>
      </c>
      <c r="JR95">
        <v>0</v>
      </c>
      <c r="JS95">
        <v>0</v>
      </c>
      <c r="JT95">
        <v>0</v>
      </c>
      <c r="JU95">
        <v>0</v>
      </c>
      <c r="JW95">
        <v>0</v>
      </c>
      <c r="JX95">
        <v>0</v>
      </c>
      <c r="JY95">
        <v>0</v>
      </c>
      <c r="JZ95">
        <v>0</v>
      </c>
      <c r="KD95">
        <v>0</v>
      </c>
      <c r="KE95">
        <v>7258</v>
      </c>
      <c r="KG95">
        <v>0</v>
      </c>
      <c r="KH95">
        <v>0</v>
      </c>
      <c r="KI95">
        <v>0</v>
      </c>
      <c r="KJ95">
        <v>1</v>
      </c>
      <c r="KK95">
        <v>0</v>
      </c>
      <c r="KL95">
        <v>616</v>
      </c>
      <c r="KM95">
        <v>0</v>
      </c>
      <c r="KN95">
        <v>0</v>
      </c>
      <c r="KO95">
        <v>0</v>
      </c>
      <c r="KP95">
        <v>0</v>
      </c>
      <c r="KQ95">
        <v>0</v>
      </c>
      <c r="KS95">
        <v>0</v>
      </c>
      <c r="KT95">
        <v>0</v>
      </c>
      <c r="KU95">
        <v>0</v>
      </c>
      <c r="KW95">
        <v>0</v>
      </c>
      <c r="KX95">
        <v>0</v>
      </c>
      <c r="KY95">
        <v>0</v>
      </c>
      <c r="KZ95">
        <v>0</v>
      </c>
      <c r="LA95">
        <v>0</v>
      </c>
      <c r="LB95">
        <v>0</v>
      </c>
      <c r="LD95">
        <v>0</v>
      </c>
      <c r="LE95">
        <v>0</v>
      </c>
      <c r="LF95">
        <v>0</v>
      </c>
      <c r="LG95">
        <v>0</v>
      </c>
      <c r="LH95">
        <v>0</v>
      </c>
      <c r="LI95">
        <v>0</v>
      </c>
      <c r="LJ95">
        <v>294.79599999999999</v>
      </c>
      <c r="LK95">
        <v>1</v>
      </c>
      <c r="LL95">
        <v>15000</v>
      </c>
      <c r="LM95">
        <v>2948</v>
      </c>
      <c r="LN95">
        <v>0</v>
      </c>
      <c r="LO95">
        <v>0</v>
      </c>
      <c r="LP95">
        <v>0</v>
      </c>
      <c r="LQ95">
        <v>0</v>
      </c>
      <c r="LR95">
        <v>0</v>
      </c>
      <c r="LS95">
        <v>0</v>
      </c>
      <c r="LT95">
        <v>0</v>
      </c>
      <c r="LU95">
        <v>0</v>
      </c>
      <c r="LV95">
        <v>0</v>
      </c>
      <c r="LW95">
        <v>0</v>
      </c>
      <c r="LX95">
        <v>0</v>
      </c>
      <c r="LY95">
        <v>0</v>
      </c>
      <c r="LZ95">
        <v>319</v>
      </c>
      <c r="MA95">
        <v>19140</v>
      </c>
      <c r="MB95">
        <v>0</v>
      </c>
      <c r="MC95">
        <v>12760</v>
      </c>
      <c r="MD95">
        <v>6380</v>
      </c>
      <c r="ME95">
        <v>0</v>
      </c>
      <c r="MF95">
        <v>0</v>
      </c>
      <c r="MG95">
        <v>1871535</v>
      </c>
      <c r="MH95">
        <v>0</v>
      </c>
      <c r="MI95">
        <v>0</v>
      </c>
      <c r="MJ95">
        <v>0</v>
      </c>
      <c r="MK95">
        <v>0</v>
      </c>
      <c r="ML95">
        <v>0</v>
      </c>
    </row>
    <row r="96" spans="1:350" x14ac:dyDescent="0.25">
      <c r="A96">
        <v>45523</v>
      </c>
      <c r="B96">
        <v>71810</v>
      </c>
      <c r="C96">
        <v>9</v>
      </c>
      <c r="D96">
        <v>2025</v>
      </c>
      <c r="E96">
        <v>6160</v>
      </c>
      <c r="F96">
        <v>0</v>
      </c>
      <c r="G96">
        <v>681.96300000000008</v>
      </c>
      <c r="H96">
        <v>612.95000000000005</v>
      </c>
      <c r="I96">
        <v>612.95000000000005</v>
      </c>
      <c r="J96">
        <v>681.96300000000008</v>
      </c>
      <c r="K96">
        <v>0</v>
      </c>
      <c r="L96">
        <v>6160</v>
      </c>
      <c r="M96">
        <v>0</v>
      </c>
      <c r="N96">
        <v>0</v>
      </c>
      <c r="P96">
        <v>721.77700000000004</v>
      </c>
      <c r="Q96">
        <v>0</v>
      </c>
      <c r="R96">
        <v>449087</v>
      </c>
      <c r="S96">
        <v>622.19600000000003</v>
      </c>
      <c r="U96">
        <v>312268</v>
      </c>
      <c r="V96">
        <v>519.77700000000004</v>
      </c>
      <c r="W96">
        <v>320183</v>
      </c>
      <c r="X96">
        <v>320183</v>
      </c>
      <c r="Z96">
        <v>0</v>
      </c>
      <c r="AC96">
        <v>0</v>
      </c>
      <c r="AD96" t="s">
        <v>305</v>
      </c>
      <c r="AE96">
        <v>0</v>
      </c>
      <c r="AH96">
        <v>0</v>
      </c>
      <c r="AI96">
        <v>0</v>
      </c>
      <c r="AJ96">
        <v>6160</v>
      </c>
      <c r="AK96" t="s">
        <v>529</v>
      </c>
      <c r="AL96" t="s">
        <v>328</v>
      </c>
      <c r="AM96">
        <v>0</v>
      </c>
      <c r="AN96">
        <v>0</v>
      </c>
      <c r="AO96">
        <v>0</v>
      </c>
      <c r="AP96">
        <v>0</v>
      </c>
      <c r="AQ96">
        <v>0</v>
      </c>
      <c r="AS96">
        <v>0</v>
      </c>
      <c r="AT96">
        <v>0</v>
      </c>
      <c r="AU96">
        <v>0</v>
      </c>
      <c r="AV96">
        <v>-63396</v>
      </c>
      <c r="AW96">
        <v>7468731</v>
      </c>
      <c r="AX96">
        <v>7469328</v>
      </c>
      <c r="AY96">
        <v>5463962</v>
      </c>
      <c r="AZ96">
        <v>449087</v>
      </c>
      <c r="BA96">
        <v>0</v>
      </c>
      <c r="BB96">
        <v>4249</v>
      </c>
      <c r="BC96">
        <v>4222</v>
      </c>
      <c r="BD96">
        <v>10</v>
      </c>
      <c r="BE96">
        <v>27</v>
      </c>
      <c r="BF96">
        <v>6706935</v>
      </c>
      <c r="BG96">
        <v>0</v>
      </c>
      <c r="BJ96">
        <v>12</v>
      </c>
      <c r="BK96">
        <v>0</v>
      </c>
      <c r="BL96">
        <v>0</v>
      </c>
      <c r="BM96">
        <v>0</v>
      </c>
      <c r="BN96">
        <v>0</v>
      </c>
      <c r="BO96">
        <v>0</v>
      </c>
      <c r="BP96">
        <v>0</v>
      </c>
      <c r="BQ96">
        <v>676</v>
      </c>
      <c r="BS96">
        <v>0</v>
      </c>
      <c r="BT96">
        <v>0</v>
      </c>
      <c r="BU96">
        <v>0</v>
      </c>
      <c r="BV96">
        <v>0</v>
      </c>
      <c r="BW96">
        <v>0</v>
      </c>
      <c r="BY96">
        <v>0</v>
      </c>
      <c r="CA96">
        <v>0</v>
      </c>
      <c r="CB96">
        <v>0</v>
      </c>
      <c r="CC96">
        <v>0</v>
      </c>
      <c r="CD96">
        <v>0</v>
      </c>
      <c r="CE96">
        <v>0</v>
      </c>
      <c r="CF96">
        <v>0</v>
      </c>
      <c r="CG96">
        <v>0</v>
      </c>
      <c r="CH96">
        <v>42960</v>
      </c>
      <c r="CI96">
        <v>0</v>
      </c>
      <c r="CJ96">
        <v>5</v>
      </c>
      <c r="CK96">
        <v>0</v>
      </c>
      <c r="CL96">
        <v>0</v>
      </c>
      <c r="CN96">
        <v>0</v>
      </c>
      <c r="CO96">
        <v>1</v>
      </c>
      <c r="CP96">
        <v>2.9000000000000001E-2</v>
      </c>
      <c r="CQ96">
        <v>0</v>
      </c>
      <c r="CR96">
        <v>717.73</v>
      </c>
      <c r="CS96">
        <v>0</v>
      </c>
      <c r="CT96">
        <v>0</v>
      </c>
      <c r="CU96">
        <v>0</v>
      </c>
      <c r="CV96">
        <v>0</v>
      </c>
      <c r="CW96">
        <v>0</v>
      </c>
      <c r="CX96">
        <v>0</v>
      </c>
      <c r="CY96">
        <v>0</v>
      </c>
      <c r="CZ96">
        <v>0</v>
      </c>
      <c r="DB96">
        <v>3775772</v>
      </c>
      <c r="DC96">
        <v>0</v>
      </c>
      <c r="DD96">
        <v>0</v>
      </c>
      <c r="DE96">
        <v>1010702</v>
      </c>
      <c r="DF96">
        <v>1011133</v>
      </c>
      <c r="DG96">
        <v>164.07500000000002</v>
      </c>
      <c r="DH96">
        <v>0</v>
      </c>
      <c r="DI96">
        <v>431</v>
      </c>
      <c r="DK96">
        <v>2432</v>
      </c>
      <c r="DL96">
        <v>0</v>
      </c>
      <c r="DM96">
        <v>173359</v>
      </c>
      <c r="DN96">
        <v>570</v>
      </c>
      <c r="DO96">
        <v>0</v>
      </c>
      <c r="DP96">
        <v>0</v>
      </c>
      <c r="DQ96">
        <v>0</v>
      </c>
      <c r="DR96">
        <v>0</v>
      </c>
      <c r="DS96">
        <v>0</v>
      </c>
      <c r="DT96">
        <v>0</v>
      </c>
      <c r="DU96">
        <v>0</v>
      </c>
      <c r="DV96">
        <v>0</v>
      </c>
      <c r="DW96">
        <v>0</v>
      </c>
      <c r="DX96">
        <v>0</v>
      </c>
      <c r="DY96">
        <v>0</v>
      </c>
      <c r="DZ96">
        <v>0</v>
      </c>
      <c r="EA96">
        <v>0</v>
      </c>
      <c r="EB96">
        <v>0</v>
      </c>
      <c r="EC96">
        <v>13.748000000000001</v>
      </c>
      <c r="ED96">
        <v>97391</v>
      </c>
      <c r="EE96">
        <v>0</v>
      </c>
      <c r="EF96">
        <v>0</v>
      </c>
      <c r="EG96">
        <v>0</v>
      </c>
      <c r="EH96">
        <v>76538</v>
      </c>
      <c r="EI96">
        <v>0</v>
      </c>
      <c r="EJ96">
        <v>0</v>
      </c>
      <c r="EK96">
        <v>3.8330000000000002</v>
      </c>
      <c r="EL96">
        <v>0</v>
      </c>
      <c r="EM96">
        <v>4.7E-2</v>
      </c>
      <c r="EN96">
        <v>0.157</v>
      </c>
      <c r="EO96">
        <v>0</v>
      </c>
      <c r="EP96">
        <v>0</v>
      </c>
      <c r="EQ96">
        <v>4.0369999999999999</v>
      </c>
      <c r="ER96">
        <v>0</v>
      </c>
      <c r="ES96">
        <v>12.425000000000001</v>
      </c>
      <c r="ET96">
        <v>0</v>
      </c>
      <c r="EV96">
        <v>0</v>
      </c>
      <c r="EW96">
        <v>0</v>
      </c>
      <c r="EX96">
        <v>0</v>
      </c>
      <c r="EZ96">
        <v>6367311</v>
      </c>
      <c r="FA96">
        <v>0</v>
      </c>
      <c r="FB96">
        <v>6815801</v>
      </c>
      <c r="FC96">
        <v>0</v>
      </c>
      <c r="FD96">
        <v>0</v>
      </c>
      <c r="FE96">
        <v>940165</v>
      </c>
      <c r="FF96">
        <v>161852</v>
      </c>
      <c r="FG96">
        <v>6.6668999999999992E-2</v>
      </c>
      <c r="FH96">
        <v>3.0164999999999997E-2</v>
      </c>
      <c r="FI96">
        <v>0</v>
      </c>
      <c r="FJ96">
        <v>0</v>
      </c>
      <c r="FK96">
        <v>1088.788</v>
      </c>
      <c r="FL96">
        <v>7960778</v>
      </c>
      <c r="FM96">
        <v>0</v>
      </c>
      <c r="FN96">
        <v>0</v>
      </c>
      <c r="FO96">
        <v>109380</v>
      </c>
      <c r="FP96">
        <v>0</v>
      </c>
      <c r="FQ96">
        <v>109380</v>
      </c>
      <c r="FR96">
        <v>109380</v>
      </c>
      <c r="FS96">
        <v>0</v>
      </c>
      <c r="FT96">
        <v>0</v>
      </c>
      <c r="FU96">
        <v>0</v>
      </c>
      <c r="FV96">
        <v>0</v>
      </c>
      <c r="FW96">
        <v>0</v>
      </c>
      <c r="FX96">
        <v>0</v>
      </c>
      <c r="FY96">
        <v>0</v>
      </c>
      <c r="GB96">
        <v>614851</v>
      </c>
      <c r="GC96">
        <v>614851</v>
      </c>
      <c r="GD96">
        <v>64.975999999999999</v>
      </c>
      <c r="GF96">
        <v>0</v>
      </c>
      <c r="GG96">
        <v>0</v>
      </c>
      <c r="GH96">
        <v>0</v>
      </c>
      <c r="GI96">
        <v>0</v>
      </c>
      <c r="GK96">
        <v>0</v>
      </c>
      <c r="GL96">
        <v>0</v>
      </c>
      <c r="GM96">
        <v>0</v>
      </c>
      <c r="GN96">
        <v>0</v>
      </c>
      <c r="GO96">
        <v>0</v>
      </c>
      <c r="GQ96">
        <v>0</v>
      </c>
      <c r="GR96">
        <v>0</v>
      </c>
      <c r="GS96">
        <v>0</v>
      </c>
      <c r="GT96">
        <v>0</v>
      </c>
      <c r="HB96">
        <v>0</v>
      </c>
      <c r="HC96">
        <v>3.9695999999999995E-2</v>
      </c>
      <c r="HD96">
        <v>0</v>
      </c>
      <c r="HE96">
        <v>0</v>
      </c>
      <c r="HF96">
        <v>673019</v>
      </c>
      <c r="HG96">
        <v>28336</v>
      </c>
      <c r="HH96">
        <v>0</v>
      </c>
      <c r="HI96">
        <v>0</v>
      </c>
      <c r="HJ96">
        <v>52177</v>
      </c>
      <c r="HK96">
        <v>0</v>
      </c>
      <c r="HL96">
        <v>83</v>
      </c>
      <c r="HM96">
        <v>0</v>
      </c>
      <c r="HN96">
        <v>23286</v>
      </c>
      <c r="HO96">
        <v>30000</v>
      </c>
      <c r="HP96">
        <v>0</v>
      </c>
      <c r="HQ96">
        <v>0</v>
      </c>
      <c r="HR96">
        <v>0</v>
      </c>
      <c r="HS96">
        <v>6366714</v>
      </c>
      <c r="HT96">
        <v>161852</v>
      </c>
      <c r="HW96">
        <v>0</v>
      </c>
      <c r="HX96">
        <v>85</v>
      </c>
      <c r="HY96">
        <v>100</v>
      </c>
      <c r="HZ96">
        <v>128</v>
      </c>
      <c r="IA96">
        <v>146</v>
      </c>
      <c r="IB96">
        <v>185</v>
      </c>
      <c r="IC96">
        <v>644</v>
      </c>
      <c r="ID96">
        <v>0</v>
      </c>
      <c r="IE96">
        <v>0</v>
      </c>
      <c r="IF96">
        <v>0</v>
      </c>
      <c r="IG96">
        <v>46</v>
      </c>
      <c r="IH96">
        <v>0</v>
      </c>
      <c r="II96">
        <v>0</v>
      </c>
      <c r="IJ96">
        <v>519.77700000000004</v>
      </c>
      <c r="IK96">
        <v>0</v>
      </c>
      <c r="IL96">
        <v>0</v>
      </c>
      <c r="IM96">
        <v>0</v>
      </c>
      <c r="IN96">
        <v>0</v>
      </c>
      <c r="IO96">
        <v>0</v>
      </c>
      <c r="IP96">
        <v>0</v>
      </c>
      <c r="IQ96">
        <v>519.77700000000004</v>
      </c>
      <c r="IR96">
        <v>320183</v>
      </c>
      <c r="IS96">
        <v>0</v>
      </c>
      <c r="IT96">
        <v>0</v>
      </c>
      <c r="IU96">
        <v>0</v>
      </c>
      <c r="IV96">
        <v>0</v>
      </c>
      <c r="IW96">
        <v>6160</v>
      </c>
      <c r="IX96">
        <v>0</v>
      </c>
      <c r="IY96">
        <v>0</v>
      </c>
      <c r="IZ96">
        <v>0</v>
      </c>
      <c r="JA96">
        <v>0</v>
      </c>
      <c r="JB96">
        <v>0</v>
      </c>
      <c r="JC96">
        <v>0</v>
      </c>
      <c r="JD96">
        <v>0</v>
      </c>
      <c r="JE96">
        <v>0</v>
      </c>
      <c r="JF96">
        <v>3</v>
      </c>
      <c r="JG96">
        <v>21786</v>
      </c>
      <c r="JH96">
        <v>1500</v>
      </c>
      <c r="JJ96">
        <v>0</v>
      </c>
      <c r="JK96">
        <v>0</v>
      </c>
      <c r="JL96">
        <v>0</v>
      </c>
      <c r="JM96">
        <v>0</v>
      </c>
      <c r="JO96">
        <v>3.702</v>
      </c>
      <c r="JP96">
        <v>49.647000000000006</v>
      </c>
      <c r="JQ96">
        <v>11.628</v>
      </c>
      <c r="JR96">
        <v>29556</v>
      </c>
      <c r="JS96">
        <v>461233</v>
      </c>
      <c r="JT96">
        <v>124062</v>
      </c>
      <c r="JU96">
        <v>4312</v>
      </c>
      <c r="JW96">
        <v>0</v>
      </c>
      <c r="JX96">
        <v>0</v>
      </c>
      <c r="JY96">
        <v>0</v>
      </c>
      <c r="JZ96">
        <v>0</v>
      </c>
      <c r="KD96">
        <v>4312</v>
      </c>
      <c r="KE96">
        <v>7258</v>
      </c>
      <c r="KG96">
        <v>0</v>
      </c>
      <c r="KH96">
        <v>0</v>
      </c>
      <c r="KI96">
        <v>0</v>
      </c>
      <c r="KJ96">
        <v>16</v>
      </c>
      <c r="KK96">
        <v>30</v>
      </c>
      <c r="KL96">
        <v>9856</v>
      </c>
      <c r="KM96">
        <v>18480</v>
      </c>
      <c r="KN96">
        <v>0</v>
      </c>
      <c r="KO96">
        <v>0</v>
      </c>
      <c r="KP96">
        <v>0</v>
      </c>
      <c r="KQ96">
        <v>0</v>
      </c>
      <c r="KS96">
        <v>0</v>
      </c>
      <c r="KT96">
        <v>0</v>
      </c>
      <c r="KU96">
        <v>0</v>
      </c>
      <c r="KW96">
        <v>0</v>
      </c>
      <c r="KX96">
        <v>0</v>
      </c>
      <c r="KY96">
        <v>0</v>
      </c>
      <c r="KZ96">
        <v>0</v>
      </c>
      <c r="LA96">
        <v>0</v>
      </c>
      <c r="LB96">
        <v>0</v>
      </c>
      <c r="LD96">
        <v>0</v>
      </c>
      <c r="LE96">
        <v>0</v>
      </c>
      <c r="LF96">
        <v>0</v>
      </c>
      <c r="LG96">
        <v>0</v>
      </c>
      <c r="LH96">
        <v>0</v>
      </c>
      <c r="LI96">
        <v>0</v>
      </c>
      <c r="LJ96">
        <v>717.73</v>
      </c>
      <c r="LK96">
        <v>3</v>
      </c>
      <c r="LL96">
        <v>45000</v>
      </c>
      <c r="LM96">
        <v>7177</v>
      </c>
      <c r="LN96">
        <v>0</v>
      </c>
      <c r="LO96">
        <v>0</v>
      </c>
      <c r="LP96">
        <v>0</v>
      </c>
      <c r="LQ96">
        <v>0</v>
      </c>
      <c r="LR96">
        <v>0</v>
      </c>
      <c r="LS96">
        <v>0</v>
      </c>
      <c r="LT96">
        <v>0</v>
      </c>
      <c r="LU96">
        <v>0</v>
      </c>
      <c r="LV96">
        <v>0</v>
      </c>
      <c r="LW96">
        <v>0</v>
      </c>
      <c r="LX96">
        <v>0</v>
      </c>
      <c r="LY96">
        <v>0</v>
      </c>
      <c r="LZ96">
        <v>716</v>
      </c>
      <c r="MA96">
        <v>42960</v>
      </c>
      <c r="MB96">
        <v>0</v>
      </c>
      <c r="MC96">
        <v>28640</v>
      </c>
      <c r="MD96">
        <v>14320</v>
      </c>
      <c r="ME96">
        <v>0</v>
      </c>
      <c r="MF96">
        <v>0</v>
      </c>
      <c r="MG96">
        <v>7511691</v>
      </c>
      <c r="MH96">
        <v>0</v>
      </c>
      <c r="MI96">
        <v>0</v>
      </c>
      <c r="MJ96">
        <v>0</v>
      </c>
      <c r="MK96">
        <v>0</v>
      </c>
      <c r="ML96">
        <v>0</v>
      </c>
    </row>
    <row r="97" spans="1:350" x14ac:dyDescent="0.25">
      <c r="A97">
        <v>45523</v>
      </c>
      <c r="B97">
        <v>101810</v>
      </c>
      <c r="C97">
        <v>9</v>
      </c>
      <c r="D97">
        <v>2025</v>
      </c>
      <c r="E97">
        <v>6160</v>
      </c>
      <c r="F97">
        <v>0</v>
      </c>
      <c r="G97">
        <v>683.94299999999998</v>
      </c>
      <c r="H97">
        <v>671.88100000000009</v>
      </c>
      <c r="I97">
        <v>671.88100000000009</v>
      </c>
      <c r="J97">
        <v>683.94299999999998</v>
      </c>
      <c r="K97">
        <v>0</v>
      </c>
      <c r="L97">
        <v>6160</v>
      </c>
      <c r="M97">
        <v>0</v>
      </c>
      <c r="N97">
        <v>0</v>
      </c>
      <c r="P97">
        <v>757.23</v>
      </c>
      <c r="Q97">
        <v>0</v>
      </c>
      <c r="R97">
        <v>471145</v>
      </c>
      <c r="S97">
        <v>622.19600000000003</v>
      </c>
      <c r="U97">
        <v>327606</v>
      </c>
      <c r="V97">
        <v>462.07300000000004</v>
      </c>
      <c r="W97">
        <v>284637</v>
      </c>
      <c r="X97">
        <v>284637</v>
      </c>
      <c r="Z97">
        <v>0</v>
      </c>
      <c r="AC97">
        <v>0</v>
      </c>
      <c r="AD97" t="s">
        <v>305</v>
      </c>
      <c r="AE97">
        <v>0</v>
      </c>
      <c r="AH97">
        <v>0</v>
      </c>
      <c r="AI97">
        <v>0</v>
      </c>
      <c r="AJ97">
        <v>6160</v>
      </c>
      <c r="AK97" t="s">
        <v>529</v>
      </c>
      <c r="AL97" t="s">
        <v>331</v>
      </c>
      <c r="AM97">
        <v>0</v>
      </c>
      <c r="AN97">
        <v>0</v>
      </c>
      <c r="AO97">
        <v>0</v>
      </c>
      <c r="AP97">
        <v>0</v>
      </c>
      <c r="AQ97">
        <v>0</v>
      </c>
      <c r="AS97">
        <v>0</v>
      </c>
      <c r="AT97">
        <v>0</v>
      </c>
      <c r="AU97">
        <v>0</v>
      </c>
      <c r="AV97">
        <v>-50601</v>
      </c>
      <c r="AW97">
        <v>7580617</v>
      </c>
      <c r="AX97">
        <v>7472802</v>
      </c>
      <c r="AY97">
        <v>5012993</v>
      </c>
      <c r="AZ97">
        <v>471145</v>
      </c>
      <c r="BA97">
        <v>10.667</v>
      </c>
      <c r="BB97">
        <v>0</v>
      </c>
      <c r="BC97">
        <v>0</v>
      </c>
      <c r="BD97">
        <v>0</v>
      </c>
      <c r="BE97">
        <v>0</v>
      </c>
      <c r="BF97">
        <v>6822200</v>
      </c>
      <c r="BG97">
        <v>0</v>
      </c>
      <c r="BJ97">
        <v>12</v>
      </c>
      <c r="BK97">
        <v>0</v>
      </c>
      <c r="BL97">
        <v>0</v>
      </c>
      <c r="BM97">
        <v>0</v>
      </c>
      <c r="BN97">
        <v>0</v>
      </c>
      <c r="BO97">
        <v>0</v>
      </c>
      <c r="BP97">
        <v>0</v>
      </c>
      <c r="BQ97">
        <v>667</v>
      </c>
      <c r="BS97">
        <v>0</v>
      </c>
      <c r="BT97">
        <v>0</v>
      </c>
      <c r="BU97">
        <v>0</v>
      </c>
      <c r="BV97">
        <v>0</v>
      </c>
      <c r="BW97">
        <v>0</v>
      </c>
      <c r="BY97">
        <v>0</v>
      </c>
      <c r="CA97">
        <v>0</v>
      </c>
      <c r="CB97">
        <v>0</v>
      </c>
      <c r="CC97">
        <v>0</v>
      </c>
      <c r="CD97">
        <v>0</v>
      </c>
      <c r="CE97">
        <v>0</v>
      </c>
      <c r="CF97">
        <v>0</v>
      </c>
      <c r="CG97">
        <v>0</v>
      </c>
      <c r="CH97">
        <v>153419</v>
      </c>
      <c r="CI97">
        <v>0</v>
      </c>
      <c r="CJ97">
        <v>4</v>
      </c>
      <c r="CK97">
        <v>0</v>
      </c>
      <c r="CL97">
        <v>0</v>
      </c>
      <c r="CN97">
        <v>0</v>
      </c>
      <c r="CO97">
        <v>1</v>
      </c>
      <c r="CP97">
        <v>0</v>
      </c>
      <c r="CQ97">
        <v>0.91700000000000004</v>
      </c>
      <c r="CR97">
        <v>755.58900000000006</v>
      </c>
      <c r="CS97">
        <v>0</v>
      </c>
      <c r="CT97">
        <v>0</v>
      </c>
      <c r="CU97">
        <v>0</v>
      </c>
      <c r="CV97">
        <v>0</v>
      </c>
      <c r="CW97">
        <v>0</v>
      </c>
      <c r="CX97">
        <v>0</v>
      </c>
      <c r="CY97">
        <v>0</v>
      </c>
      <c r="CZ97">
        <v>0</v>
      </c>
      <c r="DB97">
        <v>4138787</v>
      </c>
      <c r="DC97">
        <v>0</v>
      </c>
      <c r="DD97">
        <v>0</v>
      </c>
      <c r="DE97">
        <v>1072918</v>
      </c>
      <c r="DF97">
        <v>1072918</v>
      </c>
      <c r="DG97">
        <v>174.17500000000001</v>
      </c>
      <c r="DH97">
        <v>0</v>
      </c>
      <c r="DI97">
        <v>0</v>
      </c>
      <c r="DK97">
        <v>2287</v>
      </c>
      <c r="DL97">
        <v>0</v>
      </c>
      <c r="DM97">
        <v>238354</v>
      </c>
      <c r="DN97">
        <v>784</v>
      </c>
      <c r="DO97">
        <v>0</v>
      </c>
      <c r="DP97">
        <v>0</v>
      </c>
      <c r="DQ97">
        <v>0</v>
      </c>
      <c r="DR97">
        <v>0</v>
      </c>
      <c r="DS97">
        <v>0</v>
      </c>
      <c r="DT97">
        <v>0</v>
      </c>
      <c r="DU97">
        <v>0</v>
      </c>
      <c r="DV97">
        <v>0</v>
      </c>
      <c r="DW97">
        <v>0</v>
      </c>
      <c r="DX97">
        <v>0</v>
      </c>
      <c r="DY97">
        <v>0</v>
      </c>
      <c r="DZ97">
        <v>0</v>
      </c>
      <c r="EA97">
        <v>0</v>
      </c>
      <c r="EB97">
        <v>0</v>
      </c>
      <c r="EC97">
        <v>0.92100000000000004</v>
      </c>
      <c r="ED97">
        <v>6524</v>
      </c>
      <c r="EE97">
        <v>0</v>
      </c>
      <c r="EF97">
        <v>0</v>
      </c>
      <c r="EG97">
        <v>0</v>
      </c>
      <c r="EH97">
        <v>232614</v>
      </c>
      <c r="EI97">
        <v>0</v>
      </c>
      <c r="EJ97">
        <v>0</v>
      </c>
      <c r="EK97">
        <v>11.274000000000001</v>
      </c>
      <c r="EL97">
        <v>0</v>
      </c>
      <c r="EM97">
        <v>0</v>
      </c>
      <c r="EN97">
        <v>0.78800000000000003</v>
      </c>
      <c r="EO97">
        <v>0</v>
      </c>
      <c r="EP97">
        <v>0</v>
      </c>
      <c r="EQ97">
        <v>12.062000000000001</v>
      </c>
      <c r="ER97">
        <v>0</v>
      </c>
      <c r="ES97">
        <v>37.762</v>
      </c>
      <c r="ET97">
        <v>0</v>
      </c>
      <c r="EV97">
        <v>0</v>
      </c>
      <c r="EW97">
        <v>0</v>
      </c>
      <c r="EX97">
        <v>0</v>
      </c>
      <c r="EZ97">
        <v>6351846</v>
      </c>
      <c r="FA97">
        <v>0</v>
      </c>
      <c r="FB97">
        <v>6822207</v>
      </c>
      <c r="FC97">
        <v>0</v>
      </c>
      <c r="FD97">
        <v>0</v>
      </c>
      <c r="FE97">
        <v>956323</v>
      </c>
      <c r="FF97">
        <v>164633</v>
      </c>
      <c r="FG97">
        <v>6.6668999999999992E-2</v>
      </c>
      <c r="FH97">
        <v>3.0164999999999997E-2</v>
      </c>
      <c r="FI97">
        <v>0</v>
      </c>
      <c r="FJ97">
        <v>0</v>
      </c>
      <c r="FK97">
        <v>1107.5</v>
      </c>
      <c r="FL97">
        <v>8096582</v>
      </c>
      <c r="FM97">
        <v>0</v>
      </c>
      <c r="FN97">
        <v>0</v>
      </c>
      <c r="FO97">
        <v>791</v>
      </c>
      <c r="FP97">
        <v>0</v>
      </c>
      <c r="FQ97">
        <v>791</v>
      </c>
      <c r="FR97">
        <v>791</v>
      </c>
      <c r="FS97">
        <v>0</v>
      </c>
      <c r="FT97">
        <v>0</v>
      </c>
      <c r="FU97">
        <v>0</v>
      </c>
      <c r="FV97">
        <v>0</v>
      </c>
      <c r="FW97">
        <v>0</v>
      </c>
      <c r="FX97">
        <v>0</v>
      </c>
      <c r="FY97">
        <v>0</v>
      </c>
      <c r="GB97">
        <v>0</v>
      </c>
      <c r="GC97">
        <v>0</v>
      </c>
      <c r="GD97">
        <v>0</v>
      </c>
      <c r="GF97">
        <v>0</v>
      </c>
      <c r="GG97">
        <v>0</v>
      </c>
      <c r="GH97">
        <v>0</v>
      </c>
      <c r="GI97">
        <v>0</v>
      </c>
      <c r="GK97">
        <v>0</v>
      </c>
      <c r="GL97">
        <v>0</v>
      </c>
      <c r="GM97">
        <v>0</v>
      </c>
      <c r="GN97">
        <v>0</v>
      </c>
      <c r="GO97">
        <v>0</v>
      </c>
      <c r="GQ97">
        <v>0</v>
      </c>
      <c r="GR97">
        <v>0</v>
      </c>
      <c r="GS97">
        <v>0</v>
      </c>
      <c r="GT97">
        <v>0</v>
      </c>
      <c r="HB97">
        <v>380911986</v>
      </c>
      <c r="HC97">
        <v>3.9695999999999995E-2</v>
      </c>
      <c r="HD97">
        <v>108599</v>
      </c>
      <c r="HE97">
        <v>0</v>
      </c>
      <c r="HF97">
        <v>737725</v>
      </c>
      <c r="HG97">
        <v>0</v>
      </c>
      <c r="HH97">
        <v>310808</v>
      </c>
      <c r="HI97">
        <v>0</v>
      </c>
      <c r="HJ97">
        <v>22556</v>
      </c>
      <c r="HK97">
        <v>0</v>
      </c>
      <c r="HL97">
        <v>0</v>
      </c>
      <c r="HM97">
        <v>0</v>
      </c>
      <c r="HN97">
        <v>15631</v>
      </c>
      <c r="HO97">
        <v>0</v>
      </c>
      <c r="HP97">
        <v>0</v>
      </c>
      <c r="HQ97">
        <v>0</v>
      </c>
      <c r="HR97">
        <v>0</v>
      </c>
      <c r="HS97">
        <v>6351062</v>
      </c>
      <c r="HT97">
        <v>164633</v>
      </c>
      <c r="HW97">
        <v>0</v>
      </c>
      <c r="HX97">
        <v>11</v>
      </c>
      <c r="HY97">
        <v>52</v>
      </c>
      <c r="HZ97">
        <v>51</v>
      </c>
      <c r="IA97">
        <v>108</v>
      </c>
      <c r="IB97">
        <v>430</v>
      </c>
      <c r="IC97">
        <v>652</v>
      </c>
      <c r="ID97">
        <v>0</v>
      </c>
      <c r="IE97">
        <v>0</v>
      </c>
      <c r="IF97">
        <v>0</v>
      </c>
      <c r="IG97">
        <v>0</v>
      </c>
      <c r="IH97">
        <v>504.55900000000003</v>
      </c>
      <c r="II97">
        <v>0</v>
      </c>
      <c r="IJ97">
        <v>462.07300000000004</v>
      </c>
      <c r="IK97">
        <v>0</v>
      </c>
      <c r="IL97">
        <v>0</v>
      </c>
      <c r="IM97">
        <v>0</v>
      </c>
      <c r="IN97">
        <v>0</v>
      </c>
      <c r="IO97">
        <v>0</v>
      </c>
      <c r="IP97">
        <v>0</v>
      </c>
      <c r="IQ97">
        <v>462.07300000000004</v>
      </c>
      <c r="IR97">
        <v>284637</v>
      </c>
      <c r="IS97">
        <v>0</v>
      </c>
      <c r="IT97">
        <v>0</v>
      </c>
      <c r="IU97">
        <v>0</v>
      </c>
      <c r="IV97">
        <v>0</v>
      </c>
      <c r="IW97">
        <v>6160</v>
      </c>
      <c r="IX97">
        <v>0</v>
      </c>
      <c r="IY97">
        <v>0</v>
      </c>
      <c r="IZ97">
        <v>0</v>
      </c>
      <c r="JA97">
        <v>0</v>
      </c>
      <c r="JB97">
        <v>0</v>
      </c>
      <c r="JC97">
        <v>0</v>
      </c>
      <c r="JD97">
        <v>1</v>
      </c>
      <c r="JE97">
        <v>15631</v>
      </c>
      <c r="JF97">
        <v>0</v>
      </c>
      <c r="JG97">
        <v>0</v>
      </c>
      <c r="JH97">
        <v>0</v>
      </c>
      <c r="JJ97">
        <v>0</v>
      </c>
      <c r="JK97">
        <v>0</v>
      </c>
      <c r="JL97">
        <v>0</v>
      </c>
      <c r="JM97">
        <v>0</v>
      </c>
      <c r="JO97">
        <v>0</v>
      </c>
      <c r="JP97">
        <v>0</v>
      </c>
      <c r="JQ97">
        <v>0</v>
      </c>
      <c r="JR97">
        <v>0</v>
      </c>
      <c r="JS97">
        <v>0</v>
      </c>
      <c r="JT97">
        <v>0</v>
      </c>
      <c r="JU97">
        <v>0</v>
      </c>
      <c r="JW97">
        <v>0</v>
      </c>
      <c r="JX97">
        <v>0</v>
      </c>
      <c r="JY97">
        <v>0</v>
      </c>
      <c r="JZ97">
        <v>0</v>
      </c>
      <c r="KD97">
        <v>0</v>
      </c>
      <c r="KE97">
        <v>7258</v>
      </c>
      <c r="KG97">
        <v>0</v>
      </c>
      <c r="KH97">
        <v>0</v>
      </c>
      <c r="KI97">
        <v>0</v>
      </c>
      <c r="KJ97">
        <v>0</v>
      </c>
      <c r="KK97">
        <v>0</v>
      </c>
      <c r="KL97">
        <v>0</v>
      </c>
      <c r="KM97">
        <v>0</v>
      </c>
      <c r="KN97">
        <v>0</v>
      </c>
      <c r="KO97">
        <v>0</v>
      </c>
      <c r="KP97">
        <v>0</v>
      </c>
      <c r="KQ97">
        <v>0</v>
      </c>
      <c r="KS97">
        <v>0</v>
      </c>
      <c r="KT97">
        <v>0</v>
      </c>
      <c r="KU97">
        <v>0</v>
      </c>
      <c r="KW97">
        <v>0</v>
      </c>
      <c r="KX97">
        <v>0</v>
      </c>
      <c r="KY97">
        <v>0</v>
      </c>
      <c r="KZ97">
        <v>0</v>
      </c>
      <c r="LA97">
        <v>0</v>
      </c>
      <c r="LB97">
        <v>0</v>
      </c>
      <c r="LD97">
        <v>0</v>
      </c>
      <c r="LE97">
        <v>0</v>
      </c>
      <c r="LF97">
        <v>0</v>
      </c>
      <c r="LG97">
        <v>0</v>
      </c>
      <c r="LH97">
        <v>0</v>
      </c>
      <c r="LI97">
        <v>0</v>
      </c>
      <c r="LJ97">
        <v>755.58900000000006</v>
      </c>
      <c r="LK97">
        <v>1</v>
      </c>
      <c r="LL97">
        <v>15000</v>
      </c>
      <c r="LM97">
        <v>7556</v>
      </c>
      <c r="LN97">
        <v>0</v>
      </c>
      <c r="LO97">
        <v>0</v>
      </c>
      <c r="LP97">
        <v>0</v>
      </c>
      <c r="LQ97">
        <v>0</v>
      </c>
      <c r="LR97">
        <v>0</v>
      </c>
      <c r="LS97">
        <v>0</v>
      </c>
      <c r="LT97">
        <v>0</v>
      </c>
      <c r="LU97">
        <v>0</v>
      </c>
      <c r="LV97">
        <v>0</v>
      </c>
      <c r="LW97">
        <v>0</v>
      </c>
      <c r="LX97">
        <v>0</v>
      </c>
      <c r="LY97">
        <v>0</v>
      </c>
      <c r="LZ97">
        <v>747</v>
      </c>
      <c r="MA97">
        <v>44820</v>
      </c>
      <c r="MB97">
        <v>0</v>
      </c>
      <c r="MC97">
        <v>29880</v>
      </c>
      <c r="MD97">
        <v>14940</v>
      </c>
      <c r="ME97">
        <v>0</v>
      </c>
      <c r="MF97">
        <v>0</v>
      </c>
      <c r="MG97">
        <v>7625437</v>
      </c>
      <c r="MH97">
        <v>0</v>
      </c>
      <c r="MI97">
        <v>0</v>
      </c>
      <c r="MJ97">
        <v>0</v>
      </c>
      <c r="MK97">
        <v>0</v>
      </c>
      <c r="ML97">
        <v>0</v>
      </c>
    </row>
    <row r="98" spans="1:350" x14ac:dyDescent="0.25">
      <c r="A98">
        <v>45523</v>
      </c>
      <c r="B98">
        <v>108810</v>
      </c>
      <c r="C98">
        <v>9</v>
      </c>
      <c r="D98">
        <v>2025</v>
      </c>
      <c r="E98">
        <v>6160</v>
      </c>
      <c r="F98">
        <v>0</v>
      </c>
      <c r="G98">
        <v>221.453</v>
      </c>
      <c r="H98">
        <v>216.977</v>
      </c>
      <c r="I98">
        <v>216.977</v>
      </c>
      <c r="J98">
        <v>221.453</v>
      </c>
      <c r="K98">
        <v>0</v>
      </c>
      <c r="L98">
        <v>6160</v>
      </c>
      <c r="M98">
        <v>0</v>
      </c>
      <c r="N98">
        <v>0</v>
      </c>
      <c r="P98">
        <v>101.51300000000001</v>
      </c>
      <c r="Q98">
        <v>0</v>
      </c>
      <c r="R98">
        <v>63161</v>
      </c>
      <c r="S98">
        <v>622.19600000000003</v>
      </c>
      <c r="U98">
        <v>43918</v>
      </c>
      <c r="V98">
        <v>0</v>
      </c>
      <c r="W98">
        <v>71046</v>
      </c>
      <c r="X98">
        <v>71046</v>
      </c>
      <c r="Z98">
        <v>0</v>
      </c>
      <c r="AC98">
        <v>0</v>
      </c>
      <c r="AD98" t="s">
        <v>305</v>
      </c>
      <c r="AE98">
        <v>0</v>
      </c>
      <c r="AH98">
        <v>0</v>
      </c>
      <c r="AI98">
        <v>0</v>
      </c>
      <c r="AJ98">
        <v>6160</v>
      </c>
      <c r="AK98" t="s">
        <v>529</v>
      </c>
      <c r="AL98" t="s">
        <v>754</v>
      </c>
      <c r="AM98">
        <v>0</v>
      </c>
      <c r="AN98">
        <v>0</v>
      </c>
      <c r="AO98">
        <v>0</v>
      </c>
      <c r="AP98">
        <v>0</v>
      </c>
      <c r="AQ98">
        <v>0</v>
      </c>
      <c r="AS98">
        <v>0</v>
      </c>
      <c r="AT98">
        <v>0</v>
      </c>
      <c r="AU98">
        <v>0</v>
      </c>
      <c r="AV98">
        <v>0</v>
      </c>
      <c r="AW98">
        <v>2889208</v>
      </c>
      <c r="AX98">
        <v>2889517</v>
      </c>
      <c r="AY98">
        <v>1744649</v>
      </c>
      <c r="AZ98">
        <v>63161</v>
      </c>
      <c r="BA98">
        <v>0</v>
      </c>
      <c r="BB98">
        <v>0</v>
      </c>
      <c r="BC98">
        <v>0</v>
      </c>
      <c r="BD98">
        <v>0</v>
      </c>
      <c r="BE98">
        <v>0</v>
      </c>
      <c r="BF98">
        <v>2318112</v>
      </c>
      <c r="BG98">
        <v>0</v>
      </c>
      <c r="BJ98">
        <v>12</v>
      </c>
      <c r="BK98">
        <v>0</v>
      </c>
      <c r="BL98">
        <v>0</v>
      </c>
      <c r="BM98">
        <v>0</v>
      </c>
      <c r="BN98">
        <v>0</v>
      </c>
      <c r="BO98">
        <v>0</v>
      </c>
      <c r="BP98">
        <v>0</v>
      </c>
      <c r="BQ98">
        <v>737</v>
      </c>
      <c r="BS98">
        <v>0</v>
      </c>
      <c r="BT98">
        <v>0</v>
      </c>
      <c r="BU98">
        <v>0</v>
      </c>
      <c r="BV98">
        <v>0</v>
      </c>
      <c r="BW98">
        <v>0</v>
      </c>
      <c r="BY98">
        <v>0</v>
      </c>
      <c r="CA98">
        <v>239.20400000000001</v>
      </c>
      <c r="CB98">
        <v>239204</v>
      </c>
      <c r="CC98">
        <v>0</v>
      </c>
      <c r="CD98">
        <v>0</v>
      </c>
      <c r="CE98">
        <v>0</v>
      </c>
      <c r="CF98">
        <v>0</v>
      </c>
      <c r="CG98">
        <v>0</v>
      </c>
      <c r="CH98">
        <v>10620</v>
      </c>
      <c r="CI98">
        <v>0</v>
      </c>
      <c r="CJ98">
        <v>4</v>
      </c>
      <c r="CK98">
        <v>0</v>
      </c>
      <c r="CL98">
        <v>0</v>
      </c>
      <c r="CN98">
        <v>0</v>
      </c>
      <c r="CO98">
        <v>1</v>
      </c>
      <c r="CP98">
        <v>0</v>
      </c>
      <c r="CQ98">
        <v>0</v>
      </c>
      <c r="CR98">
        <v>103.42700000000001</v>
      </c>
      <c r="CS98">
        <v>0</v>
      </c>
      <c r="CT98">
        <v>0</v>
      </c>
      <c r="CU98">
        <v>0</v>
      </c>
      <c r="CV98">
        <v>0</v>
      </c>
      <c r="CW98">
        <v>0</v>
      </c>
      <c r="CX98">
        <v>0</v>
      </c>
      <c r="CY98">
        <v>0</v>
      </c>
      <c r="CZ98">
        <v>0</v>
      </c>
      <c r="DB98">
        <v>1336578</v>
      </c>
      <c r="DC98">
        <v>0</v>
      </c>
      <c r="DD98">
        <v>0</v>
      </c>
      <c r="DE98">
        <v>465157</v>
      </c>
      <c r="DF98">
        <v>465157</v>
      </c>
      <c r="DG98">
        <v>75.513000000000005</v>
      </c>
      <c r="DH98">
        <v>0</v>
      </c>
      <c r="DI98">
        <v>0</v>
      </c>
      <c r="DK98">
        <v>3408</v>
      </c>
      <c r="DL98">
        <v>0</v>
      </c>
      <c r="DM98">
        <v>94096</v>
      </c>
      <c r="DN98">
        <v>309</v>
      </c>
      <c r="DO98">
        <v>0</v>
      </c>
      <c r="DP98">
        <v>0</v>
      </c>
      <c r="DQ98">
        <v>0</v>
      </c>
      <c r="DR98">
        <v>0</v>
      </c>
      <c r="DS98">
        <v>0</v>
      </c>
      <c r="DT98">
        <v>0</v>
      </c>
      <c r="DU98">
        <v>0</v>
      </c>
      <c r="DV98">
        <v>0</v>
      </c>
      <c r="DW98">
        <v>0</v>
      </c>
      <c r="DX98">
        <v>0</v>
      </c>
      <c r="DY98">
        <v>0</v>
      </c>
      <c r="DZ98">
        <v>0</v>
      </c>
      <c r="EA98">
        <v>0</v>
      </c>
      <c r="EB98">
        <v>0</v>
      </c>
      <c r="EC98">
        <v>0.89</v>
      </c>
      <c r="ED98">
        <v>6305</v>
      </c>
      <c r="EE98">
        <v>0</v>
      </c>
      <c r="EF98">
        <v>0</v>
      </c>
      <c r="EG98">
        <v>0</v>
      </c>
      <c r="EH98">
        <v>88100</v>
      </c>
      <c r="EI98">
        <v>0</v>
      </c>
      <c r="EJ98">
        <v>0</v>
      </c>
      <c r="EK98">
        <v>1.8230000000000002</v>
      </c>
      <c r="EL98">
        <v>0.64800000000000002</v>
      </c>
      <c r="EM98">
        <v>2.2160000000000002</v>
      </c>
      <c r="EN98">
        <v>0.437</v>
      </c>
      <c r="EO98">
        <v>0</v>
      </c>
      <c r="EP98">
        <v>0</v>
      </c>
      <c r="EQ98">
        <v>4.476</v>
      </c>
      <c r="ER98">
        <v>0</v>
      </c>
      <c r="ES98">
        <v>14.302000000000001</v>
      </c>
      <c r="ET98">
        <v>0</v>
      </c>
      <c r="EV98">
        <v>0</v>
      </c>
      <c r="EW98">
        <v>0</v>
      </c>
      <c r="EX98">
        <v>0</v>
      </c>
      <c r="EZ98">
        <v>2508627</v>
      </c>
      <c r="FA98">
        <v>0</v>
      </c>
      <c r="FB98">
        <v>2571479</v>
      </c>
      <c r="FC98">
        <v>0</v>
      </c>
      <c r="FD98">
        <v>0</v>
      </c>
      <c r="FE98">
        <v>324949</v>
      </c>
      <c r="FF98">
        <v>55941</v>
      </c>
      <c r="FG98">
        <v>6.6668999999999992E-2</v>
      </c>
      <c r="FH98">
        <v>3.0164999999999997E-2</v>
      </c>
      <c r="FI98">
        <v>0</v>
      </c>
      <c r="FJ98">
        <v>0</v>
      </c>
      <c r="FK98">
        <v>376.31700000000001</v>
      </c>
      <c r="FL98">
        <v>2962989</v>
      </c>
      <c r="FM98">
        <v>0</v>
      </c>
      <c r="FN98">
        <v>0</v>
      </c>
      <c r="FO98">
        <v>14472</v>
      </c>
      <c r="FP98">
        <v>0</v>
      </c>
      <c r="FQ98">
        <v>14472</v>
      </c>
      <c r="FR98">
        <v>14472</v>
      </c>
      <c r="FS98">
        <v>0</v>
      </c>
      <c r="FT98">
        <v>0</v>
      </c>
      <c r="FU98">
        <v>0</v>
      </c>
      <c r="FV98">
        <v>0</v>
      </c>
      <c r="FW98">
        <v>0</v>
      </c>
      <c r="FX98">
        <v>0</v>
      </c>
      <c r="FY98">
        <v>0</v>
      </c>
      <c r="GB98">
        <v>0</v>
      </c>
      <c r="GC98">
        <v>0</v>
      </c>
      <c r="GD98">
        <v>0</v>
      </c>
      <c r="GF98">
        <v>0</v>
      </c>
      <c r="GG98">
        <v>0</v>
      </c>
      <c r="GH98">
        <v>0</v>
      </c>
      <c r="GI98">
        <v>0</v>
      </c>
      <c r="GK98">
        <v>0</v>
      </c>
      <c r="GL98">
        <v>0</v>
      </c>
      <c r="GM98">
        <v>0</v>
      </c>
      <c r="GN98">
        <v>0</v>
      </c>
      <c r="GO98">
        <v>0</v>
      </c>
      <c r="GQ98">
        <v>0</v>
      </c>
      <c r="GR98">
        <v>0</v>
      </c>
      <c r="GS98">
        <v>0</v>
      </c>
      <c r="GT98">
        <v>0</v>
      </c>
      <c r="HB98">
        <v>0</v>
      </c>
      <c r="HC98">
        <v>3.9695999999999995E-2</v>
      </c>
      <c r="HD98">
        <v>0</v>
      </c>
      <c r="HE98">
        <v>0</v>
      </c>
      <c r="HF98">
        <v>238241</v>
      </c>
      <c r="HG98">
        <v>5544</v>
      </c>
      <c r="HH98">
        <v>84868</v>
      </c>
      <c r="HI98">
        <v>0</v>
      </c>
      <c r="HJ98">
        <v>16008</v>
      </c>
      <c r="HK98">
        <v>0</v>
      </c>
      <c r="HL98">
        <v>0</v>
      </c>
      <c r="HM98">
        <v>0</v>
      </c>
      <c r="HN98">
        <v>6265</v>
      </c>
      <c r="HO98">
        <v>0</v>
      </c>
      <c r="HP98">
        <v>0</v>
      </c>
      <c r="HQ98">
        <v>0</v>
      </c>
      <c r="HR98">
        <v>0</v>
      </c>
      <c r="HS98">
        <v>2508318</v>
      </c>
      <c r="HT98">
        <v>55941</v>
      </c>
      <c r="HW98">
        <v>0</v>
      </c>
      <c r="HX98">
        <v>33</v>
      </c>
      <c r="HY98">
        <v>29</v>
      </c>
      <c r="HZ98">
        <v>77</v>
      </c>
      <c r="IA98">
        <v>120</v>
      </c>
      <c r="IB98">
        <v>38</v>
      </c>
      <c r="IC98">
        <v>297</v>
      </c>
      <c r="ID98">
        <v>0</v>
      </c>
      <c r="IE98">
        <v>76.89</v>
      </c>
      <c r="IF98">
        <v>0</v>
      </c>
      <c r="IG98">
        <v>9</v>
      </c>
      <c r="IH98">
        <v>137.773</v>
      </c>
      <c r="II98">
        <v>0</v>
      </c>
      <c r="IJ98">
        <v>76.89</v>
      </c>
      <c r="IK98">
        <v>0</v>
      </c>
      <c r="IL98">
        <v>0</v>
      </c>
      <c r="IM98">
        <v>0</v>
      </c>
      <c r="IN98">
        <v>0</v>
      </c>
      <c r="IO98">
        <v>0</v>
      </c>
      <c r="IP98">
        <v>0</v>
      </c>
      <c r="IQ98">
        <v>0</v>
      </c>
      <c r="IR98">
        <v>0</v>
      </c>
      <c r="IS98">
        <v>0</v>
      </c>
      <c r="IT98">
        <v>0</v>
      </c>
      <c r="IU98">
        <v>0</v>
      </c>
      <c r="IV98">
        <v>0</v>
      </c>
      <c r="IW98">
        <v>6160</v>
      </c>
      <c r="IX98">
        <v>71046</v>
      </c>
      <c r="IY98">
        <v>0</v>
      </c>
      <c r="IZ98">
        <v>0</v>
      </c>
      <c r="JA98">
        <v>0</v>
      </c>
      <c r="JB98">
        <v>0</v>
      </c>
      <c r="JC98">
        <v>0</v>
      </c>
      <c r="JD98">
        <v>0</v>
      </c>
      <c r="JE98">
        <v>0</v>
      </c>
      <c r="JF98">
        <v>1</v>
      </c>
      <c r="JG98">
        <v>6265</v>
      </c>
      <c r="JH98">
        <v>0</v>
      </c>
      <c r="JJ98">
        <v>0</v>
      </c>
      <c r="JK98">
        <v>0</v>
      </c>
      <c r="JL98">
        <v>0</v>
      </c>
      <c r="JM98">
        <v>0</v>
      </c>
      <c r="JO98">
        <v>0</v>
      </c>
      <c r="JP98">
        <v>0</v>
      </c>
      <c r="JQ98">
        <v>0</v>
      </c>
      <c r="JR98">
        <v>0</v>
      </c>
      <c r="JS98">
        <v>0</v>
      </c>
      <c r="JT98">
        <v>0</v>
      </c>
      <c r="JU98">
        <v>0</v>
      </c>
      <c r="JW98">
        <v>0</v>
      </c>
      <c r="JX98">
        <v>0</v>
      </c>
      <c r="JY98">
        <v>0</v>
      </c>
      <c r="JZ98">
        <v>0</v>
      </c>
      <c r="KD98">
        <v>0</v>
      </c>
      <c r="KE98">
        <v>7258</v>
      </c>
      <c r="KG98">
        <v>0</v>
      </c>
      <c r="KH98">
        <v>0</v>
      </c>
      <c r="KI98">
        <v>0</v>
      </c>
      <c r="KJ98">
        <v>4</v>
      </c>
      <c r="KK98">
        <v>5</v>
      </c>
      <c r="KL98">
        <v>2464</v>
      </c>
      <c r="KM98">
        <v>3080</v>
      </c>
      <c r="KN98">
        <v>0</v>
      </c>
      <c r="KO98">
        <v>0</v>
      </c>
      <c r="KP98">
        <v>0</v>
      </c>
      <c r="KQ98">
        <v>0</v>
      </c>
      <c r="KS98">
        <v>0</v>
      </c>
      <c r="KT98">
        <v>0</v>
      </c>
      <c r="KU98">
        <v>0</v>
      </c>
      <c r="KW98">
        <v>0</v>
      </c>
      <c r="KX98">
        <v>0</v>
      </c>
      <c r="KY98">
        <v>0</v>
      </c>
      <c r="KZ98">
        <v>0</v>
      </c>
      <c r="LA98">
        <v>0</v>
      </c>
      <c r="LB98">
        <v>0</v>
      </c>
      <c r="LD98">
        <v>0</v>
      </c>
      <c r="LE98">
        <v>0</v>
      </c>
      <c r="LF98">
        <v>0</v>
      </c>
      <c r="LG98">
        <v>0</v>
      </c>
      <c r="LH98">
        <v>0</v>
      </c>
      <c r="LI98">
        <v>0</v>
      </c>
      <c r="LJ98">
        <v>100.78</v>
      </c>
      <c r="LK98">
        <v>1</v>
      </c>
      <c r="LL98">
        <v>15000</v>
      </c>
      <c r="LM98">
        <v>1008</v>
      </c>
      <c r="LN98">
        <v>0</v>
      </c>
      <c r="LO98">
        <v>0</v>
      </c>
      <c r="LP98">
        <v>0</v>
      </c>
      <c r="LQ98">
        <v>0</v>
      </c>
      <c r="LR98">
        <v>0</v>
      </c>
      <c r="LS98">
        <v>0</v>
      </c>
      <c r="LT98">
        <v>0</v>
      </c>
      <c r="LU98">
        <v>0</v>
      </c>
      <c r="LV98">
        <v>0</v>
      </c>
      <c r="LW98">
        <v>0</v>
      </c>
      <c r="LX98">
        <v>0</v>
      </c>
      <c r="LY98">
        <v>0</v>
      </c>
      <c r="LZ98">
        <v>177</v>
      </c>
      <c r="MA98">
        <v>10620</v>
      </c>
      <c r="MB98">
        <v>0</v>
      </c>
      <c r="MC98">
        <v>7080</v>
      </c>
      <c r="MD98">
        <v>3540</v>
      </c>
      <c r="ME98">
        <v>0</v>
      </c>
      <c r="MF98">
        <v>0</v>
      </c>
      <c r="MG98">
        <v>2899828</v>
      </c>
      <c r="MH98">
        <v>0</v>
      </c>
      <c r="MI98">
        <v>0</v>
      </c>
      <c r="MJ98">
        <v>0</v>
      </c>
      <c r="MK98">
        <v>0</v>
      </c>
      <c r="ML98">
        <v>0</v>
      </c>
    </row>
    <row r="99" spans="1:350" x14ac:dyDescent="0.25">
      <c r="A99">
        <v>45523</v>
      </c>
      <c r="B99">
        <v>220810</v>
      </c>
      <c r="C99">
        <v>9</v>
      </c>
      <c r="D99">
        <v>2025</v>
      </c>
      <c r="E99">
        <v>6160</v>
      </c>
      <c r="F99">
        <v>0</v>
      </c>
      <c r="G99">
        <v>843.78700000000003</v>
      </c>
      <c r="H99">
        <v>790.803</v>
      </c>
      <c r="I99">
        <v>790.803</v>
      </c>
      <c r="J99">
        <v>843.78700000000003</v>
      </c>
      <c r="K99">
        <v>0</v>
      </c>
      <c r="L99">
        <v>6160</v>
      </c>
      <c r="M99">
        <v>0</v>
      </c>
      <c r="N99">
        <v>0</v>
      </c>
      <c r="P99">
        <v>842.12200000000007</v>
      </c>
      <c r="Q99">
        <v>0</v>
      </c>
      <c r="R99">
        <v>523965</v>
      </c>
      <c r="S99">
        <v>622.19600000000003</v>
      </c>
      <c r="U99">
        <v>364334</v>
      </c>
      <c r="V99">
        <v>32.427</v>
      </c>
      <c r="W99">
        <v>19975</v>
      </c>
      <c r="X99">
        <v>19975</v>
      </c>
      <c r="Z99">
        <v>0</v>
      </c>
      <c r="AC99">
        <v>0</v>
      </c>
      <c r="AD99" t="s">
        <v>305</v>
      </c>
      <c r="AE99">
        <v>0</v>
      </c>
      <c r="AH99">
        <v>0</v>
      </c>
      <c r="AI99">
        <v>0</v>
      </c>
      <c r="AJ99">
        <v>6160</v>
      </c>
      <c r="AK99" t="s">
        <v>529</v>
      </c>
      <c r="AL99" t="s">
        <v>0</v>
      </c>
      <c r="AM99">
        <v>0</v>
      </c>
      <c r="AN99">
        <v>0</v>
      </c>
      <c r="AO99">
        <v>0</v>
      </c>
      <c r="AP99">
        <v>0</v>
      </c>
      <c r="AQ99">
        <v>0</v>
      </c>
      <c r="AS99">
        <v>0</v>
      </c>
      <c r="AT99">
        <v>0</v>
      </c>
      <c r="AU99">
        <v>0</v>
      </c>
      <c r="AV99">
        <v>-2468</v>
      </c>
      <c r="AW99">
        <v>7469434</v>
      </c>
      <c r="AX99">
        <v>7337212</v>
      </c>
      <c r="AY99">
        <v>4976051</v>
      </c>
      <c r="AZ99">
        <v>523965</v>
      </c>
      <c r="BA99">
        <v>0</v>
      </c>
      <c r="BB99">
        <v>0</v>
      </c>
      <c r="BC99">
        <v>0</v>
      </c>
      <c r="BD99">
        <v>0</v>
      </c>
      <c r="BE99">
        <v>0</v>
      </c>
      <c r="BF99">
        <v>6746051</v>
      </c>
      <c r="BG99">
        <v>0</v>
      </c>
      <c r="BJ99">
        <v>12</v>
      </c>
      <c r="BK99">
        <v>0</v>
      </c>
      <c r="BL99">
        <v>0</v>
      </c>
      <c r="BM99">
        <v>0</v>
      </c>
      <c r="BN99">
        <v>0</v>
      </c>
      <c r="BO99">
        <v>0</v>
      </c>
      <c r="BP99">
        <v>0</v>
      </c>
      <c r="BQ99">
        <v>648</v>
      </c>
      <c r="BS99">
        <v>0</v>
      </c>
      <c r="BT99">
        <v>0</v>
      </c>
      <c r="BU99">
        <v>0</v>
      </c>
      <c r="BV99">
        <v>0</v>
      </c>
      <c r="BW99">
        <v>0</v>
      </c>
      <c r="BY99">
        <v>0</v>
      </c>
      <c r="CA99">
        <v>0</v>
      </c>
      <c r="CB99">
        <v>0</v>
      </c>
      <c r="CC99">
        <v>0</v>
      </c>
      <c r="CD99">
        <v>0</v>
      </c>
      <c r="CE99">
        <v>0</v>
      </c>
      <c r="CF99">
        <v>0</v>
      </c>
      <c r="CG99">
        <v>0</v>
      </c>
      <c r="CH99">
        <v>181979</v>
      </c>
      <c r="CI99">
        <v>0</v>
      </c>
      <c r="CJ99">
        <v>4</v>
      </c>
      <c r="CK99">
        <v>0</v>
      </c>
      <c r="CL99">
        <v>0</v>
      </c>
      <c r="CN99">
        <v>0</v>
      </c>
      <c r="CO99">
        <v>1</v>
      </c>
      <c r="CP99">
        <v>0</v>
      </c>
      <c r="CQ99">
        <v>0</v>
      </c>
      <c r="CR99">
        <v>842.58300000000008</v>
      </c>
      <c r="CS99">
        <v>0</v>
      </c>
      <c r="CT99">
        <v>0</v>
      </c>
      <c r="CU99">
        <v>0</v>
      </c>
      <c r="CV99">
        <v>0</v>
      </c>
      <c r="CW99">
        <v>0</v>
      </c>
      <c r="CX99">
        <v>0</v>
      </c>
      <c r="CY99">
        <v>0</v>
      </c>
      <c r="CZ99">
        <v>0</v>
      </c>
      <c r="DB99">
        <v>4871346</v>
      </c>
      <c r="DC99">
        <v>0</v>
      </c>
      <c r="DD99">
        <v>0</v>
      </c>
      <c r="DE99">
        <v>19712</v>
      </c>
      <c r="DF99">
        <v>19712</v>
      </c>
      <c r="DG99">
        <v>3.2</v>
      </c>
      <c r="DH99">
        <v>0</v>
      </c>
      <c r="DI99">
        <v>0</v>
      </c>
      <c r="DK99">
        <v>1994</v>
      </c>
      <c r="DL99">
        <v>0</v>
      </c>
      <c r="DM99">
        <v>534213</v>
      </c>
      <c r="DN99">
        <v>1757</v>
      </c>
      <c r="DO99">
        <v>0</v>
      </c>
      <c r="DP99">
        <v>0</v>
      </c>
      <c r="DQ99">
        <v>0</v>
      </c>
      <c r="DR99">
        <v>0</v>
      </c>
      <c r="DS99">
        <v>0</v>
      </c>
      <c r="DT99">
        <v>0</v>
      </c>
      <c r="DU99">
        <v>0</v>
      </c>
      <c r="DV99">
        <v>0</v>
      </c>
      <c r="DW99">
        <v>0</v>
      </c>
      <c r="DX99">
        <v>0</v>
      </c>
      <c r="DY99">
        <v>0</v>
      </c>
      <c r="DZ99">
        <v>0</v>
      </c>
      <c r="EA99">
        <v>0</v>
      </c>
      <c r="EB99">
        <v>0</v>
      </c>
      <c r="EC99">
        <v>12.307</v>
      </c>
      <c r="ED99">
        <v>87183</v>
      </c>
      <c r="EE99">
        <v>0</v>
      </c>
      <c r="EF99">
        <v>0</v>
      </c>
      <c r="EG99">
        <v>0</v>
      </c>
      <c r="EH99">
        <v>448787</v>
      </c>
      <c r="EI99">
        <v>0</v>
      </c>
      <c r="EJ99">
        <v>0</v>
      </c>
      <c r="EK99">
        <v>21.09</v>
      </c>
      <c r="EL99">
        <v>0</v>
      </c>
      <c r="EM99">
        <v>0</v>
      </c>
      <c r="EN99">
        <v>1.917</v>
      </c>
      <c r="EO99">
        <v>0</v>
      </c>
      <c r="EP99">
        <v>0</v>
      </c>
      <c r="EQ99">
        <v>23.007000000000001</v>
      </c>
      <c r="ER99">
        <v>0</v>
      </c>
      <c r="ES99">
        <v>72.855000000000004</v>
      </c>
      <c r="ET99">
        <v>0</v>
      </c>
      <c r="EV99">
        <v>0</v>
      </c>
      <c r="EW99">
        <v>0</v>
      </c>
      <c r="EX99">
        <v>0</v>
      </c>
      <c r="EZ99">
        <v>6228768</v>
      </c>
      <c r="FA99">
        <v>0</v>
      </c>
      <c r="FB99">
        <v>6750976</v>
      </c>
      <c r="FC99">
        <v>0</v>
      </c>
      <c r="FD99">
        <v>0</v>
      </c>
      <c r="FE99">
        <v>945648</v>
      </c>
      <c r="FF99">
        <v>162796</v>
      </c>
      <c r="FG99">
        <v>6.6668999999999992E-2</v>
      </c>
      <c r="FH99">
        <v>3.0164999999999997E-2</v>
      </c>
      <c r="FI99">
        <v>0</v>
      </c>
      <c r="FJ99">
        <v>0</v>
      </c>
      <c r="FK99">
        <v>1095.1380000000001</v>
      </c>
      <c r="FL99">
        <v>8041399</v>
      </c>
      <c r="FM99">
        <v>0</v>
      </c>
      <c r="FN99">
        <v>0</v>
      </c>
      <c r="FO99">
        <v>0</v>
      </c>
      <c r="FP99">
        <v>0</v>
      </c>
      <c r="FQ99">
        <v>0</v>
      </c>
      <c r="FR99">
        <v>0</v>
      </c>
      <c r="FS99">
        <v>0</v>
      </c>
      <c r="FT99">
        <v>0</v>
      </c>
      <c r="FU99">
        <v>0</v>
      </c>
      <c r="FV99">
        <v>0</v>
      </c>
      <c r="FW99">
        <v>0</v>
      </c>
      <c r="FX99">
        <v>0</v>
      </c>
      <c r="FY99">
        <v>0</v>
      </c>
      <c r="GB99">
        <v>274792</v>
      </c>
      <c r="GC99">
        <v>274792</v>
      </c>
      <c r="GD99">
        <v>29.977</v>
      </c>
      <c r="GF99">
        <v>0</v>
      </c>
      <c r="GG99">
        <v>0</v>
      </c>
      <c r="GH99">
        <v>0</v>
      </c>
      <c r="GI99">
        <v>0</v>
      </c>
      <c r="GK99">
        <v>0</v>
      </c>
      <c r="GL99">
        <v>0</v>
      </c>
      <c r="GM99">
        <v>0</v>
      </c>
      <c r="GN99">
        <v>0</v>
      </c>
      <c r="GO99">
        <v>0</v>
      </c>
      <c r="GQ99">
        <v>0</v>
      </c>
      <c r="GR99">
        <v>0</v>
      </c>
      <c r="GS99">
        <v>0</v>
      </c>
      <c r="GT99">
        <v>0</v>
      </c>
      <c r="HB99">
        <v>380911986</v>
      </c>
      <c r="HC99">
        <v>3.9695999999999995E-2</v>
      </c>
      <c r="HD99">
        <v>133979</v>
      </c>
      <c r="HE99">
        <v>0</v>
      </c>
      <c r="HF99">
        <v>868302</v>
      </c>
      <c r="HG99">
        <v>30184</v>
      </c>
      <c r="HH99">
        <v>10344</v>
      </c>
      <c r="HI99">
        <v>0</v>
      </c>
      <c r="HJ99">
        <v>23426</v>
      </c>
      <c r="HK99">
        <v>3904</v>
      </c>
      <c r="HL99">
        <v>2778</v>
      </c>
      <c r="HM99">
        <v>92000</v>
      </c>
      <c r="HN99">
        <v>0</v>
      </c>
      <c r="HO99">
        <v>0</v>
      </c>
      <c r="HP99">
        <v>0</v>
      </c>
      <c r="HQ99">
        <v>0</v>
      </c>
      <c r="HR99">
        <v>0</v>
      </c>
      <c r="HS99">
        <v>6227011</v>
      </c>
      <c r="HT99">
        <v>162796</v>
      </c>
      <c r="HW99">
        <v>0</v>
      </c>
      <c r="HX99">
        <v>12</v>
      </c>
      <c r="HY99">
        <v>0</v>
      </c>
      <c r="HZ99">
        <v>2</v>
      </c>
      <c r="IA99">
        <v>0</v>
      </c>
      <c r="IB99">
        <v>0</v>
      </c>
      <c r="IC99">
        <v>14</v>
      </c>
      <c r="ID99">
        <v>0</v>
      </c>
      <c r="IE99">
        <v>0</v>
      </c>
      <c r="IF99">
        <v>0</v>
      </c>
      <c r="IG99">
        <v>49</v>
      </c>
      <c r="IH99">
        <v>16.792000000000002</v>
      </c>
      <c r="II99">
        <v>0</v>
      </c>
      <c r="IJ99">
        <v>32.427</v>
      </c>
      <c r="IK99">
        <v>0</v>
      </c>
      <c r="IL99">
        <v>0</v>
      </c>
      <c r="IM99">
        <v>30</v>
      </c>
      <c r="IN99">
        <v>1</v>
      </c>
      <c r="IO99">
        <v>31</v>
      </c>
      <c r="IP99">
        <v>0</v>
      </c>
      <c r="IQ99">
        <v>32.427</v>
      </c>
      <c r="IR99">
        <v>19975</v>
      </c>
      <c r="IS99">
        <v>0</v>
      </c>
      <c r="IT99">
        <v>0</v>
      </c>
      <c r="IU99">
        <v>90000</v>
      </c>
      <c r="IV99">
        <v>2000</v>
      </c>
      <c r="IW99">
        <v>6160</v>
      </c>
      <c r="IX99">
        <v>0</v>
      </c>
      <c r="IY99">
        <v>0</v>
      </c>
      <c r="IZ99">
        <v>0</v>
      </c>
      <c r="JA99">
        <v>0</v>
      </c>
      <c r="JB99">
        <v>0</v>
      </c>
      <c r="JC99">
        <v>0</v>
      </c>
      <c r="JD99">
        <v>0</v>
      </c>
      <c r="JE99">
        <v>0</v>
      </c>
      <c r="JF99">
        <v>0</v>
      </c>
      <c r="JG99">
        <v>0</v>
      </c>
      <c r="JH99">
        <v>0</v>
      </c>
      <c r="JJ99">
        <v>0</v>
      </c>
      <c r="JK99">
        <v>0</v>
      </c>
      <c r="JL99">
        <v>0</v>
      </c>
      <c r="JM99">
        <v>0</v>
      </c>
      <c r="JO99">
        <v>6.5570000000000004</v>
      </c>
      <c r="JP99">
        <v>19.891999999999999</v>
      </c>
      <c r="JQ99">
        <v>3.528</v>
      </c>
      <c r="JR99">
        <v>52350</v>
      </c>
      <c r="JS99">
        <v>184801</v>
      </c>
      <c r="JT99">
        <v>37641</v>
      </c>
      <c r="JU99">
        <v>0</v>
      </c>
      <c r="JW99">
        <v>0</v>
      </c>
      <c r="JX99">
        <v>0</v>
      </c>
      <c r="JY99">
        <v>0</v>
      </c>
      <c r="JZ99">
        <v>0</v>
      </c>
      <c r="KD99">
        <v>0</v>
      </c>
      <c r="KE99">
        <v>7258</v>
      </c>
      <c r="KG99">
        <v>0</v>
      </c>
      <c r="KH99">
        <v>0</v>
      </c>
      <c r="KI99">
        <v>0</v>
      </c>
      <c r="KJ99">
        <v>26</v>
      </c>
      <c r="KK99">
        <v>23</v>
      </c>
      <c r="KL99">
        <v>16016</v>
      </c>
      <c r="KM99">
        <v>14168</v>
      </c>
      <c r="KN99">
        <v>0</v>
      </c>
      <c r="KO99">
        <v>0</v>
      </c>
      <c r="KP99">
        <v>0</v>
      </c>
      <c r="KQ99">
        <v>0</v>
      </c>
      <c r="KS99">
        <v>0</v>
      </c>
      <c r="KT99">
        <v>0</v>
      </c>
      <c r="KU99">
        <v>0</v>
      </c>
      <c r="KW99">
        <v>0</v>
      </c>
      <c r="KX99">
        <v>0</v>
      </c>
      <c r="KY99">
        <v>0</v>
      </c>
      <c r="KZ99">
        <v>0</v>
      </c>
      <c r="LA99">
        <v>0</v>
      </c>
      <c r="LB99">
        <v>0</v>
      </c>
      <c r="LD99">
        <v>0</v>
      </c>
      <c r="LE99">
        <v>0</v>
      </c>
      <c r="LF99">
        <v>0</v>
      </c>
      <c r="LG99">
        <v>0</v>
      </c>
      <c r="LH99">
        <v>0</v>
      </c>
      <c r="LI99">
        <v>0</v>
      </c>
      <c r="LJ99">
        <v>842.58400000000006</v>
      </c>
      <c r="LK99">
        <v>1</v>
      </c>
      <c r="LL99">
        <v>15000</v>
      </c>
      <c r="LM99">
        <v>8426</v>
      </c>
      <c r="LN99">
        <v>0</v>
      </c>
      <c r="LO99">
        <v>0</v>
      </c>
      <c r="LP99">
        <v>0</v>
      </c>
      <c r="LQ99">
        <v>0</v>
      </c>
      <c r="LR99">
        <v>0</v>
      </c>
      <c r="LS99">
        <v>0</v>
      </c>
      <c r="LT99">
        <v>0</v>
      </c>
      <c r="LU99">
        <v>0</v>
      </c>
      <c r="LV99">
        <v>0</v>
      </c>
      <c r="LW99">
        <v>0</v>
      </c>
      <c r="LX99">
        <v>0</v>
      </c>
      <c r="LY99">
        <v>0</v>
      </c>
      <c r="LZ99">
        <v>800</v>
      </c>
      <c r="MA99">
        <v>48000</v>
      </c>
      <c r="MB99">
        <v>0</v>
      </c>
      <c r="MC99">
        <v>32000</v>
      </c>
      <c r="MD99">
        <v>16000</v>
      </c>
      <c r="ME99">
        <v>0</v>
      </c>
      <c r="MF99">
        <v>0</v>
      </c>
      <c r="MG99">
        <v>7517434</v>
      </c>
      <c r="MH99">
        <v>0</v>
      </c>
      <c r="MI99">
        <v>0</v>
      </c>
      <c r="MJ99">
        <v>0</v>
      </c>
      <c r="MK99">
        <v>0</v>
      </c>
      <c r="ML99">
        <v>0</v>
      </c>
    </row>
    <row r="100" spans="1:350" x14ac:dyDescent="0.25">
      <c r="A100">
        <v>45523</v>
      </c>
      <c r="B100">
        <v>101811</v>
      </c>
      <c r="C100">
        <v>9</v>
      </c>
      <c r="D100">
        <v>2025</v>
      </c>
      <c r="E100">
        <v>6160</v>
      </c>
      <c r="F100">
        <v>0</v>
      </c>
      <c r="G100">
        <v>232.547</v>
      </c>
      <c r="H100">
        <v>178.04300000000001</v>
      </c>
      <c r="I100">
        <v>178.04300000000001</v>
      </c>
      <c r="J100">
        <v>232.547</v>
      </c>
      <c r="K100">
        <v>0</v>
      </c>
      <c r="L100">
        <v>6160</v>
      </c>
      <c r="M100">
        <v>0</v>
      </c>
      <c r="N100">
        <v>0</v>
      </c>
      <c r="P100">
        <v>184.108</v>
      </c>
      <c r="Q100">
        <v>0</v>
      </c>
      <c r="R100">
        <v>114551</v>
      </c>
      <c r="S100">
        <v>622.19600000000003</v>
      </c>
      <c r="U100">
        <v>79650</v>
      </c>
      <c r="V100">
        <v>44.678000000000004</v>
      </c>
      <c r="W100">
        <v>27522</v>
      </c>
      <c r="X100">
        <v>27522</v>
      </c>
      <c r="Z100">
        <v>0</v>
      </c>
      <c r="AC100">
        <v>0</v>
      </c>
      <c r="AD100" t="s">
        <v>305</v>
      </c>
      <c r="AE100">
        <v>0</v>
      </c>
      <c r="AH100">
        <v>0</v>
      </c>
      <c r="AI100">
        <v>0</v>
      </c>
      <c r="AJ100">
        <v>6160</v>
      </c>
      <c r="AK100" t="s">
        <v>529</v>
      </c>
      <c r="AL100" t="s">
        <v>332</v>
      </c>
      <c r="AM100">
        <v>0</v>
      </c>
      <c r="AN100">
        <v>0</v>
      </c>
      <c r="AO100">
        <v>0</v>
      </c>
      <c r="AP100">
        <v>0</v>
      </c>
      <c r="AQ100">
        <v>0</v>
      </c>
      <c r="AS100">
        <v>0</v>
      </c>
      <c r="AT100">
        <v>0</v>
      </c>
      <c r="AU100">
        <v>0</v>
      </c>
      <c r="AV100">
        <v>-2602</v>
      </c>
      <c r="AW100">
        <v>3755616</v>
      </c>
      <c r="AX100">
        <v>3723161</v>
      </c>
      <c r="AY100">
        <v>2377266</v>
      </c>
      <c r="AZ100">
        <v>114551</v>
      </c>
      <c r="BA100">
        <v>0</v>
      </c>
      <c r="BB100">
        <v>0</v>
      </c>
      <c r="BC100">
        <v>0</v>
      </c>
      <c r="BD100">
        <v>0</v>
      </c>
      <c r="BE100">
        <v>0</v>
      </c>
      <c r="BF100">
        <v>3229648</v>
      </c>
      <c r="BG100">
        <v>0</v>
      </c>
      <c r="BJ100">
        <v>12</v>
      </c>
      <c r="BK100">
        <v>0</v>
      </c>
      <c r="BL100">
        <v>0</v>
      </c>
      <c r="BM100">
        <v>0</v>
      </c>
      <c r="BN100">
        <v>0</v>
      </c>
      <c r="BO100">
        <v>0</v>
      </c>
      <c r="BP100">
        <v>0</v>
      </c>
      <c r="BQ100">
        <v>743</v>
      </c>
      <c r="BS100">
        <v>0</v>
      </c>
      <c r="BT100">
        <v>0</v>
      </c>
      <c r="BU100">
        <v>0</v>
      </c>
      <c r="BV100">
        <v>0</v>
      </c>
      <c r="BW100">
        <v>0</v>
      </c>
      <c r="BY100">
        <v>0</v>
      </c>
      <c r="CA100">
        <v>0</v>
      </c>
      <c r="CB100">
        <v>0</v>
      </c>
      <c r="CC100">
        <v>0</v>
      </c>
      <c r="CD100">
        <v>0</v>
      </c>
      <c r="CE100">
        <v>0</v>
      </c>
      <c r="CF100">
        <v>0</v>
      </c>
      <c r="CG100">
        <v>0</v>
      </c>
      <c r="CH100">
        <v>49585</v>
      </c>
      <c r="CI100">
        <v>0</v>
      </c>
      <c r="CJ100">
        <v>4</v>
      </c>
      <c r="CK100">
        <v>0</v>
      </c>
      <c r="CL100">
        <v>0</v>
      </c>
      <c r="CN100">
        <v>0</v>
      </c>
      <c r="CO100">
        <v>1</v>
      </c>
      <c r="CP100">
        <v>0</v>
      </c>
      <c r="CQ100">
        <v>0</v>
      </c>
      <c r="CR100">
        <v>197.42500000000001</v>
      </c>
      <c r="CS100">
        <v>0</v>
      </c>
      <c r="CT100">
        <v>0</v>
      </c>
      <c r="CU100">
        <v>0</v>
      </c>
      <c r="CV100">
        <v>0</v>
      </c>
      <c r="CW100">
        <v>0</v>
      </c>
      <c r="CX100">
        <v>0</v>
      </c>
      <c r="CY100">
        <v>0</v>
      </c>
      <c r="CZ100">
        <v>0</v>
      </c>
      <c r="DB100">
        <v>1096745</v>
      </c>
      <c r="DC100">
        <v>0</v>
      </c>
      <c r="DD100">
        <v>0</v>
      </c>
      <c r="DE100">
        <v>482790</v>
      </c>
      <c r="DF100">
        <v>482790</v>
      </c>
      <c r="DG100">
        <v>78.375</v>
      </c>
      <c r="DH100">
        <v>0</v>
      </c>
      <c r="DI100">
        <v>0</v>
      </c>
      <c r="DK100">
        <v>3504</v>
      </c>
      <c r="DL100">
        <v>0</v>
      </c>
      <c r="DM100">
        <v>1359424</v>
      </c>
      <c r="DN100">
        <v>4470</v>
      </c>
      <c r="DO100">
        <v>0</v>
      </c>
      <c r="DP100">
        <v>0</v>
      </c>
      <c r="DQ100">
        <v>0</v>
      </c>
      <c r="DR100">
        <v>0</v>
      </c>
      <c r="DS100">
        <v>0</v>
      </c>
      <c r="DT100">
        <v>0</v>
      </c>
      <c r="DU100">
        <v>0</v>
      </c>
      <c r="DV100">
        <v>0</v>
      </c>
      <c r="DW100">
        <v>0</v>
      </c>
      <c r="DX100">
        <v>0</v>
      </c>
      <c r="DY100">
        <v>0</v>
      </c>
      <c r="DZ100">
        <v>0</v>
      </c>
      <c r="EA100">
        <v>0.01</v>
      </c>
      <c r="EB100">
        <v>5.6000000000000001E-2</v>
      </c>
      <c r="EC100">
        <v>7.4480000000000004</v>
      </c>
      <c r="ED100">
        <v>52762</v>
      </c>
      <c r="EE100">
        <v>0</v>
      </c>
      <c r="EF100">
        <v>0</v>
      </c>
      <c r="EG100">
        <v>1.1460000000000001</v>
      </c>
      <c r="EH100">
        <v>100372</v>
      </c>
      <c r="EI100">
        <v>1210760</v>
      </c>
      <c r="EJ100">
        <v>49.138000000000005</v>
      </c>
      <c r="EK100">
        <v>2.4850000000000003</v>
      </c>
      <c r="EL100">
        <v>0</v>
      </c>
      <c r="EM100">
        <v>1.409</v>
      </c>
      <c r="EN100">
        <v>0.26</v>
      </c>
      <c r="EO100">
        <v>0</v>
      </c>
      <c r="EP100">
        <v>0</v>
      </c>
      <c r="EQ100">
        <v>54.504000000000005</v>
      </c>
      <c r="ER100">
        <v>0</v>
      </c>
      <c r="ES100">
        <v>16.294</v>
      </c>
      <c r="ET100">
        <v>0</v>
      </c>
      <c r="EV100">
        <v>0</v>
      </c>
      <c r="EW100">
        <v>0</v>
      </c>
      <c r="EX100">
        <v>0</v>
      </c>
      <c r="EZ100">
        <v>3192497</v>
      </c>
      <c r="FA100">
        <v>0</v>
      </c>
      <c r="FB100">
        <v>3302578</v>
      </c>
      <c r="FC100">
        <v>0</v>
      </c>
      <c r="FD100">
        <v>0</v>
      </c>
      <c r="FE100">
        <v>452726</v>
      </c>
      <c r="FF100">
        <v>77938</v>
      </c>
      <c r="FG100">
        <v>6.6668999999999992E-2</v>
      </c>
      <c r="FH100">
        <v>3.0164999999999997E-2</v>
      </c>
      <c r="FI100">
        <v>0</v>
      </c>
      <c r="FJ100">
        <v>0</v>
      </c>
      <c r="FK100">
        <v>524.29399999999998</v>
      </c>
      <c r="FL100">
        <v>3882827</v>
      </c>
      <c r="FM100">
        <v>0</v>
      </c>
      <c r="FN100">
        <v>0</v>
      </c>
      <c r="FO100">
        <v>0</v>
      </c>
      <c r="FP100">
        <v>0</v>
      </c>
      <c r="FQ100">
        <v>0</v>
      </c>
      <c r="FR100">
        <v>0</v>
      </c>
      <c r="FS100">
        <v>0</v>
      </c>
      <c r="FT100">
        <v>0</v>
      </c>
      <c r="FU100">
        <v>0</v>
      </c>
      <c r="FV100">
        <v>0</v>
      </c>
      <c r="FW100">
        <v>0</v>
      </c>
      <c r="FX100">
        <v>0</v>
      </c>
      <c r="FY100">
        <v>0</v>
      </c>
      <c r="GB100">
        <v>0</v>
      </c>
      <c r="GC100">
        <v>0</v>
      </c>
      <c r="GD100">
        <v>0</v>
      </c>
      <c r="GF100">
        <v>0</v>
      </c>
      <c r="GG100">
        <v>0</v>
      </c>
      <c r="GH100">
        <v>0</v>
      </c>
      <c r="GI100">
        <v>0</v>
      </c>
      <c r="GK100">
        <v>0</v>
      </c>
      <c r="GL100">
        <v>0</v>
      </c>
      <c r="GM100">
        <v>0</v>
      </c>
      <c r="GN100">
        <v>0</v>
      </c>
      <c r="GO100">
        <v>0</v>
      </c>
      <c r="GQ100">
        <v>0</v>
      </c>
      <c r="GR100">
        <v>0</v>
      </c>
      <c r="GS100">
        <v>0</v>
      </c>
      <c r="GT100">
        <v>0</v>
      </c>
      <c r="HB100">
        <v>380911986</v>
      </c>
      <c r="HC100">
        <v>3.9695999999999995E-2</v>
      </c>
      <c r="HD100">
        <v>36925</v>
      </c>
      <c r="HE100">
        <v>0</v>
      </c>
      <c r="HF100">
        <v>195491</v>
      </c>
      <c r="HG100">
        <v>1232</v>
      </c>
      <c r="HH100">
        <v>0</v>
      </c>
      <c r="HI100">
        <v>0</v>
      </c>
      <c r="HJ100">
        <v>61974</v>
      </c>
      <c r="HK100">
        <v>2017</v>
      </c>
      <c r="HL100">
        <v>1776</v>
      </c>
      <c r="HM100">
        <v>0</v>
      </c>
      <c r="HN100">
        <v>0</v>
      </c>
      <c r="HO100">
        <v>0</v>
      </c>
      <c r="HP100">
        <v>54886</v>
      </c>
      <c r="HQ100">
        <v>0</v>
      </c>
      <c r="HR100">
        <v>0</v>
      </c>
      <c r="HS100">
        <v>3188027</v>
      </c>
      <c r="HT100">
        <v>77938</v>
      </c>
      <c r="HW100">
        <v>0</v>
      </c>
      <c r="HX100">
        <v>29</v>
      </c>
      <c r="HY100">
        <v>38</v>
      </c>
      <c r="HZ100">
        <v>38</v>
      </c>
      <c r="IA100">
        <v>68</v>
      </c>
      <c r="IB100">
        <v>129</v>
      </c>
      <c r="IC100">
        <v>302</v>
      </c>
      <c r="ID100">
        <v>0</v>
      </c>
      <c r="IE100">
        <v>0</v>
      </c>
      <c r="IF100">
        <v>0</v>
      </c>
      <c r="IG100">
        <v>2</v>
      </c>
      <c r="IH100">
        <v>0</v>
      </c>
      <c r="II100">
        <v>199.584</v>
      </c>
      <c r="IJ100">
        <v>44.678000000000004</v>
      </c>
      <c r="IK100">
        <v>68.076999999999998</v>
      </c>
      <c r="IL100">
        <v>0</v>
      </c>
      <c r="IM100">
        <v>0</v>
      </c>
      <c r="IN100">
        <v>0</v>
      </c>
      <c r="IO100">
        <v>0</v>
      </c>
      <c r="IP100">
        <v>267.661</v>
      </c>
      <c r="IQ100">
        <v>44.678000000000004</v>
      </c>
      <c r="IR100">
        <v>27522</v>
      </c>
      <c r="IS100">
        <v>18721</v>
      </c>
      <c r="IT100">
        <v>0</v>
      </c>
      <c r="IU100">
        <v>0</v>
      </c>
      <c r="IV100">
        <v>0</v>
      </c>
      <c r="IW100">
        <v>6160</v>
      </c>
      <c r="IX100">
        <v>0</v>
      </c>
      <c r="IY100">
        <v>0</v>
      </c>
      <c r="IZ100">
        <v>73607</v>
      </c>
      <c r="JA100">
        <v>0</v>
      </c>
      <c r="JB100">
        <v>0</v>
      </c>
      <c r="JC100">
        <v>0</v>
      </c>
      <c r="JD100">
        <v>0</v>
      </c>
      <c r="JE100">
        <v>0</v>
      </c>
      <c r="JF100">
        <v>0</v>
      </c>
      <c r="JG100">
        <v>0</v>
      </c>
      <c r="JH100">
        <v>0</v>
      </c>
      <c r="JJ100">
        <v>0</v>
      </c>
      <c r="JK100">
        <v>0</v>
      </c>
      <c r="JL100">
        <v>0</v>
      </c>
      <c r="JM100">
        <v>0</v>
      </c>
      <c r="JO100">
        <v>0</v>
      </c>
      <c r="JP100">
        <v>0</v>
      </c>
      <c r="JQ100">
        <v>0</v>
      </c>
      <c r="JR100">
        <v>0</v>
      </c>
      <c r="JS100">
        <v>0</v>
      </c>
      <c r="JT100">
        <v>0</v>
      </c>
      <c r="JU100">
        <v>0</v>
      </c>
      <c r="JW100">
        <v>0</v>
      </c>
      <c r="JX100">
        <v>0</v>
      </c>
      <c r="JY100">
        <v>0</v>
      </c>
      <c r="JZ100">
        <v>0</v>
      </c>
      <c r="KD100">
        <v>0</v>
      </c>
      <c r="KE100">
        <v>7258</v>
      </c>
      <c r="KG100">
        <v>0</v>
      </c>
      <c r="KH100">
        <v>0</v>
      </c>
      <c r="KI100">
        <v>0</v>
      </c>
      <c r="KJ100">
        <v>1</v>
      </c>
      <c r="KK100">
        <v>1</v>
      </c>
      <c r="KL100">
        <v>616</v>
      </c>
      <c r="KM100">
        <v>616</v>
      </c>
      <c r="KN100">
        <v>0</v>
      </c>
      <c r="KO100">
        <v>0</v>
      </c>
      <c r="KP100">
        <v>0</v>
      </c>
      <c r="KQ100">
        <v>0</v>
      </c>
      <c r="KS100">
        <v>0</v>
      </c>
      <c r="KT100">
        <v>0</v>
      </c>
      <c r="KU100">
        <v>0</v>
      </c>
      <c r="KW100">
        <v>0</v>
      </c>
      <c r="KX100">
        <v>0</v>
      </c>
      <c r="KY100">
        <v>0</v>
      </c>
      <c r="KZ100">
        <v>0</v>
      </c>
      <c r="LA100">
        <v>0</v>
      </c>
      <c r="LB100">
        <v>0</v>
      </c>
      <c r="LD100">
        <v>0</v>
      </c>
      <c r="LE100">
        <v>0</v>
      </c>
      <c r="LF100">
        <v>0</v>
      </c>
      <c r="LG100">
        <v>0</v>
      </c>
      <c r="LH100">
        <v>0</v>
      </c>
      <c r="LI100">
        <v>0</v>
      </c>
      <c r="LJ100">
        <v>197.42500000000001</v>
      </c>
      <c r="LK100">
        <v>4</v>
      </c>
      <c r="LL100">
        <v>60000</v>
      </c>
      <c r="LM100">
        <v>1974</v>
      </c>
      <c r="LN100">
        <v>0</v>
      </c>
      <c r="LO100">
        <v>0</v>
      </c>
      <c r="LP100">
        <v>0</v>
      </c>
      <c r="LQ100">
        <v>0</v>
      </c>
      <c r="LR100">
        <v>0</v>
      </c>
      <c r="LS100">
        <v>0</v>
      </c>
      <c r="LT100">
        <v>0</v>
      </c>
      <c r="LU100">
        <v>0</v>
      </c>
      <c r="LV100">
        <v>0</v>
      </c>
      <c r="LW100">
        <v>0</v>
      </c>
      <c r="LX100">
        <v>0</v>
      </c>
      <c r="LY100">
        <v>0</v>
      </c>
      <c r="LZ100">
        <v>211</v>
      </c>
      <c r="MA100">
        <v>12660</v>
      </c>
      <c r="MB100">
        <v>0</v>
      </c>
      <c r="MC100">
        <v>8440</v>
      </c>
      <c r="MD100">
        <v>4220</v>
      </c>
      <c r="ME100">
        <v>0</v>
      </c>
      <c r="MF100">
        <v>0</v>
      </c>
      <c r="MG100">
        <v>3768276</v>
      </c>
      <c r="MH100">
        <v>0</v>
      </c>
      <c r="MI100">
        <v>0</v>
      </c>
      <c r="MJ100">
        <v>0</v>
      </c>
      <c r="MK100">
        <v>0</v>
      </c>
      <c r="ML100">
        <v>0</v>
      </c>
    </row>
    <row r="101" spans="1:350" x14ac:dyDescent="0.25">
      <c r="A101">
        <v>45523</v>
      </c>
      <c r="B101">
        <v>220811</v>
      </c>
      <c r="C101">
        <v>9</v>
      </c>
      <c r="D101">
        <v>2025</v>
      </c>
      <c r="E101">
        <v>6160</v>
      </c>
      <c r="F101">
        <v>0</v>
      </c>
      <c r="G101">
        <v>109.91200000000001</v>
      </c>
      <c r="H101">
        <v>106.42500000000001</v>
      </c>
      <c r="I101">
        <v>106.42500000000001</v>
      </c>
      <c r="J101">
        <v>109.91200000000001</v>
      </c>
      <c r="K101">
        <v>0</v>
      </c>
      <c r="L101">
        <v>6160</v>
      </c>
      <c r="M101">
        <v>0</v>
      </c>
      <c r="N101">
        <v>0</v>
      </c>
      <c r="P101">
        <v>150.11500000000001</v>
      </c>
      <c r="Q101">
        <v>0</v>
      </c>
      <c r="R101">
        <v>93401</v>
      </c>
      <c r="S101">
        <v>622.19600000000003</v>
      </c>
      <c r="U101">
        <v>64944</v>
      </c>
      <c r="V101">
        <v>28.98</v>
      </c>
      <c r="W101">
        <v>17852</v>
      </c>
      <c r="X101">
        <v>17852</v>
      </c>
      <c r="Z101">
        <v>0</v>
      </c>
      <c r="AC101">
        <v>0</v>
      </c>
      <c r="AD101" t="s">
        <v>305</v>
      </c>
      <c r="AE101">
        <v>0</v>
      </c>
      <c r="AH101">
        <v>0</v>
      </c>
      <c r="AI101">
        <v>0</v>
      </c>
      <c r="AJ101">
        <v>6160</v>
      </c>
      <c r="AK101" t="s">
        <v>529</v>
      </c>
      <c r="AL101" t="s">
        <v>56</v>
      </c>
      <c r="AM101">
        <v>0</v>
      </c>
      <c r="AN101">
        <v>0</v>
      </c>
      <c r="AO101">
        <v>0</v>
      </c>
      <c r="AP101">
        <v>0</v>
      </c>
      <c r="AQ101">
        <v>0</v>
      </c>
      <c r="AS101">
        <v>0</v>
      </c>
      <c r="AT101">
        <v>0</v>
      </c>
      <c r="AU101">
        <v>0</v>
      </c>
      <c r="AV101">
        <v>0</v>
      </c>
      <c r="AW101">
        <v>1205680</v>
      </c>
      <c r="AX101">
        <v>1188468</v>
      </c>
      <c r="AY101">
        <v>852820</v>
      </c>
      <c r="AZ101">
        <v>93401</v>
      </c>
      <c r="BA101">
        <v>12.417</v>
      </c>
      <c r="BB101">
        <v>2124</v>
      </c>
      <c r="BC101">
        <v>2111</v>
      </c>
      <c r="BD101">
        <v>5</v>
      </c>
      <c r="BE101">
        <v>14</v>
      </c>
      <c r="BF101">
        <v>1100968</v>
      </c>
      <c r="BG101">
        <v>0</v>
      </c>
      <c r="BJ101">
        <v>12</v>
      </c>
      <c r="BK101">
        <v>0</v>
      </c>
      <c r="BL101">
        <v>0</v>
      </c>
      <c r="BM101">
        <v>0</v>
      </c>
      <c r="BN101">
        <v>0</v>
      </c>
      <c r="BO101">
        <v>0</v>
      </c>
      <c r="BP101">
        <v>0</v>
      </c>
      <c r="BQ101">
        <v>754</v>
      </c>
      <c r="BS101">
        <v>0</v>
      </c>
      <c r="BT101">
        <v>0</v>
      </c>
      <c r="BU101">
        <v>0</v>
      </c>
      <c r="BV101">
        <v>0</v>
      </c>
      <c r="BW101">
        <v>0</v>
      </c>
      <c r="BY101">
        <v>0</v>
      </c>
      <c r="CA101">
        <v>0</v>
      </c>
      <c r="CB101">
        <v>0</v>
      </c>
      <c r="CC101">
        <v>0</v>
      </c>
      <c r="CD101">
        <v>0</v>
      </c>
      <c r="CE101">
        <v>0</v>
      </c>
      <c r="CF101">
        <v>0</v>
      </c>
      <c r="CG101">
        <v>0</v>
      </c>
      <c r="CH101">
        <v>27412</v>
      </c>
      <c r="CI101">
        <v>0</v>
      </c>
      <c r="CJ101">
        <v>4</v>
      </c>
      <c r="CK101">
        <v>0</v>
      </c>
      <c r="CL101">
        <v>0</v>
      </c>
      <c r="CN101">
        <v>0</v>
      </c>
      <c r="CO101">
        <v>1</v>
      </c>
      <c r="CP101">
        <v>0</v>
      </c>
      <c r="CQ101">
        <v>0</v>
      </c>
      <c r="CR101">
        <v>156.845</v>
      </c>
      <c r="CS101">
        <v>0</v>
      </c>
      <c r="CT101">
        <v>0</v>
      </c>
      <c r="CU101">
        <v>0</v>
      </c>
      <c r="CV101">
        <v>0</v>
      </c>
      <c r="CW101">
        <v>0</v>
      </c>
      <c r="CX101">
        <v>0</v>
      </c>
      <c r="CY101">
        <v>0</v>
      </c>
      <c r="CZ101">
        <v>0</v>
      </c>
      <c r="DB101">
        <v>655578</v>
      </c>
      <c r="DC101">
        <v>0</v>
      </c>
      <c r="DD101">
        <v>0</v>
      </c>
      <c r="DE101">
        <v>163548</v>
      </c>
      <c r="DF101">
        <v>163548</v>
      </c>
      <c r="DG101">
        <v>26.55</v>
      </c>
      <c r="DH101">
        <v>0</v>
      </c>
      <c r="DI101">
        <v>0</v>
      </c>
      <c r="DK101">
        <v>3680</v>
      </c>
      <c r="DL101">
        <v>0</v>
      </c>
      <c r="DM101">
        <v>69129</v>
      </c>
      <c r="DN101">
        <v>227</v>
      </c>
      <c r="DO101">
        <v>0</v>
      </c>
      <c r="DP101">
        <v>0</v>
      </c>
      <c r="DQ101">
        <v>0</v>
      </c>
      <c r="DR101">
        <v>0</v>
      </c>
      <c r="DS101">
        <v>0</v>
      </c>
      <c r="DT101">
        <v>0</v>
      </c>
      <c r="DU101">
        <v>0</v>
      </c>
      <c r="DV101">
        <v>0</v>
      </c>
      <c r="DW101">
        <v>0</v>
      </c>
      <c r="DX101">
        <v>0</v>
      </c>
      <c r="DY101">
        <v>0</v>
      </c>
      <c r="DZ101">
        <v>0</v>
      </c>
      <c r="EA101">
        <v>0</v>
      </c>
      <c r="EB101">
        <v>0</v>
      </c>
      <c r="EC101">
        <v>0.16700000000000001</v>
      </c>
      <c r="ED101">
        <v>1183</v>
      </c>
      <c r="EE101">
        <v>0</v>
      </c>
      <c r="EF101">
        <v>0</v>
      </c>
      <c r="EG101">
        <v>0</v>
      </c>
      <c r="EH101">
        <v>68173</v>
      </c>
      <c r="EI101">
        <v>0</v>
      </c>
      <c r="EJ101">
        <v>0</v>
      </c>
      <c r="EK101">
        <v>3.1840000000000002</v>
      </c>
      <c r="EL101">
        <v>0</v>
      </c>
      <c r="EM101">
        <v>0</v>
      </c>
      <c r="EN101">
        <v>0.30299999999999999</v>
      </c>
      <c r="EO101">
        <v>0</v>
      </c>
      <c r="EP101">
        <v>0</v>
      </c>
      <c r="EQ101">
        <v>3.4870000000000001</v>
      </c>
      <c r="ER101">
        <v>0</v>
      </c>
      <c r="ES101">
        <v>11.067</v>
      </c>
      <c r="ET101">
        <v>0</v>
      </c>
      <c r="EV101">
        <v>0</v>
      </c>
      <c r="EW101">
        <v>0</v>
      </c>
      <c r="EX101">
        <v>0</v>
      </c>
      <c r="EZ101">
        <v>1007567</v>
      </c>
      <c r="FA101">
        <v>0</v>
      </c>
      <c r="FB101">
        <v>1100728</v>
      </c>
      <c r="FC101">
        <v>0</v>
      </c>
      <c r="FD101">
        <v>0</v>
      </c>
      <c r="FE101">
        <v>154332</v>
      </c>
      <c r="FF101">
        <v>26569</v>
      </c>
      <c r="FG101">
        <v>6.6668999999999992E-2</v>
      </c>
      <c r="FH101">
        <v>3.0164999999999997E-2</v>
      </c>
      <c r="FI101">
        <v>0</v>
      </c>
      <c r="FJ101">
        <v>0</v>
      </c>
      <c r="FK101">
        <v>178.72900000000001</v>
      </c>
      <c r="FL101">
        <v>1309041</v>
      </c>
      <c r="FM101">
        <v>0</v>
      </c>
      <c r="FN101">
        <v>0</v>
      </c>
      <c r="FO101">
        <v>0</v>
      </c>
      <c r="FP101">
        <v>0</v>
      </c>
      <c r="FQ101">
        <v>0</v>
      </c>
      <c r="FR101">
        <v>0</v>
      </c>
      <c r="FS101">
        <v>0</v>
      </c>
      <c r="FT101">
        <v>0</v>
      </c>
      <c r="FU101">
        <v>0</v>
      </c>
      <c r="FV101">
        <v>0</v>
      </c>
      <c r="FW101">
        <v>0</v>
      </c>
      <c r="FX101">
        <v>0</v>
      </c>
      <c r="FY101">
        <v>0</v>
      </c>
      <c r="GB101">
        <v>0</v>
      </c>
      <c r="GC101">
        <v>0</v>
      </c>
      <c r="GD101">
        <v>0</v>
      </c>
      <c r="GF101">
        <v>0</v>
      </c>
      <c r="GG101">
        <v>0</v>
      </c>
      <c r="GH101">
        <v>0</v>
      </c>
      <c r="GI101">
        <v>0</v>
      </c>
      <c r="GK101">
        <v>0</v>
      </c>
      <c r="GL101">
        <v>0</v>
      </c>
      <c r="GM101">
        <v>0</v>
      </c>
      <c r="GN101">
        <v>0</v>
      </c>
      <c r="GO101">
        <v>0</v>
      </c>
      <c r="GQ101">
        <v>0</v>
      </c>
      <c r="GR101">
        <v>0</v>
      </c>
      <c r="GS101">
        <v>0</v>
      </c>
      <c r="GT101">
        <v>0</v>
      </c>
      <c r="HB101">
        <v>380911986</v>
      </c>
      <c r="HC101">
        <v>3.9695999999999995E-2</v>
      </c>
      <c r="HD101">
        <v>17452</v>
      </c>
      <c r="HE101">
        <v>0</v>
      </c>
      <c r="HF101">
        <v>116855</v>
      </c>
      <c r="HG101">
        <v>0</v>
      </c>
      <c r="HH101">
        <v>52762</v>
      </c>
      <c r="HI101">
        <v>0</v>
      </c>
      <c r="HJ101">
        <v>16534</v>
      </c>
      <c r="HK101">
        <v>0</v>
      </c>
      <c r="HL101">
        <v>0</v>
      </c>
      <c r="HM101">
        <v>0</v>
      </c>
      <c r="HN101">
        <v>6359</v>
      </c>
      <c r="HO101">
        <v>0</v>
      </c>
      <c r="HP101">
        <v>0</v>
      </c>
      <c r="HQ101">
        <v>0</v>
      </c>
      <c r="HR101">
        <v>0</v>
      </c>
      <c r="HS101">
        <v>1007327</v>
      </c>
      <c r="HT101">
        <v>26569</v>
      </c>
      <c r="HW101">
        <v>0</v>
      </c>
      <c r="HX101">
        <v>20</v>
      </c>
      <c r="HY101">
        <v>11</v>
      </c>
      <c r="HZ101">
        <v>23</v>
      </c>
      <c r="IA101">
        <v>27</v>
      </c>
      <c r="IB101">
        <v>24</v>
      </c>
      <c r="IC101">
        <v>105</v>
      </c>
      <c r="ID101">
        <v>0</v>
      </c>
      <c r="IE101">
        <v>0</v>
      </c>
      <c r="IF101">
        <v>0</v>
      </c>
      <c r="IG101">
        <v>0</v>
      </c>
      <c r="IH101">
        <v>85.653000000000006</v>
      </c>
      <c r="II101">
        <v>0</v>
      </c>
      <c r="IJ101">
        <v>28.98</v>
      </c>
      <c r="IK101">
        <v>0</v>
      </c>
      <c r="IL101">
        <v>0</v>
      </c>
      <c r="IM101">
        <v>0</v>
      </c>
      <c r="IN101">
        <v>0</v>
      </c>
      <c r="IO101">
        <v>0</v>
      </c>
      <c r="IP101">
        <v>0</v>
      </c>
      <c r="IQ101">
        <v>28.98</v>
      </c>
      <c r="IR101">
        <v>17852</v>
      </c>
      <c r="IS101">
        <v>0</v>
      </c>
      <c r="IT101">
        <v>0</v>
      </c>
      <c r="IU101">
        <v>0</v>
      </c>
      <c r="IV101">
        <v>0</v>
      </c>
      <c r="IW101">
        <v>6160</v>
      </c>
      <c r="IX101">
        <v>0</v>
      </c>
      <c r="IY101">
        <v>0</v>
      </c>
      <c r="IZ101">
        <v>0</v>
      </c>
      <c r="JA101">
        <v>0</v>
      </c>
      <c r="JB101">
        <v>0</v>
      </c>
      <c r="JC101">
        <v>0</v>
      </c>
      <c r="JD101">
        <v>0</v>
      </c>
      <c r="JE101">
        <v>0</v>
      </c>
      <c r="JF101">
        <v>1</v>
      </c>
      <c r="JG101">
        <v>6359</v>
      </c>
      <c r="JH101">
        <v>0</v>
      </c>
      <c r="JJ101">
        <v>0</v>
      </c>
      <c r="JK101">
        <v>0</v>
      </c>
      <c r="JL101">
        <v>0</v>
      </c>
      <c r="JM101">
        <v>0</v>
      </c>
      <c r="JO101">
        <v>0</v>
      </c>
      <c r="JP101">
        <v>0</v>
      </c>
      <c r="JQ101">
        <v>0</v>
      </c>
      <c r="JR101">
        <v>0</v>
      </c>
      <c r="JS101">
        <v>0</v>
      </c>
      <c r="JT101">
        <v>0</v>
      </c>
      <c r="JU101">
        <v>2156</v>
      </c>
      <c r="JW101">
        <v>0</v>
      </c>
      <c r="JX101">
        <v>0</v>
      </c>
      <c r="JY101">
        <v>0</v>
      </c>
      <c r="JZ101">
        <v>0</v>
      </c>
      <c r="KD101">
        <v>2156</v>
      </c>
      <c r="KE101">
        <v>7258</v>
      </c>
      <c r="KG101">
        <v>0</v>
      </c>
      <c r="KH101">
        <v>0</v>
      </c>
      <c r="KI101">
        <v>0</v>
      </c>
      <c r="KJ101">
        <v>0</v>
      </c>
      <c r="KK101">
        <v>0</v>
      </c>
      <c r="KL101">
        <v>0</v>
      </c>
      <c r="KM101">
        <v>0</v>
      </c>
      <c r="KN101">
        <v>0</v>
      </c>
      <c r="KO101">
        <v>0</v>
      </c>
      <c r="KP101">
        <v>0</v>
      </c>
      <c r="KQ101">
        <v>0</v>
      </c>
      <c r="KS101">
        <v>0</v>
      </c>
      <c r="KT101">
        <v>0</v>
      </c>
      <c r="KU101">
        <v>0</v>
      </c>
      <c r="KW101">
        <v>0</v>
      </c>
      <c r="KX101">
        <v>0</v>
      </c>
      <c r="KY101">
        <v>0</v>
      </c>
      <c r="KZ101">
        <v>0</v>
      </c>
      <c r="LA101">
        <v>0</v>
      </c>
      <c r="LB101">
        <v>0</v>
      </c>
      <c r="LD101">
        <v>0</v>
      </c>
      <c r="LE101">
        <v>0</v>
      </c>
      <c r="LF101">
        <v>0</v>
      </c>
      <c r="LG101">
        <v>0</v>
      </c>
      <c r="LH101">
        <v>0</v>
      </c>
      <c r="LI101">
        <v>0</v>
      </c>
      <c r="LJ101">
        <v>153.39600000000002</v>
      </c>
      <c r="LK101">
        <v>1</v>
      </c>
      <c r="LL101">
        <v>15000</v>
      </c>
      <c r="LM101">
        <v>1534</v>
      </c>
      <c r="LN101">
        <v>0</v>
      </c>
      <c r="LO101">
        <v>0</v>
      </c>
      <c r="LP101">
        <v>0</v>
      </c>
      <c r="LQ101">
        <v>0</v>
      </c>
      <c r="LR101">
        <v>0</v>
      </c>
      <c r="LS101">
        <v>0</v>
      </c>
      <c r="LT101">
        <v>0</v>
      </c>
      <c r="LU101">
        <v>0</v>
      </c>
      <c r="LV101">
        <v>0</v>
      </c>
      <c r="LW101">
        <v>0</v>
      </c>
      <c r="LX101">
        <v>0</v>
      </c>
      <c r="LY101">
        <v>0</v>
      </c>
      <c r="LZ101">
        <v>166</v>
      </c>
      <c r="MA101">
        <v>9960</v>
      </c>
      <c r="MB101">
        <v>0</v>
      </c>
      <c r="MC101">
        <v>6640</v>
      </c>
      <c r="MD101">
        <v>3320</v>
      </c>
      <c r="ME101">
        <v>0</v>
      </c>
      <c r="MF101">
        <v>0</v>
      </c>
      <c r="MG101">
        <v>1215640</v>
      </c>
      <c r="MH101">
        <v>0</v>
      </c>
      <c r="MI101">
        <v>0</v>
      </c>
      <c r="MJ101">
        <v>0</v>
      </c>
      <c r="MK101">
        <v>0</v>
      </c>
      <c r="ML101">
        <v>0</v>
      </c>
    </row>
    <row r="102" spans="1:350" x14ac:dyDescent="0.25">
      <c r="A102">
        <v>45523</v>
      </c>
      <c r="B102">
        <v>57813</v>
      </c>
      <c r="C102">
        <v>9</v>
      </c>
      <c r="D102">
        <v>2025</v>
      </c>
      <c r="E102">
        <v>6160</v>
      </c>
      <c r="F102">
        <v>0</v>
      </c>
      <c r="G102">
        <v>6087.1280000000006</v>
      </c>
      <c r="H102">
        <v>5689.1779999999999</v>
      </c>
      <c r="I102">
        <v>5689.1779999999999</v>
      </c>
      <c r="J102">
        <v>6087.1280000000006</v>
      </c>
      <c r="K102">
        <v>0</v>
      </c>
      <c r="L102">
        <v>6160</v>
      </c>
      <c r="M102">
        <v>0</v>
      </c>
      <c r="N102">
        <v>0</v>
      </c>
      <c r="P102">
        <v>5834.4830000000002</v>
      </c>
      <c r="Q102">
        <v>0</v>
      </c>
      <c r="R102">
        <v>3630192</v>
      </c>
      <c r="S102">
        <v>622.19600000000003</v>
      </c>
      <c r="U102">
        <v>2524214</v>
      </c>
      <c r="V102">
        <v>2403.7080000000001</v>
      </c>
      <c r="W102">
        <v>1480684</v>
      </c>
      <c r="X102">
        <v>1480684</v>
      </c>
      <c r="Z102">
        <v>0</v>
      </c>
      <c r="AC102">
        <v>0</v>
      </c>
      <c r="AD102" t="s">
        <v>305</v>
      </c>
      <c r="AE102">
        <v>0</v>
      </c>
      <c r="AH102">
        <v>0</v>
      </c>
      <c r="AI102">
        <v>0</v>
      </c>
      <c r="AJ102">
        <v>6160</v>
      </c>
      <c r="AK102" t="s">
        <v>529</v>
      </c>
      <c r="AL102" t="s">
        <v>18</v>
      </c>
      <c r="AM102">
        <v>0</v>
      </c>
      <c r="AN102">
        <v>0</v>
      </c>
      <c r="AO102">
        <v>0</v>
      </c>
      <c r="AP102">
        <v>0</v>
      </c>
      <c r="AQ102">
        <v>0</v>
      </c>
      <c r="AS102">
        <v>0</v>
      </c>
      <c r="AT102">
        <v>0</v>
      </c>
      <c r="AU102">
        <v>0</v>
      </c>
      <c r="AV102">
        <v>-204196</v>
      </c>
      <c r="AW102">
        <v>68976783</v>
      </c>
      <c r="AX102">
        <v>68031821</v>
      </c>
      <c r="AY102">
        <v>50975138</v>
      </c>
      <c r="AZ102">
        <v>3630192</v>
      </c>
      <c r="BA102">
        <v>143</v>
      </c>
      <c r="BB102">
        <v>0</v>
      </c>
      <c r="BC102">
        <v>0</v>
      </c>
      <c r="BD102">
        <v>0</v>
      </c>
      <c r="BE102">
        <v>0</v>
      </c>
      <c r="BF102">
        <v>61137099</v>
      </c>
      <c r="BG102">
        <v>0</v>
      </c>
      <c r="BJ102">
        <v>12</v>
      </c>
      <c r="BK102">
        <v>0</v>
      </c>
      <c r="BL102">
        <v>0</v>
      </c>
      <c r="BM102">
        <v>0</v>
      </c>
      <c r="BN102">
        <v>0</v>
      </c>
      <c r="BO102">
        <v>0</v>
      </c>
      <c r="BP102">
        <v>0</v>
      </c>
      <c r="BQ102">
        <v>0</v>
      </c>
      <c r="BS102">
        <v>0</v>
      </c>
      <c r="BT102">
        <v>0</v>
      </c>
      <c r="BU102">
        <v>0</v>
      </c>
      <c r="BV102">
        <v>0</v>
      </c>
      <c r="BW102">
        <v>0</v>
      </c>
      <c r="BY102">
        <v>0</v>
      </c>
      <c r="CA102">
        <v>479.47200000000004</v>
      </c>
      <c r="CB102">
        <v>479472</v>
      </c>
      <c r="CC102">
        <v>0</v>
      </c>
      <c r="CD102">
        <v>0</v>
      </c>
      <c r="CE102">
        <v>0</v>
      </c>
      <c r="CF102">
        <v>0</v>
      </c>
      <c r="CG102">
        <v>0</v>
      </c>
      <c r="CH102">
        <v>1324614</v>
      </c>
      <c r="CI102">
        <v>0</v>
      </c>
      <c r="CJ102">
        <v>5</v>
      </c>
      <c r="CK102">
        <v>0</v>
      </c>
      <c r="CL102">
        <v>0</v>
      </c>
      <c r="CN102">
        <v>0</v>
      </c>
      <c r="CO102">
        <v>1</v>
      </c>
      <c r="CP102">
        <v>0</v>
      </c>
      <c r="CQ102">
        <v>17</v>
      </c>
      <c r="CR102">
        <v>5830.4679999999998</v>
      </c>
      <c r="CS102">
        <v>0</v>
      </c>
      <c r="CT102">
        <v>0</v>
      </c>
      <c r="CU102">
        <v>0</v>
      </c>
      <c r="CV102">
        <v>0</v>
      </c>
      <c r="CW102">
        <v>0</v>
      </c>
      <c r="CX102">
        <v>0</v>
      </c>
      <c r="CY102">
        <v>0</v>
      </c>
      <c r="CZ102">
        <v>0</v>
      </c>
      <c r="DB102">
        <v>35045336</v>
      </c>
      <c r="DC102">
        <v>0</v>
      </c>
      <c r="DD102">
        <v>0</v>
      </c>
      <c r="DE102">
        <v>8311688</v>
      </c>
      <c r="DF102">
        <v>8311688</v>
      </c>
      <c r="DG102">
        <v>1349.3</v>
      </c>
      <c r="DH102">
        <v>0</v>
      </c>
      <c r="DI102">
        <v>0</v>
      </c>
      <c r="DK102">
        <v>0</v>
      </c>
      <c r="DL102">
        <v>0</v>
      </c>
      <c r="DM102">
        <v>6560616</v>
      </c>
      <c r="DN102">
        <v>21572</v>
      </c>
      <c r="DO102">
        <v>0</v>
      </c>
      <c r="DP102">
        <v>0</v>
      </c>
      <c r="DQ102">
        <v>0</v>
      </c>
      <c r="DR102">
        <v>0</v>
      </c>
      <c r="DS102">
        <v>0</v>
      </c>
      <c r="DT102">
        <v>0</v>
      </c>
      <c r="DU102">
        <v>0</v>
      </c>
      <c r="DV102">
        <v>0</v>
      </c>
      <c r="DW102">
        <v>0</v>
      </c>
      <c r="DX102">
        <v>0</v>
      </c>
      <c r="DY102">
        <v>0</v>
      </c>
      <c r="DZ102">
        <v>0</v>
      </c>
      <c r="EA102">
        <v>2.9000000000000001E-2</v>
      </c>
      <c r="EB102">
        <v>0</v>
      </c>
      <c r="EC102">
        <v>122.41300000000001</v>
      </c>
      <c r="ED102">
        <v>867174</v>
      </c>
      <c r="EE102">
        <v>0</v>
      </c>
      <c r="EF102">
        <v>0</v>
      </c>
      <c r="EG102">
        <v>0</v>
      </c>
      <c r="EH102">
        <v>5715014</v>
      </c>
      <c r="EI102">
        <v>0</v>
      </c>
      <c r="EJ102">
        <v>0</v>
      </c>
      <c r="EK102">
        <v>249.857</v>
      </c>
      <c r="EL102">
        <v>0.505</v>
      </c>
      <c r="EM102">
        <v>27.142000000000003</v>
      </c>
      <c r="EN102">
        <v>19.324000000000002</v>
      </c>
      <c r="EO102">
        <v>0</v>
      </c>
      <c r="EP102">
        <v>0</v>
      </c>
      <c r="EQ102">
        <v>296.35200000000003</v>
      </c>
      <c r="ER102">
        <v>0</v>
      </c>
      <c r="ES102">
        <v>927.76200000000006</v>
      </c>
      <c r="ET102">
        <v>0</v>
      </c>
      <c r="EV102">
        <v>0</v>
      </c>
      <c r="EW102">
        <v>0</v>
      </c>
      <c r="EX102">
        <v>0</v>
      </c>
      <c r="EZ102">
        <v>57986379</v>
      </c>
      <c r="FA102">
        <v>0</v>
      </c>
      <c r="FB102">
        <v>61594999</v>
      </c>
      <c r="FC102">
        <v>0</v>
      </c>
      <c r="FD102">
        <v>0</v>
      </c>
      <c r="FE102">
        <v>8570081</v>
      </c>
      <c r="FF102">
        <v>1475361</v>
      </c>
      <c r="FG102">
        <v>6.6668999999999992E-2</v>
      </c>
      <c r="FH102">
        <v>3.0164999999999997E-2</v>
      </c>
      <c r="FI102">
        <v>0</v>
      </c>
      <c r="FJ102">
        <v>0</v>
      </c>
      <c r="FK102">
        <v>9924.8540000000012</v>
      </c>
      <c r="FL102">
        <v>72965055</v>
      </c>
      <c r="FM102">
        <v>0</v>
      </c>
      <c r="FN102">
        <v>0</v>
      </c>
      <c r="FO102">
        <v>0</v>
      </c>
      <c r="FP102">
        <v>0</v>
      </c>
      <c r="FQ102">
        <v>0</v>
      </c>
      <c r="FR102">
        <v>0</v>
      </c>
      <c r="FS102">
        <v>0</v>
      </c>
      <c r="FT102">
        <v>0</v>
      </c>
      <c r="FU102">
        <v>0</v>
      </c>
      <c r="FV102">
        <v>0</v>
      </c>
      <c r="FW102">
        <v>0</v>
      </c>
      <c r="FX102">
        <v>0</v>
      </c>
      <c r="FY102">
        <v>0</v>
      </c>
      <c r="GB102">
        <v>920976</v>
      </c>
      <c r="GC102">
        <v>920976</v>
      </c>
      <c r="GD102">
        <v>101.598</v>
      </c>
      <c r="GF102">
        <v>0</v>
      </c>
      <c r="GG102">
        <v>0</v>
      </c>
      <c r="GH102">
        <v>0</v>
      </c>
      <c r="GI102">
        <v>0</v>
      </c>
      <c r="GK102">
        <v>0</v>
      </c>
      <c r="GL102">
        <v>0</v>
      </c>
      <c r="GM102">
        <v>0</v>
      </c>
      <c r="GN102">
        <v>0</v>
      </c>
      <c r="GO102">
        <v>0</v>
      </c>
      <c r="GQ102">
        <v>0</v>
      </c>
      <c r="GR102">
        <v>0</v>
      </c>
      <c r="GS102">
        <v>0</v>
      </c>
      <c r="GT102">
        <v>0</v>
      </c>
      <c r="HB102">
        <v>380911986</v>
      </c>
      <c r="HC102">
        <v>3.9695999999999995E-2</v>
      </c>
      <c r="HD102">
        <v>966534</v>
      </c>
      <c r="HE102">
        <v>0</v>
      </c>
      <c r="HF102">
        <v>6246717</v>
      </c>
      <c r="HG102">
        <v>317240</v>
      </c>
      <c r="HH102">
        <v>1680300</v>
      </c>
      <c r="HI102">
        <v>0</v>
      </c>
      <c r="HJ102">
        <v>163184</v>
      </c>
      <c r="HK102">
        <v>0</v>
      </c>
      <c r="HL102">
        <v>0</v>
      </c>
      <c r="HM102">
        <v>0</v>
      </c>
      <c r="HN102">
        <v>388786</v>
      </c>
      <c r="HO102">
        <v>0</v>
      </c>
      <c r="HP102">
        <v>0</v>
      </c>
      <c r="HQ102">
        <v>0</v>
      </c>
      <c r="HR102">
        <v>0</v>
      </c>
      <c r="HS102">
        <v>57964807</v>
      </c>
      <c r="HT102">
        <v>1475361</v>
      </c>
      <c r="HW102">
        <v>0</v>
      </c>
      <c r="HX102">
        <v>394</v>
      </c>
      <c r="HY102">
        <v>720</v>
      </c>
      <c r="HZ102">
        <v>1037</v>
      </c>
      <c r="IA102">
        <v>1438</v>
      </c>
      <c r="IB102">
        <v>1647</v>
      </c>
      <c r="IC102">
        <v>5236</v>
      </c>
      <c r="ID102">
        <v>0</v>
      </c>
      <c r="IE102">
        <v>0</v>
      </c>
      <c r="IF102">
        <v>0</v>
      </c>
      <c r="IG102">
        <v>515</v>
      </c>
      <c r="IH102">
        <v>2727.76</v>
      </c>
      <c r="II102">
        <v>0</v>
      </c>
      <c r="IJ102">
        <v>2403.7080000000001</v>
      </c>
      <c r="IK102">
        <v>0</v>
      </c>
      <c r="IL102">
        <v>0</v>
      </c>
      <c r="IM102">
        <v>0</v>
      </c>
      <c r="IN102">
        <v>0</v>
      </c>
      <c r="IO102">
        <v>0</v>
      </c>
      <c r="IP102">
        <v>0</v>
      </c>
      <c r="IQ102">
        <v>2403.7080000000001</v>
      </c>
      <c r="IR102">
        <v>1480684</v>
      </c>
      <c r="IS102">
        <v>0</v>
      </c>
      <c r="IT102">
        <v>0</v>
      </c>
      <c r="IU102">
        <v>0</v>
      </c>
      <c r="IV102">
        <v>0</v>
      </c>
      <c r="IW102">
        <v>6160</v>
      </c>
      <c r="IX102">
        <v>0</v>
      </c>
      <c r="IY102">
        <v>0</v>
      </c>
      <c r="IZ102">
        <v>0</v>
      </c>
      <c r="JA102">
        <v>0</v>
      </c>
      <c r="JB102">
        <v>2</v>
      </c>
      <c r="JC102">
        <v>53756</v>
      </c>
      <c r="JD102">
        <v>10</v>
      </c>
      <c r="JE102">
        <v>149866</v>
      </c>
      <c r="JF102">
        <v>24</v>
      </c>
      <c r="JG102">
        <v>177164</v>
      </c>
      <c r="JH102">
        <v>8000</v>
      </c>
      <c r="JJ102">
        <v>0</v>
      </c>
      <c r="JK102">
        <v>0</v>
      </c>
      <c r="JL102">
        <v>0</v>
      </c>
      <c r="JM102">
        <v>0</v>
      </c>
      <c r="JO102">
        <v>24.882000000000001</v>
      </c>
      <c r="JP102">
        <v>69.745000000000005</v>
      </c>
      <c r="JQ102">
        <v>6.9710000000000001</v>
      </c>
      <c r="JR102">
        <v>198653</v>
      </c>
      <c r="JS102">
        <v>647948</v>
      </c>
      <c r="JT102">
        <v>74375</v>
      </c>
      <c r="JU102">
        <v>0</v>
      </c>
      <c r="JW102">
        <v>0</v>
      </c>
      <c r="JX102">
        <v>0</v>
      </c>
      <c r="JY102">
        <v>0</v>
      </c>
      <c r="JZ102">
        <v>0</v>
      </c>
      <c r="KD102">
        <v>0</v>
      </c>
      <c r="KE102">
        <v>7258</v>
      </c>
      <c r="KG102">
        <v>0</v>
      </c>
      <c r="KH102">
        <v>0</v>
      </c>
      <c r="KI102">
        <v>0</v>
      </c>
      <c r="KJ102">
        <v>366</v>
      </c>
      <c r="KK102">
        <v>149</v>
      </c>
      <c r="KL102">
        <v>225456</v>
      </c>
      <c r="KM102">
        <v>91784</v>
      </c>
      <c r="KN102">
        <v>0</v>
      </c>
      <c r="KO102">
        <v>0</v>
      </c>
      <c r="KP102">
        <v>0</v>
      </c>
      <c r="KQ102">
        <v>0</v>
      </c>
      <c r="KS102">
        <v>0</v>
      </c>
      <c r="KT102">
        <v>0</v>
      </c>
      <c r="KU102">
        <v>0</v>
      </c>
      <c r="KW102">
        <v>0</v>
      </c>
      <c r="KX102">
        <v>0</v>
      </c>
      <c r="KY102">
        <v>0</v>
      </c>
      <c r="KZ102">
        <v>0</v>
      </c>
      <c r="LA102">
        <v>0</v>
      </c>
      <c r="LB102">
        <v>0</v>
      </c>
      <c r="LD102">
        <v>0</v>
      </c>
      <c r="LE102">
        <v>0</v>
      </c>
      <c r="LF102">
        <v>0</v>
      </c>
      <c r="LG102">
        <v>0</v>
      </c>
      <c r="LH102">
        <v>0</v>
      </c>
      <c r="LI102">
        <v>0</v>
      </c>
      <c r="LJ102">
        <v>5818.3980000000001</v>
      </c>
      <c r="LK102">
        <v>7</v>
      </c>
      <c r="LL102">
        <v>105000</v>
      </c>
      <c r="LM102">
        <v>58184</v>
      </c>
      <c r="LN102">
        <v>0</v>
      </c>
      <c r="LO102">
        <v>0</v>
      </c>
      <c r="LP102">
        <v>0</v>
      </c>
      <c r="LQ102">
        <v>0</v>
      </c>
      <c r="LR102">
        <v>0</v>
      </c>
      <c r="LS102">
        <v>0</v>
      </c>
      <c r="LT102">
        <v>0</v>
      </c>
      <c r="LU102">
        <v>0</v>
      </c>
      <c r="LV102">
        <v>0</v>
      </c>
      <c r="LW102">
        <v>0</v>
      </c>
      <c r="LX102">
        <v>0</v>
      </c>
      <c r="LY102">
        <v>0</v>
      </c>
      <c r="LZ102">
        <v>5968</v>
      </c>
      <c r="MA102">
        <v>358080</v>
      </c>
      <c r="MB102">
        <v>0</v>
      </c>
      <c r="MC102">
        <v>238720</v>
      </c>
      <c r="MD102">
        <v>119360</v>
      </c>
      <c r="ME102">
        <v>0</v>
      </c>
      <c r="MF102">
        <v>0</v>
      </c>
      <c r="MG102">
        <v>69334863</v>
      </c>
      <c r="MH102">
        <v>0</v>
      </c>
      <c r="MI102">
        <v>0</v>
      </c>
      <c r="MJ102">
        <v>0</v>
      </c>
      <c r="MK102">
        <v>0</v>
      </c>
      <c r="ML102">
        <v>0</v>
      </c>
    </row>
    <row r="103" spans="1:350" x14ac:dyDescent="0.25">
      <c r="A103">
        <v>45523</v>
      </c>
      <c r="B103">
        <v>15814</v>
      </c>
      <c r="C103">
        <v>9</v>
      </c>
      <c r="D103">
        <v>2025</v>
      </c>
      <c r="E103">
        <v>6160</v>
      </c>
      <c r="F103">
        <v>0</v>
      </c>
      <c r="G103">
        <v>62.618000000000002</v>
      </c>
      <c r="H103">
        <v>60.452000000000005</v>
      </c>
      <c r="I103">
        <v>60.452000000000005</v>
      </c>
      <c r="J103">
        <v>62.618000000000002</v>
      </c>
      <c r="K103">
        <v>0</v>
      </c>
      <c r="L103">
        <v>6160</v>
      </c>
      <c r="M103">
        <v>0</v>
      </c>
      <c r="N103">
        <v>0</v>
      </c>
      <c r="P103">
        <v>67.405000000000001</v>
      </c>
      <c r="Q103">
        <v>0</v>
      </c>
      <c r="R103">
        <v>41939</v>
      </c>
      <c r="S103">
        <v>622.19600000000003</v>
      </c>
      <c r="U103">
        <v>29162</v>
      </c>
      <c r="V103">
        <v>4.9580000000000002</v>
      </c>
      <c r="W103">
        <v>3054</v>
      </c>
      <c r="X103">
        <v>3054</v>
      </c>
      <c r="Z103">
        <v>0</v>
      </c>
      <c r="AC103">
        <v>0</v>
      </c>
      <c r="AD103" t="s">
        <v>305</v>
      </c>
      <c r="AE103">
        <v>0</v>
      </c>
      <c r="AH103">
        <v>0</v>
      </c>
      <c r="AI103">
        <v>0</v>
      </c>
      <c r="AJ103">
        <v>6160</v>
      </c>
      <c r="AK103" t="s">
        <v>529</v>
      </c>
      <c r="AL103" t="s">
        <v>35</v>
      </c>
      <c r="AM103">
        <v>0</v>
      </c>
      <c r="AN103">
        <v>0</v>
      </c>
      <c r="AO103">
        <v>0</v>
      </c>
      <c r="AP103">
        <v>0</v>
      </c>
      <c r="AQ103">
        <v>0</v>
      </c>
      <c r="AS103">
        <v>0</v>
      </c>
      <c r="AT103">
        <v>0</v>
      </c>
      <c r="AU103">
        <v>0</v>
      </c>
      <c r="AV103">
        <v>-3109</v>
      </c>
      <c r="AW103">
        <v>923839</v>
      </c>
      <c r="AX103">
        <v>914448</v>
      </c>
      <c r="AY103">
        <v>605928</v>
      </c>
      <c r="AZ103">
        <v>41939</v>
      </c>
      <c r="BA103">
        <v>0</v>
      </c>
      <c r="BB103">
        <v>0</v>
      </c>
      <c r="BC103">
        <v>0</v>
      </c>
      <c r="BD103">
        <v>0</v>
      </c>
      <c r="BE103">
        <v>0</v>
      </c>
      <c r="BF103">
        <v>800360</v>
      </c>
      <c r="BG103">
        <v>0</v>
      </c>
      <c r="BJ103">
        <v>12</v>
      </c>
      <c r="BK103">
        <v>0</v>
      </c>
      <c r="BL103">
        <v>0</v>
      </c>
      <c r="BM103">
        <v>0</v>
      </c>
      <c r="BN103">
        <v>0</v>
      </c>
      <c r="BO103">
        <v>0</v>
      </c>
      <c r="BP103">
        <v>0</v>
      </c>
      <c r="BQ103">
        <v>761</v>
      </c>
      <c r="BS103">
        <v>0</v>
      </c>
      <c r="BT103">
        <v>0</v>
      </c>
      <c r="BU103">
        <v>0</v>
      </c>
      <c r="BV103">
        <v>0</v>
      </c>
      <c r="BW103">
        <v>0</v>
      </c>
      <c r="BY103">
        <v>0</v>
      </c>
      <c r="CA103">
        <v>0</v>
      </c>
      <c r="CB103">
        <v>0</v>
      </c>
      <c r="CC103">
        <v>0</v>
      </c>
      <c r="CD103">
        <v>0</v>
      </c>
      <c r="CE103">
        <v>0</v>
      </c>
      <c r="CF103">
        <v>0</v>
      </c>
      <c r="CG103">
        <v>0</v>
      </c>
      <c r="CH103">
        <v>14323</v>
      </c>
      <c r="CI103">
        <v>0</v>
      </c>
      <c r="CJ103">
        <v>4</v>
      </c>
      <c r="CK103">
        <v>0</v>
      </c>
      <c r="CL103">
        <v>0</v>
      </c>
      <c r="CN103">
        <v>0</v>
      </c>
      <c r="CO103">
        <v>1</v>
      </c>
      <c r="CP103">
        <v>0.13600000000000001</v>
      </c>
      <c r="CQ103">
        <v>0</v>
      </c>
      <c r="CR103">
        <v>67.436000000000007</v>
      </c>
      <c r="CS103">
        <v>0</v>
      </c>
      <c r="CT103">
        <v>0</v>
      </c>
      <c r="CU103">
        <v>0</v>
      </c>
      <c r="CV103">
        <v>0</v>
      </c>
      <c r="CW103">
        <v>0</v>
      </c>
      <c r="CX103">
        <v>0</v>
      </c>
      <c r="CY103">
        <v>0</v>
      </c>
      <c r="CZ103">
        <v>0</v>
      </c>
      <c r="DB103">
        <v>372384</v>
      </c>
      <c r="DC103">
        <v>0</v>
      </c>
      <c r="DD103">
        <v>0</v>
      </c>
      <c r="DE103">
        <v>143143</v>
      </c>
      <c r="DF103">
        <v>145162</v>
      </c>
      <c r="DG103">
        <v>23.238</v>
      </c>
      <c r="DH103">
        <v>0</v>
      </c>
      <c r="DI103">
        <v>2019</v>
      </c>
      <c r="DK103">
        <v>3793</v>
      </c>
      <c r="DL103">
        <v>0</v>
      </c>
      <c r="DM103">
        <v>167639</v>
      </c>
      <c r="DN103">
        <v>551</v>
      </c>
      <c r="DO103">
        <v>0</v>
      </c>
      <c r="DP103">
        <v>0</v>
      </c>
      <c r="DQ103">
        <v>0</v>
      </c>
      <c r="DR103">
        <v>0</v>
      </c>
      <c r="DS103">
        <v>0</v>
      </c>
      <c r="DT103">
        <v>0</v>
      </c>
      <c r="DU103">
        <v>0</v>
      </c>
      <c r="DV103">
        <v>0</v>
      </c>
      <c r="DW103">
        <v>0</v>
      </c>
      <c r="DX103">
        <v>0</v>
      </c>
      <c r="DY103">
        <v>0</v>
      </c>
      <c r="DZ103">
        <v>0</v>
      </c>
      <c r="EA103">
        <v>0.109</v>
      </c>
      <c r="EB103">
        <v>0</v>
      </c>
      <c r="EC103">
        <v>18.13</v>
      </c>
      <c r="ED103">
        <v>128433</v>
      </c>
      <c r="EE103">
        <v>0</v>
      </c>
      <c r="EF103">
        <v>0</v>
      </c>
      <c r="EG103">
        <v>0</v>
      </c>
      <c r="EH103">
        <v>39757</v>
      </c>
      <c r="EI103">
        <v>0</v>
      </c>
      <c r="EJ103">
        <v>0</v>
      </c>
      <c r="EK103">
        <v>1.7930000000000001</v>
      </c>
      <c r="EL103">
        <v>0</v>
      </c>
      <c r="EM103">
        <v>0</v>
      </c>
      <c r="EN103">
        <v>0.10600000000000001</v>
      </c>
      <c r="EO103">
        <v>0</v>
      </c>
      <c r="EP103">
        <v>0</v>
      </c>
      <c r="EQ103">
        <v>2.008</v>
      </c>
      <c r="ER103">
        <v>0</v>
      </c>
      <c r="ES103">
        <v>6.4540000000000006</v>
      </c>
      <c r="ET103">
        <v>0</v>
      </c>
      <c r="EV103">
        <v>0</v>
      </c>
      <c r="EW103">
        <v>0</v>
      </c>
      <c r="EX103">
        <v>0</v>
      </c>
      <c r="EZ103">
        <v>782941</v>
      </c>
      <c r="FA103">
        <v>0</v>
      </c>
      <c r="FB103">
        <v>824328</v>
      </c>
      <c r="FC103">
        <v>0</v>
      </c>
      <c r="FD103">
        <v>0</v>
      </c>
      <c r="FE103">
        <v>112193</v>
      </c>
      <c r="FF103">
        <v>19314</v>
      </c>
      <c r="FG103">
        <v>6.6668999999999992E-2</v>
      </c>
      <c r="FH103">
        <v>3.0164999999999997E-2</v>
      </c>
      <c r="FI103">
        <v>0</v>
      </c>
      <c r="FJ103">
        <v>0</v>
      </c>
      <c r="FK103">
        <v>129.929</v>
      </c>
      <c r="FL103">
        <v>970158</v>
      </c>
      <c r="FM103">
        <v>0</v>
      </c>
      <c r="FN103">
        <v>0</v>
      </c>
      <c r="FO103">
        <v>3889</v>
      </c>
      <c r="FP103">
        <v>0</v>
      </c>
      <c r="FQ103">
        <v>3889</v>
      </c>
      <c r="FR103">
        <v>3889</v>
      </c>
      <c r="FS103">
        <v>0</v>
      </c>
      <c r="FT103">
        <v>0</v>
      </c>
      <c r="FU103">
        <v>0</v>
      </c>
      <c r="FV103">
        <v>0</v>
      </c>
      <c r="FW103">
        <v>0</v>
      </c>
      <c r="FX103">
        <v>0</v>
      </c>
      <c r="FY103">
        <v>0</v>
      </c>
      <c r="GB103">
        <v>1261</v>
      </c>
      <c r="GC103">
        <v>1261</v>
      </c>
      <c r="GD103">
        <v>0.158</v>
      </c>
      <c r="GF103">
        <v>0</v>
      </c>
      <c r="GG103">
        <v>0</v>
      </c>
      <c r="GH103">
        <v>0</v>
      </c>
      <c r="GI103">
        <v>0</v>
      </c>
      <c r="GK103">
        <v>0</v>
      </c>
      <c r="GL103">
        <v>0</v>
      </c>
      <c r="GM103">
        <v>0</v>
      </c>
      <c r="GN103">
        <v>0</v>
      </c>
      <c r="GO103">
        <v>0</v>
      </c>
      <c r="GQ103">
        <v>0</v>
      </c>
      <c r="GR103">
        <v>0</v>
      </c>
      <c r="GS103">
        <v>0</v>
      </c>
      <c r="GT103">
        <v>0</v>
      </c>
      <c r="HB103">
        <v>380911986</v>
      </c>
      <c r="HC103">
        <v>3.9695999999999995E-2</v>
      </c>
      <c r="HD103">
        <v>9943</v>
      </c>
      <c r="HE103">
        <v>0</v>
      </c>
      <c r="HF103">
        <v>66376</v>
      </c>
      <c r="HG103">
        <v>3080</v>
      </c>
      <c r="HH103">
        <v>0</v>
      </c>
      <c r="HI103">
        <v>0</v>
      </c>
      <c r="HJ103">
        <v>15674</v>
      </c>
      <c r="HK103">
        <v>1369</v>
      </c>
      <c r="HL103">
        <v>984</v>
      </c>
      <c r="HM103">
        <v>0</v>
      </c>
      <c r="HN103">
        <v>25179</v>
      </c>
      <c r="HO103">
        <v>0</v>
      </c>
      <c r="HP103">
        <v>18278</v>
      </c>
      <c r="HQ103">
        <v>0</v>
      </c>
      <c r="HR103">
        <v>0</v>
      </c>
      <c r="HS103">
        <v>782389</v>
      </c>
      <c r="HT103">
        <v>19314</v>
      </c>
      <c r="HW103">
        <v>0</v>
      </c>
      <c r="HX103">
        <v>4</v>
      </c>
      <c r="HY103">
        <v>7</v>
      </c>
      <c r="HZ103">
        <v>11</v>
      </c>
      <c r="IA103">
        <v>18</v>
      </c>
      <c r="IB103">
        <v>48</v>
      </c>
      <c r="IC103">
        <v>88</v>
      </c>
      <c r="ID103">
        <v>0</v>
      </c>
      <c r="IE103">
        <v>0</v>
      </c>
      <c r="IF103">
        <v>0</v>
      </c>
      <c r="IG103">
        <v>5</v>
      </c>
      <c r="IH103">
        <v>0</v>
      </c>
      <c r="II103">
        <v>66.463999999999999</v>
      </c>
      <c r="IJ103">
        <v>4.9580000000000002</v>
      </c>
      <c r="IK103">
        <v>0</v>
      </c>
      <c r="IL103">
        <v>0</v>
      </c>
      <c r="IM103">
        <v>0</v>
      </c>
      <c r="IN103">
        <v>0</v>
      </c>
      <c r="IO103">
        <v>0</v>
      </c>
      <c r="IP103">
        <v>66.463999999999999</v>
      </c>
      <c r="IQ103">
        <v>4.9580000000000002</v>
      </c>
      <c r="IR103">
        <v>3054</v>
      </c>
      <c r="IS103">
        <v>0</v>
      </c>
      <c r="IT103">
        <v>0</v>
      </c>
      <c r="IU103">
        <v>0</v>
      </c>
      <c r="IV103">
        <v>0</v>
      </c>
      <c r="IW103">
        <v>6160</v>
      </c>
      <c r="IX103">
        <v>0</v>
      </c>
      <c r="IY103">
        <v>0</v>
      </c>
      <c r="IZ103">
        <v>18278</v>
      </c>
      <c r="JA103">
        <v>0</v>
      </c>
      <c r="JB103">
        <v>1</v>
      </c>
      <c r="JC103">
        <v>25179</v>
      </c>
      <c r="JD103">
        <v>0</v>
      </c>
      <c r="JE103">
        <v>0</v>
      </c>
      <c r="JF103">
        <v>0</v>
      </c>
      <c r="JG103">
        <v>0</v>
      </c>
      <c r="JH103">
        <v>0</v>
      </c>
      <c r="JJ103">
        <v>0</v>
      </c>
      <c r="JK103">
        <v>0</v>
      </c>
      <c r="JL103">
        <v>0</v>
      </c>
      <c r="JM103">
        <v>0</v>
      </c>
      <c r="JO103">
        <v>0.158</v>
      </c>
      <c r="JP103">
        <v>0</v>
      </c>
      <c r="JQ103">
        <v>0</v>
      </c>
      <c r="JR103">
        <v>1261</v>
      </c>
      <c r="JS103">
        <v>0</v>
      </c>
      <c r="JT103">
        <v>0</v>
      </c>
      <c r="JU103">
        <v>0</v>
      </c>
      <c r="JW103">
        <v>0</v>
      </c>
      <c r="JX103">
        <v>0</v>
      </c>
      <c r="JY103">
        <v>0</v>
      </c>
      <c r="JZ103">
        <v>0</v>
      </c>
      <c r="KD103">
        <v>0</v>
      </c>
      <c r="KE103">
        <v>7258</v>
      </c>
      <c r="KG103">
        <v>0</v>
      </c>
      <c r="KH103">
        <v>0</v>
      </c>
      <c r="KI103">
        <v>0</v>
      </c>
      <c r="KJ103">
        <v>0</v>
      </c>
      <c r="KK103">
        <v>5</v>
      </c>
      <c r="KL103">
        <v>0</v>
      </c>
      <c r="KM103">
        <v>3080</v>
      </c>
      <c r="KN103">
        <v>0</v>
      </c>
      <c r="KO103">
        <v>0</v>
      </c>
      <c r="KP103">
        <v>0</v>
      </c>
      <c r="KQ103">
        <v>0</v>
      </c>
      <c r="KS103">
        <v>0</v>
      </c>
      <c r="KT103">
        <v>0</v>
      </c>
      <c r="KU103">
        <v>0</v>
      </c>
      <c r="KW103">
        <v>0</v>
      </c>
      <c r="KX103">
        <v>0</v>
      </c>
      <c r="KY103">
        <v>0</v>
      </c>
      <c r="KZ103">
        <v>0</v>
      </c>
      <c r="LA103">
        <v>0</v>
      </c>
      <c r="LB103">
        <v>0</v>
      </c>
      <c r="LD103">
        <v>0</v>
      </c>
      <c r="LE103">
        <v>0</v>
      </c>
      <c r="LF103">
        <v>0</v>
      </c>
      <c r="LG103">
        <v>0</v>
      </c>
      <c r="LH103">
        <v>0</v>
      </c>
      <c r="LI103">
        <v>0</v>
      </c>
      <c r="LJ103">
        <v>67.436000000000007</v>
      </c>
      <c r="LK103">
        <v>1</v>
      </c>
      <c r="LL103">
        <v>15000</v>
      </c>
      <c r="LM103">
        <v>674</v>
      </c>
      <c r="LN103">
        <v>0</v>
      </c>
      <c r="LO103">
        <v>0</v>
      </c>
      <c r="LP103">
        <v>0</v>
      </c>
      <c r="LQ103">
        <v>0</v>
      </c>
      <c r="LR103">
        <v>0</v>
      </c>
      <c r="LS103">
        <v>0</v>
      </c>
      <c r="LT103">
        <v>0</v>
      </c>
      <c r="LU103">
        <v>0</v>
      </c>
      <c r="LV103">
        <v>0</v>
      </c>
      <c r="LW103">
        <v>0</v>
      </c>
      <c r="LX103">
        <v>0</v>
      </c>
      <c r="LY103">
        <v>0</v>
      </c>
      <c r="LZ103">
        <v>73</v>
      </c>
      <c r="MA103">
        <v>4380</v>
      </c>
      <c r="MB103">
        <v>0</v>
      </c>
      <c r="MC103">
        <v>2920</v>
      </c>
      <c r="MD103">
        <v>1460</v>
      </c>
      <c r="ME103">
        <v>0</v>
      </c>
      <c r="MF103">
        <v>0</v>
      </c>
      <c r="MG103">
        <v>928219</v>
      </c>
      <c r="MH103">
        <v>0</v>
      </c>
      <c r="MI103">
        <v>0</v>
      </c>
      <c r="MJ103">
        <v>0</v>
      </c>
      <c r="MK103">
        <v>0</v>
      </c>
      <c r="ML103">
        <v>0</v>
      </c>
    </row>
    <row r="104" spans="1:350" x14ac:dyDescent="0.25">
      <c r="A104">
        <v>45523</v>
      </c>
      <c r="B104">
        <v>57814</v>
      </c>
      <c r="C104">
        <v>9</v>
      </c>
      <c r="D104">
        <v>2025</v>
      </c>
      <c r="E104">
        <v>6160</v>
      </c>
      <c r="F104">
        <v>0</v>
      </c>
      <c r="G104">
        <v>257.745</v>
      </c>
      <c r="H104">
        <v>167.352</v>
      </c>
      <c r="I104">
        <v>167.352</v>
      </c>
      <c r="J104">
        <v>257.745</v>
      </c>
      <c r="K104">
        <v>0</v>
      </c>
      <c r="L104">
        <v>6160</v>
      </c>
      <c r="M104">
        <v>0</v>
      </c>
      <c r="N104">
        <v>0</v>
      </c>
      <c r="P104">
        <v>333.19</v>
      </c>
      <c r="Q104">
        <v>0</v>
      </c>
      <c r="R104">
        <v>207309</v>
      </c>
      <c r="S104">
        <v>622.19600000000003</v>
      </c>
      <c r="U104">
        <v>144149</v>
      </c>
      <c r="V104">
        <v>51.945</v>
      </c>
      <c r="W104">
        <v>31998</v>
      </c>
      <c r="X104">
        <v>31998</v>
      </c>
      <c r="Z104">
        <v>0</v>
      </c>
      <c r="AC104">
        <v>0</v>
      </c>
      <c r="AD104" t="s">
        <v>305</v>
      </c>
      <c r="AE104">
        <v>0</v>
      </c>
      <c r="AH104">
        <v>0</v>
      </c>
      <c r="AI104">
        <v>0</v>
      </c>
      <c r="AJ104">
        <v>6160</v>
      </c>
      <c r="AK104" t="s">
        <v>529</v>
      </c>
      <c r="AL104" t="s">
        <v>316</v>
      </c>
      <c r="AM104">
        <v>0</v>
      </c>
      <c r="AN104">
        <v>0</v>
      </c>
      <c r="AO104">
        <v>0</v>
      </c>
      <c r="AP104">
        <v>0</v>
      </c>
      <c r="AQ104">
        <v>0</v>
      </c>
      <c r="AS104">
        <v>0</v>
      </c>
      <c r="AT104">
        <v>0</v>
      </c>
      <c r="AU104">
        <v>0</v>
      </c>
      <c r="AV104">
        <v>-8375</v>
      </c>
      <c r="AW104">
        <v>4170185</v>
      </c>
      <c r="AX104">
        <v>4134370</v>
      </c>
      <c r="AY104">
        <v>2818497</v>
      </c>
      <c r="AZ104">
        <v>207309</v>
      </c>
      <c r="BA104">
        <v>0</v>
      </c>
      <c r="BB104">
        <v>0</v>
      </c>
      <c r="BC104">
        <v>0</v>
      </c>
      <c r="BD104">
        <v>0</v>
      </c>
      <c r="BE104">
        <v>0</v>
      </c>
      <c r="BF104">
        <v>3595333</v>
      </c>
      <c r="BG104">
        <v>0</v>
      </c>
      <c r="BJ104">
        <v>12</v>
      </c>
      <c r="BK104">
        <v>0</v>
      </c>
      <c r="BL104">
        <v>0</v>
      </c>
      <c r="BM104">
        <v>0</v>
      </c>
      <c r="BN104">
        <v>0</v>
      </c>
      <c r="BO104">
        <v>0</v>
      </c>
      <c r="BP104">
        <v>0</v>
      </c>
      <c r="BQ104">
        <v>744</v>
      </c>
      <c r="BS104">
        <v>0</v>
      </c>
      <c r="BT104">
        <v>0</v>
      </c>
      <c r="BU104">
        <v>0</v>
      </c>
      <c r="BV104">
        <v>0</v>
      </c>
      <c r="BW104">
        <v>0</v>
      </c>
      <c r="BY104">
        <v>0</v>
      </c>
      <c r="CA104">
        <v>0</v>
      </c>
      <c r="CB104">
        <v>0</v>
      </c>
      <c r="CC104">
        <v>0</v>
      </c>
      <c r="CD104">
        <v>0</v>
      </c>
      <c r="CE104">
        <v>0</v>
      </c>
      <c r="CF104">
        <v>0</v>
      </c>
      <c r="CG104">
        <v>0</v>
      </c>
      <c r="CH104">
        <v>59466</v>
      </c>
      <c r="CI104">
        <v>0</v>
      </c>
      <c r="CJ104">
        <v>4</v>
      </c>
      <c r="CK104">
        <v>0</v>
      </c>
      <c r="CL104">
        <v>0</v>
      </c>
      <c r="CN104">
        <v>0</v>
      </c>
      <c r="CO104">
        <v>1</v>
      </c>
      <c r="CP104">
        <v>0</v>
      </c>
      <c r="CQ104">
        <v>0</v>
      </c>
      <c r="CR104">
        <v>335.36700000000002</v>
      </c>
      <c r="CS104">
        <v>0</v>
      </c>
      <c r="CT104">
        <v>0</v>
      </c>
      <c r="CU104">
        <v>0</v>
      </c>
      <c r="CV104">
        <v>0</v>
      </c>
      <c r="CW104">
        <v>0</v>
      </c>
      <c r="CX104">
        <v>0</v>
      </c>
      <c r="CY104">
        <v>0</v>
      </c>
      <c r="CZ104">
        <v>0</v>
      </c>
      <c r="DB104">
        <v>1030888</v>
      </c>
      <c r="DC104">
        <v>0</v>
      </c>
      <c r="DD104">
        <v>0</v>
      </c>
      <c r="DE104">
        <v>473781</v>
      </c>
      <c r="DF104">
        <v>473781</v>
      </c>
      <c r="DG104">
        <v>76.912999999999997</v>
      </c>
      <c r="DH104">
        <v>0</v>
      </c>
      <c r="DI104">
        <v>0</v>
      </c>
      <c r="DK104">
        <v>3530</v>
      </c>
      <c r="DL104">
        <v>0</v>
      </c>
      <c r="DM104">
        <v>1554638</v>
      </c>
      <c r="DN104">
        <v>5112</v>
      </c>
      <c r="DO104">
        <v>0</v>
      </c>
      <c r="DP104">
        <v>0</v>
      </c>
      <c r="DQ104">
        <v>0</v>
      </c>
      <c r="DR104">
        <v>0</v>
      </c>
      <c r="DS104">
        <v>0</v>
      </c>
      <c r="DT104">
        <v>0</v>
      </c>
      <c r="DU104">
        <v>0</v>
      </c>
      <c r="DV104">
        <v>0</v>
      </c>
      <c r="DW104">
        <v>0</v>
      </c>
      <c r="DX104">
        <v>0</v>
      </c>
      <c r="DY104">
        <v>0</v>
      </c>
      <c r="DZ104">
        <v>0</v>
      </c>
      <c r="EA104">
        <v>0</v>
      </c>
      <c r="EB104">
        <v>0</v>
      </c>
      <c r="EC104">
        <v>2.8000000000000001E-2</v>
      </c>
      <c r="ED104">
        <v>198</v>
      </c>
      <c r="EE104">
        <v>0</v>
      </c>
      <c r="EF104">
        <v>0</v>
      </c>
      <c r="EG104">
        <v>0</v>
      </c>
      <c r="EH104">
        <v>5852</v>
      </c>
      <c r="EI104">
        <v>1553700</v>
      </c>
      <c r="EJ104">
        <v>63.056000000000004</v>
      </c>
      <c r="EK104">
        <v>0</v>
      </c>
      <c r="EL104">
        <v>0</v>
      </c>
      <c r="EM104">
        <v>0</v>
      </c>
      <c r="EN104">
        <v>0.19</v>
      </c>
      <c r="EO104">
        <v>0</v>
      </c>
      <c r="EP104">
        <v>0</v>
      </c>
      <c r="EQ104">
        <v>63.246000000000002</v>
      </c>
      <c r="ER104">
        <v>0</v>
      </c>
      <c r="ES104">
        <v>0.95000000000000007</v>
      </c>
      <c r="ET104">
        <v>0</v>
      </c>
      <c r="EV104">
        <v>0</v>
      </c>
      <c r="EW104">
        <v>0</v>
      </c>
      <c r="EX104">
        <v>0</v>
      </c>
      <c r="EZ104">
        <v>3543620</v>
      </c>
      <c r="FA104">
        <v>0</v>
      </c>
      <c r="FB104">
        <v>3745818</v>
      </c>
      <c r="FC104">
        <v>0</v>
      </c>
      <c r="FD104">
        <v>0</v>
      </c>
      <c r="FE104">
        <v>503987</v>
      </c>
      <c r="FF104">
        <v>86763</v>
      </c>
      <c r="FG104">
        <v>6.6668999999999992E-2</v>
      </c>
      <c r="FH104">
        <v>3.0164999999999997E-2</v>
      </c>
      <c r="FI104">
        <v>0</v>
      </c>
      <c r="FJ104">
        <v>0</v>
      </c>
      <c r="FK104">
        <v>583.65800000000002</v>
      </c>
      <c r="FL104">
        <v>4396034</v>
      </c>
      <c r="FM104">
        <v>0</v>
      </c>
      <c r="FN104">
        <v>0</v>
      </c>
      <c r="FO104">
        <v>1264</v>
      </c>
      <c r="FP104">
        <v>0</v>
      </c>
      <c r="FQ104">
        <v>1264</v>
      </c>
      <c r="FR104">
        <v>1264</v>
      </c>
      <c r="FS104">
        <v>0</v>
      </c>
      <c r="FT104">
        <v>0</v>
      </c>
      <c r="FU104">
        <v>0</v>
      </c>
      <c r="FV104">
        <v>0</v>
      </c>
      <c r="FW104">
        <v>0</v>
      </c>
      <c r="FX104">
        <v>0</v>
      </c>
      <c r="FY104">
        <v>0</v>
      </c>
      <c r="GB104">
        <v>233910</v>
      </c>
      <c r="GC104">
        <v>233910</v>
      </c>
      <c r="GD104">
        <v>27.147000000000002</v>
      </c>
      <c r="GF104">
        <v>0</v>
      </c>
      <c r="GG104">
        <v>0</v>
      </c>
      <c r="GH104">
        <v>0</v>
      </c>
      <c r="GI104">
        <v>0</v>
      </c>
      <c r="GK104">
        <v>0</v>
      </c>
      <c r="GL104">
        <v>0</v>
      </c>
      <c r="GM104">
        <v>0</v>
      </c>
      <c r="GN104">
        <v>0</v>
      </c>
      <c r="GO104">
        <v>0</v>
      </c>
      <c r="GQ104">
        <v>0</v>
      </c>
      <c r="GR104">
        <v>0</v>
      </c>
      <c r="GS104">
        <v>0</v>
      </c>
      <c r="GT104">
        <v>0</v>
      </c>
      <c r="HB104">
        <v>380911986</v>
      </c>
      <c r="HC104">
        <v>3.9695999999999995E-2</v>
      </c>
      <c r="HD104">
        <v>40926</v>
      </c>
      <c r="HE104">
        <v>0</v>
      </c>
      <c r="HF104">
        <v>183752</v>
      </c>
      <c r="HG104">
        <v>0</v>
      </c>
      <c r="HH104">
        <v>0</v>
      </c>
      <c r="HI104">
        <v>0</v>
      </c>
      <c r="HJ104">
        <v>63354</v>
      </c>
      <c r="HK104">
        <v>3339</v>
      </c>
      <c r="HL104">
        <v>2594</v>
      </c>
      <c r="HM104">
        <v>0</v>
      </c>
      <c r="HN104">
        <v>17900</v>
      </c>
      <c r="HO104">
        <v>0</v>
      </c>
      <c r="HP104">
        <v>127565</v>
      </c>
      <c r="HQ104">
        <v>0</v>
      </c>
      <c r="HR104">
        <v>0</v>
      </c>
      <c r="HS104">
        <v>3538509</v>
      </c>
      <c r="HT104">
        <v>86763</v>
      </c>
      <c r="HW104">
        <v>0</v>
      </c>
      <c r="HX104">
        <v>0</v>
      </c>
      <c r="HY104">
        <v>1</v>
      </c>
      <c r="HZ104">
        <v>1</v>
      </c>
      <c r="IA104">
        <v>2</v>
      </c>
      <c r="IB104">
        <v>276</v>
      </c>
      <c r="IC104">
        <v>280</v>
      </c>
      <c r="ID104">
        <v>0</v>
      </c>
      <c r="IE104">
        <v>0</v>
      </c>
      <c r="IF104">
        <v>0</v>
      </c>
      <c r="IG104">
        <v>0</v>
      </c>
      <c r="IH104">
        <v>0</v>
      </c>
      <c r="II104">
        <v>463.87400000000002</v>
      </c>
      <c r="IJ104">
        <v>51.945</v>
      </c>
      <c r="IK104">
        <v>75.760000000000005</v>
      </c>
      <c r="IL104">
        <v>0</v>
      </c>
      <c r="IM104">
        <v>0</v>
      </c>
      <c r="IN104">
        <v>0</v>
      </c>
      <c r="IO104">
        <v>0</v>
      </c>
      <c r="IP104">
        <v>539.63400000000001</v>
      </c>
      <c r="IQ104">
        <v>51.945</v>
      </c>
      <c r="IR104">
        <v>31998</v>
      </c>
      <c r="IS104">
        <v>20834</v>
      </c>
      <c r="IT104">
        <v>0</v>
      </c>
      <c r="IU104">
        <v>0</v>
      </c>
      <c r="IV104">
        <v>0</v>
      </c>
      <c r="IW104">
        <v>6160</v>
      </c>
      <c r="IX104">
        <v>0</v>
      </c>
      <c r="IY104">
        <v>0</v>
      </c>
      <c r="IZ104">
        <v>148399</v>
      </c>
      <c r="JA104">
        <v>0</v>
      </c>
      <c r="JB104">
        <v>0</v>
      </c>
      <c r="JC104">
        <v>0</v>
      </c>
      <c r="JD104">
        <v>0</v>
      </c>
      <c r="JE104">
        <v>0</v>
      </c>
      <c r="JF104">
        <v>2</v>
      </c>
      <c r="JG104">
        <v>17900</v>
      </c>
      <c r="JH104">
        <v>0</v>
      </c>
      <c r="JJ104">
        <v>0</v>
      </c>
      <c r="JK104">
        <v>0</v>
      </c>
      <c r="JL104">
        <v>0</v>
      </c>
      <c r="JM104">
        <v>0</v>
      </c>
      <c r="JO104">
        <v>16.342000000000002</v>
      </c>
      <c r="JP104">
        <v>8.5869999999999997</v>
      </c>
      <c r="JQ104">
        <v>2.218</v>
      </c>
      <c r="JR104">
        <v>130471</v>
      </c>
      <c r="JS104">
        <v>79775</v>
      </c>
      <c r="JT104">
        <v>23664</v>
      </c>
      <c r="JU104">
        <v>0</v>
      </c>
      <c r="JW104">
        <v>0</v>
      </c>
      <c r="JX104">
        <v>0</v>
      </c>
      <c r="JY104">
        <v>0</v>
      </c>
      <c r="JZ104">
        <v>0</v>
      </c>
      <c r="KD104">
        <v>0</v>
      </c>
      <c r="KE104">
        <v>7258</v>
      </c>
      <c r="KG104">
        <v>0</v>
      </c>
      <c r="KH104">
        <v>0</v>
      </c>
      <c r="KI104">
        <v>0</v>
      </c>
      <c r="KJ104">
        <v>0</v>
      </c>
      <c r="KK104">
        <v>0</v>
      </c>
      <c r="KL104">
        <v>0</v>
      </c>
      <c r="KM104">
        <v>0</v>
      </c>
      <c r="KN104">
        <v>0</v>
      </c>
      <c r="KO104">
        <v>0</v>
      </c>
      <c r="KP104">
        <v>0</v>
      </c>
      <c r="KQ104">
        <v>0</v>
      </c>
      <c r="KS104">
        <v>0</v>
      </c>
      <c r="KT104">
        <v>0</v>
      </c>
      <c r="KU104">
        <v>0</v>
      </c>
      <c r="KW104">
        <v>0</v>
      </c>
      <c r="KX104">
        <v>0</v>
      </c>
      <c r="KY104">
        <v>0</v>
      </c>
      <c r="KZ104">
        <v>0</v>
      </c>
      <c r="LA104">
        <v>0</v>
      </c>
      <c r="LB104">
        <v>0</v>
      </c>
      <c r="LD104">
        <v>0</v>
      </c>
      <c r="LE104">
        <v>0</v>
      </c>
      <c r="LF104">
        <v>0</v>
      </c>
      <c r="LG104">
        <v>0</v>
      </c>
      <c r="LH104">
        <v>0</v>
      </c>
      <c r="LI104">
        <v>0</v>
      </c>
      <c r="LJ104">
        <v>335.36700000000002</v>
      </c>
      <c r="LK104">
        <v>4</v>
      </c>
      <c r="LL104">
        <v>60000</v>
      </c>
      <c r="LM104">
        <v>3354</v>
      </c>
      <c r="LN104">
        <v>0</v>
      </c>
      <c r="LO104">
        <v>0</v>
      </c>
      <c r="LP104">
        <v>0</v>
      </c>
      <c r="LQ104">
        <v>0</v>
      </c>
      <c r="LR104">
        <v>0</v>
      </c>
      <c r="LS104">
        <v>0</v>
      </c>
      <c r="LT104">
        <v>0</v>
      </c>
      <c r="LU104">
        <v>0</v>
      </c>
      <c r="LV104">
        <v>0</v>
      </c>
      <c r="LW104">
        <v>0</v>
      </c>
      <c r="LX104">
        <v>0</v>
      </c>
      <c r="LY104">
        <v>0</v>
      </c>
      <c r="LZ104">
        <v>309</v>
      </c>
      <c r="MA104">
        <v>18540</v>
      </c>
      <c r="MB104">
        <v>0</v>
      </c>
      <c r="MC104">
        <v>12360</v>
      </c>
      <c r="MD104">
        <v>6180</v>
      </c>
      <c r="ME104">
        <v>0</v>
      </c>
      <c r="MF104">
        <v>0</v>
      </c>
      <c r="MG104">
        <v>4188725</v>
      </c>
      <c r="MH104">
        <v>0</v>
      </c>
      <c r="MI104">
        <v>0</v>
      </c>
      <c r="MJ104">
        <v>0</v>
      </c>
      <c r="MK104">
        <v>0</v>
      </c>
      <c r="ML104">
        <v>0</v>
      </c>
    </row>
    <row r="105" spans="1:350" x14ac:dyDescent="0.25">
      <c r="A105">
        <v>45523</v>
      </c>
      <c r="B105">
        <v>101814</v>
      </c>
      <c r="C105">
        <v>9</v>
      </c>
      <c r="D105">
        <v>2025</v>
      </c>
      <c r="E105">
        <v>6160</v>
      </c>
      <c r="F105">
        <v>0</v>
      </c>
      <c r="G105">
        <v>1040.673</v>
      </c>
      <c r="H105">
        <v>1016.22</v>
      </c>
      <c r="I105">
        <v>1016.22</v>
      </c>
      <c r="J105">
        <v>1040.673</v>
      </c>
      <c r="K105">
        <v>0</v>
      </c>
      <c r="L105">
        <v>6160</v>
      </c>
      <c r="M105">
        <v>0</v>
      </c>
      <c r="N105">
        <v>0</v>
      </c>
      <c r="P105">
        <v>1019.85</v>
      </c>
      <c r="Q105">
        <v>0</v>
      </c>
      <c r="R105">
        <v>634547</v>
      </c>
      <c r="S105">
        <v>622.19600000000003</v>
      </c>
      <c r="U105">
        <v>441226</v>
      </c>
      <c r="V105">
        <v>620.41300000000001</v>
      </c>
      <c r="W105">
        <v>387850</v>
      </c>
      <c r="X105">
        <v>387850</v>
      </c>
      <c r="Z105">
        <v>0</v>
      </c>
      <c r="AC105">
        <v>0</v>
      </c>
      <c r="AD105" t="s">
        <v>305</v>
      </c>
      <c r="AE105">
        <v>0</v>
      </c>
      <c r="AH105">
        <v>0</v>
      </c>
      <c r="AI105">
        <v>0</v>
      </c>
      <c r="AJ105">
        <v>6160</v>
      </c>
      <c r="AK105" t="s">
        <v>529</v>
      </c>
      <c r="AL105" t="s">
        <v>333</v>
      </c>
      <c r="AM105">
        <v>0</v>
      </c>
      <c r="AN105">
        <v>0</v>
      </c>
      <c r="AO105">
        <v>0</v>
      </c>
      <c r="AP105">
        <v>0</v>
      </c>
      <c r="AQ105">
        <v>0</v>
      </c>
      <c r="AS105">
        <v>0</v>
      </c>
      <c r="AT105">
        <v>0</v>
      </c>
      <c r="AU105">
        <v>0</v>
      </c>
      <c r="AV105">
        <v>0</v>
      </c>
      <c r="AW105">
        <v>11736371</v>
      </c>
      <c r="AX105">
        <v>11572803</v>
      </c>
      <c r="AY105">
        <v>7774425</v>
      </c>
      <c r="AZ105">
        <v>634547</v>
      </c>
      <c r="BA105">
        <v>68.25</v>
      </c>
      <c r="BB105">
        <v>0</v>
      </c>
      <c r="BC105">
        <v>0</v>
      </c>
      <c r="BD105">
        <v>0</v>
      </c>
      <c r="BE105">
        <v>0</v>
      </c>
      <c r="BF105">
        <v>10425720</v>
      </c>
      <c r="BG105">
        <v>0</v>
      </c>
      <c r="BJ105">
        <v>12</v>
      </c>
      <c r="BK105">
        <v>0</v>
      </c>
      <c r="BL105">
        <v>0</v>
      </c>
      <c r="BM105">
        <v>0</v>
      </c>
      <c r="BN105">
        <v>0</v>
      </c>
      <c r="BO105">
        <v>0</v>
      </c>
      <c r="BP105">
        <v>0</v>
      </c>
      <c r="BQ105">
        <v>614</v>
      </c>
      <c r="BS105">
        <v>0</v>
      </c>
      <c r="BT105">
        <v>0</v>
      </c>
      <c r="BU105">
        <v>0</v>
      </c>
      <c r="BV105">
        <v>0</v>
      </c>
      <c r="BW105">
        <v>0</v>
      </c>
      <c r="BY105">
        <v>0</v>
      </c>
      <c r="CA105">
        <v>0</v>
      </c>
      <c r="CB105">
        <v>0</v>
      </c>
      <c r="CC105">
        <v>0</v>
      </c>
      <c r="CD105">
        <v>0</v>
      </c>
      <c r="CE105">
        <v>0</v>
      </c>
      <c r="CF105">
        <v>0</v>
      </c>
      <c r="CG105">
        <v>0</v>
      </c>
      <c r="CH105">
        <v>226921</v>
      </c>
      <c r="CI105">
        <v>0</v>
      </c>
      <c r="CJ105">
        <v>4</v>
      </c>
      <c r="CK105">
        <v>0</v>
      </c>
      <c r="CL105">
        <v>0</v>
      </c>
      <c r="CN105">
        <v>0</v>
      </c>
      <c r="CO105">
        <v>1</v>
      </c>
      <c r="CP105">
        <v>0</v>
      </c>
      <c r="CQ105">
        <v>0</v>
      </c>
      <c r="CR105">
        <v>1027.442</v>
      </c>
      <c r="CS105">
        <v>0</v>
      </c>
      <c r="CT105">
        <v>0</v>
      </c>
      <c r="CU105">
        <v>0</v>
      </c>
      <c r="CV105">
        <v>0</v>
      </c>
      <c r="CW105">
        <v>0</v>
      </c>
      <c r="CX105">
        <v>0</v>
      </c>
      <c r="CY105">
        <v>0</v>
      </c>
      <c r="CZ105">
        <v>0</v>
      </c>
      <c r="DB105">
        <v>6259915</v>
      </c>
      <c r="DC105">
        <v>0</v>
      </c>
      <c r="DD105">
        <v>0</v>
      </c>
      <c r="DE105">
        <v>1737505</v>
      </c>
      <c r="DF105">
        <v>1737505</v>
      </c>
      <c r="DG105">
        <v>282.06299999999999</v>
      </c>
      <c r="DH105">
        <v>0</v>
      </c>
      <c r="DI105">
        <v>0</v>
      </c>
      <c r="DK105">
        <v>1438</v>
      </c>
      <c r="DL105">
        <v>0</v>
      </c>
      <c r="DM105">
        <v>508812</v>
      </c>
      <c r="DN105">
        <v>1673</v>
      </c>
      <c r="DO105">
        <v>0</v>
      </c>
      <c r="DP105">
        <v>0</v>
      </c>
      <c r="DQ105">
        <v>0</v>
      </c>
      <c r="DR105">
        <v>0</v>
      </c>
      <c r="DS105">
        <v>0</v>
      </c>
      <c r="DT105">
        <v>0</v>
      </c>
      <c r="DU105">
        <v>0</v>
      </c>
      <c r="DV105">
        <v>0</v>
      </c>
      <c r="DW105">
        <v>0</v>
      </c>
      <c r="DX105">
        <v>0</v>
      </c>
      <c r="DY105">
        <v>0</v>
      </c>
      <c r="DZ105">
        <v>0</v>
      </c>
      <c r="EA105">
        <v>0</v>
      </c>
      <c r="EB105">
        <v>0</v>
      </c>
      <c r="EC105">
        <v>6.5600000000000005</v>
      </c>
      <c r="ED105">
        <v>46471</v>
      </c>
      <c r="EE105">
        <v>0</v>
      </c>
      <c r="EF105">
        <v>0</v>
      </c>
      <c r="EG105">
        <v>0</v>
      </c>
      <c r="EH105">
        <v>464014</v>
      </c>
      <c r="EI105">
        <v>0</v>
      </c>
      <c r="EJ105">
        <v>0</v>
      </c>
      <c r="EK105">
        <v>23.469000000000001</v>
      </c>
      <c r="EL105">
        <v>0</v>
      </c>
      <c r="EM105">
        <v>0</v>
      </c>
      <c r="EN105">
        <v>0.9840000000000001</v>
      </c>
      <c r="EO105">
        <v>0</v>
      </c>
      <c r="EP105">
        <v>0</v>
      </c>
      <c r="EQ105">
        <v>24.452999999999999</v>
      </c>
      <c r="ER105">
        <v>0</v>
      </c>
      <c r="ES105">
        <v>75.326999999999998</v>
      </c>
      <c r="ET105">
        <v>0</v>
      </c>
      <c r="EV105">
        <v>0</v>
      </c>
      <c r="EW105">
        <v>0</v>
      </c>
      <c r="EX105">
        <v>0</v>
      </c>
      <c r="EZ105">
        <v>9859753</v>
      </c>
      <c r="FA105">
        <v>0</v>
      </c>
      <c r="FB105">
        <v>10492627</v>
      </c>
      <c r="FC105">
        <v>0</v>
      </c>
      <c r="FD105">
        <v>0</v>
      </c>
      <c r="FE105">
        <v>1461457</v>
      </c>
      <c r="FF105">
        <v>251593</v>
      </c>
      <c r="FG105">
        <v>6.6668999999999992E-2</v>
      </c>
      <c r="FH105">
        <v>3.0164999999999997E-2</v>
      </c>
      <c r="FI105">
        <v>0</v>
      </c>
      <c r="FJ105">
        <v>0</v>
      </c>
      <c r="FK105">
        <v>1692.4870000000001</v>
      </c>
      <c r="FL105">
        <v>12432598</v>
      </c>
      <c r="FM105">
        <v>0</v>
      </c>
      <c r="FN105">
        <v>0</v>
      </c>
      <c r="FO105">
        <v>68580</v>
      </c>
      <c r="FP105">
        <v>0</v>
      </c>
      <c r="FQ105">
        <v>68580</v>
      </c>
      <c r="FR105">
        <v>68580</v>
      </c>
      <c r="FS105">
        <v>0</v>
      </c>
      <c r="FT105">
        <v>0</v>
      </c>
      <c r="FU105">
        <v>0</v>
      </c>
      <c r="FV105">
        <v>0</v>
      </c>
      <c r="FW105">
        <v>0</v>
      </c>
      <c r="FX105">
        <v>0</v>
      </c>
      <c r="FY105">
        <v>0</v>
      </c>
      <c r="GB105">
        <v>0</v>
      </c>
      <c r="GC105">
        <v>0</v>
      </c>
      <c r="GD105">
        <v>0</v>
      </c>
      <c r="GF105">
        <v>0</v>
      </c>
      <c r="GG105">
        <v>0</v>
      </c>
      <c r="GH105">
        <v>0</v>
      </c>
      <c r="GI105">
        <v>0</v>
      </c>
      <c r="GK105">
        <v>0</v>
      </c>
      <c r="GL105">
        <v>0</v>
      </c>
      <c r="GM105">
        <v>0</v>
      </c>
      <c r="GN105">
        <v>0</v>
      </c>
      <c r="GO105">
        <v>0</v>
      </c>
      <c r="GQ105">
        <v>0</v>
      </c>
      <c r="GR105">
        <v>0</v>
      </c>
      <c r="GS105">
        <v>0</v>
      </c>
      <c r="GT105">
        <v>0</v>
      </c>
      <c r="HB105">
        <v>380911986</v>
      </c>
      <c r="HC105">
        <v>3.9695999999999995E-2</v>
      </c>
      <c r="HD105">
        <v>165241</v>
      </c>
      <c r="HE105">
        <v>0</v>
      </c>
      <c r="HF105">
        <v>1115810</v>
      </c>
      <c r="HG105">
        <v>3696</v>
      </c>
      <c r="HH105">
        <v>355286</v>
      </c>
      <c r="HI105">
        <v>0</v>
      </c>
      <c r="HJ105">
        <v>55173</v>
      </c>
      <c r="HK105">
        <v>0</v>
      </c>
      <c r="HL105">
        <v>0</v>
      </c>
      <c r="HM105">
        <v>0</v>
      </c>
      <c r="HN105">
        <v>0</v>
      </c>
      <c r="HO105">
        <v>0</v>
      </c>
      <c r="HP105">
        <v>0</v>
      </c>
      <c r="HQ105">
        <v>0</v>
      </c>
      <c r="HR105">
        <v>0</v>
      </c>
      <c r="HS105">
        <v>9858080</v>
      </c>
      <c r="HT105">
        <v>251593</v>
      </c>
      <c r="HW105">
        <v>0</v>
      </c>
      <c r="HX105">
        <v>30</v>
      </c>
      <c r="HY105">
        <v>81</v>
      </c>
      <c r="HZ105">
        <v>89</v>
      </c>
      <c r="IA105">
        <v>214</v>
      </c>
      <c r="IB105">
        <v>646</v>
      </c>
      <c r="IC105">
        <v>1060</v>
      </c>
      <c r="ID105">
        <v>0</v>
      </c>
      <c r="IE105">
        <v>0.26200000000000001</v>
      </c>
      <c r="IF105">
        <v>17.643000000000001</v>
      </c>
      <c r="IG105">
        <v>6</v>
      </c>
      <c r="IH105">
        <v>576.76300000000003</v>
      </c>
      <c r="II105">
        <v>0</v>
      </c>
      <c r="IJ105">
        <v>638.31799999999998</v>
      </c>
      <c r="IK105">
        <v>0</v>
      </c>
      <c r="IL105">
        <v>0</v>
      </c>
      <c r="IM105">
        <v>0</v>
      </c>
      <c r="IN105">
        <v>0</v>
      </c>
      <c r="IO105">
        <v>0</v>
      </c>
      <c r="IP105">
        <v>0</v>
      </c>
      <c r="IQ105">
        <v>620.41300000000001</v>
      </c>
      <c r="IR105">
        <v>382174</v>
      </c>
      <c r="IS105">
        <v>0</v>
      </c>
      <c r="IT105">
        <v>0</v>
      </c>
      <c r="IU105">
        <v>0</v>
      </c>
      <c r="IV105">
        <v>0</v>
      </c>
      <c r="IW105">
        <v>6160</v>
      </c>
      <c r="IX105">
        <v>242</v>
      </c>
      <c r="IY105">
        <v>5434</v>
      </c>
      <c r="IZ105">
        <v>0</v>
      </c>
      <c r="JA105">
        <v>0</v>
      </c>
      <c r="JB105">
        <v>0</v>
      </c>
      <c r="JC105">
        <v>0</v>
      </c>
      <c r="JD105">
        <v>0</v>
      </c>
      <c r="JE105">
        <v>0</v>
      </c>
      <c r="JF105">
        <v>0</v>
      </c>
      <c r="JG105">
        <v>0</v>
      </c>
      <c r="JH105">
        <v>0</v>
      </c>
      <c r="JJ105">
        <v>0</v>
      </c>
      <c r="JK105">
        <v>0</v>
      </c>
      <c r="JL105">
        <v>0</v>
      </c>
      <c r="JM105">
        <v>0</v>
      </c>
      <c r="JO105">
        <v>0</v>
      </c>
      <c r="JP105">
        <v>0</v>
      </c>
      <c r="JQ105">
        <v>0</v>
      </c>
      <c r="JR105">
        <v>0</v>
      </c>
      <c r="JS105">
        <v>0</v>
      </c>
      <c r="JT105">
        <v>0</v>
      </c>
      <c r="JU105">
        <v>0</v>
      </c>
      <c r="JW105">
        <v>0</v>
      </c>
      <c r="JX105">
        <v>0</v>
      </c>
      <c r="JY105">
        <v>0</v>
      </c>
      <c r="JZ105">
        <v>0</v>
      </c>
      <c r="KD105">
        <v>0</v>
      </c>
      <c r="KE105">
        <v>7258</v>
      </c>
      <c r="KG105">
        <v>0</v>
      </c>
      <c r="KH105">
        <v>0</v>
      </c>
      <c r="KI105">
        <v>0</v>
      </c>
      <c r="KJ105">
        <v>6</v>
      </c>
      <c r="KK105">
        <v>0</v>
      </c>
      <c r="KL105">
        <v>3696</v>
      </c>
      <c r="KM105">
        <v>0</v>
      </c>
      <c r="KN105">
        <v>0</v>
      </c>
      <c r="KO105">
        <v>0</v>
      </c>
      <c r="KP105">
        <v>0</v>
      </c>
      <c r="KQ105">
        <v>0</v>
      </c>
      <c r="KS105">
        <v>0</v>
      </c>
      <c r="KT105">
        <v>0</v>
      </c>
      <c r="KU105">
        <v>0</v>
      </c>
      <c r="KW105">
        <v>0</v>
      </c>
      <c r="KX105">
        <v>0</v>
      </c>
      <c r="KY105">
        <v>0</v>
      </c>
      <c r="KZ105">
        <v>0</v>
      </c>
      <c r="LA105">
        <v>0</v>
      </c>
      <c r="LB105">
        <v>0</v>
      </c>
      <c r="LD105">
        <v>0</v>
      </c>
      <c r="LE105">
        <v>0</v>
      </c>
      <c r="LF105">
        <v>0</v>
      </c>
      <c r="LG105">
        <v>0</v>
      </c>
      <c r="LH105">
        <v>0</v>
      </c>
      <c r="LI105">
        <v>0</v>
      </c>
      <c r="LJ105">
        <v>1017.345</v>
      </c>
      <c r="LK105">
        <v>3</v>
      </c>
      <c r="LL105">
        <v>45000</v>
      </c>
      <c r="LM105">
        <v>10173</v>
      </c>
      <c r="LN105">
        <v>0</v>
      </c>
      <c r="LO105">
        <v>0</v>
      </c>
      <c r="LP105">
        <v>0</v>
      </c>
      <c r="LQ105">
        <v>0</v>
      </c>
      <c r="LR105">
        <v>0</v>
      </c>
      <c r="LS105">
        <v>0</v>
      </c>
      <c r="LT105">
        <v>0</v>
      </c>
      <c r="LU105">
        <v>0</v>
      </c>
      <c r="LV105">
        <v>0</v>
      </c>
      <c r="LW105">
        <v>0</v>
      </c>
      <c r="LX105">
        <v>0</v>
      </c>
      <c r="LY105">
        <v>0</v>
      </c>
      <c r="LZ105">
        <v>1028</v>
      </c>
      <c r="MA105">
        <v>61680</v>
      </c>
      <c r="MB105">
        <v>0</v>
      </c>
      <c r="MC105">
        <v>41120</v>
      </c>
      <c r="MD105">
        <v>20560</v>
      </c>
      <c r="ME105">
        <v>0</v>
      </c>
      <c r="MF105">
        <v>0</v>
      </c>
      <c r="MG105">
        <v>11798051</v>
      </c>
      <c r="MH105">
        <v>0</v>
      </c>
      <c r="MI105">
        <v>0</v>
      </c>
      <c r="MJ105">
        <v>0</v>
      </c>
      <c r="MK105">
        <v>0</v>
      </c>
      <c r="ML105">
        <v>0</v>
      </c>
    </row>
    <row r="106" spans="1:350" x14ac:dyDescent="0.25">
      <c r="A106">
        <v>45523</v>
      </c>
      <c r="B106">
        <v>220814</v>
      </c>
      <c r="C106">
        <v>9</v>
      </c>
      <c r="D106">
        <v>2025</v>
      </c>
      <c r="E106">
        <v>6160</v>
      </c>
      <c r="F106">
        <v>0</v>
      </c>
      <c r="G106">
        <v>318.685</v>
      </c>
      <c r="H106">
        <v>302.49700000000001</v>
      </c>
      <c r="I106">
        <v>302.49700000000001</v>
      </c>
      <c r="J106">
        <v>318.685</v>
      </c>
      <c r="K106">
        <v>0</v>
      </c>
      <c r="L106">
        <v>6160</v>
      </c>
      <c r="M106">
        <v>0</v>
      </c>
      <c r="N106">
        <v>0</v>
      </c>
      <c r="P106">
        <v>314.53300000000002</v>
      </c>
      <c r="Q106">
        <v>0</v>
      </c>
      <c r="R106">
        <v>195701</v>
      </c>
      <c r="S106">
        <v>622.19600000000003</v>
      </c>
      <c r="U106">
        <v>136080</v>
      </c>
      <c r="V106">
        <v>32.813000000000002</v>
      </c>
      <c r="W106">
        <v>20213</v>
      </c>
      <c r="X106">
        <v>20213</v>
      </c>
      <c r="Z106">
        <v>0</v>
      </c>
      <c r="AC106">
        <v>0</v>
      </c>
      <c r="AD106" t="s">
        <v>305</v>
      </c>
      <c r="AE106">
        <v>0</v>
      </c>
      <c r="AH106">
        <v>0</v>
      </c>
      <c r="AI106">
        <v>0</v>
      </c>
      <c r="AJ106">
        <v>6160</v>
      </c>
      <c r="AK106" t="s">
        <v>529</v>
      </c>
      <c r="AL106" t="s">
        <v>348</v>
      </c>
      <c r="AM106">
        <v>0</v>
      </c>
      <c r="AN106">
        <v>0</v>
      </c>
      <c r="AO106">
        <v>0</v>
      </c>
      <c r="AP106">
        <v>0</v>
      </c>
      <c r="AQ106">
        <v>0</v>
      </c>
      <c r="AS106">
        <v>0</v>
      </c>
      <c r="AT106">
        <v>0</v>
      </c>
      <c r="AU106">
        <v>0</v>
      </c>
      <c r="AV106">
        <v>-1037417</v>
      </c>
      <c r="AW106">
        <v>2901309</v>
      </c>
      <c r="AX106">
        <v>2851784</v>
      </c>
      <c r="AY106">
        <v>1251530</v>
      </c>
      <c r="AZ106">
        <v>195701</v>
      </c>
      <c r="BA106">
        <v>3</v>
      </c>
      <c r="BB106">
        <v>6771</v>
      </c>
      <c r="BC106">
        <v>6727</v>
      </c>
      <c r="BD106">
        <v>15.934000000000001</v>
      </c>
      <c r="BE106">
        <v>43</v>
      </c>
      <c r="BF106">
        <v>2617418</v>
      </c>
      <c r="BG106">
        <v>0</v>
      </c>
      <c r="BJ106">
        <v>12</v>
      </c>
      <c r="BK106">
        <v>0</v>
      </c>
      <c r="BL106">
        <v>0</v>
      </c>
      <c r="BM106">
        <v>0</v>
      </c>
      <c r="BN106">
        <v>0</v>
      </c>
      <c r="BO106">
        <v>0</v>
      </c>
      <c r="BP106">
        <v>0</v>
      </c>
      <c r="BQ106">
        <v>723</v>
      </c>
      <c r="BS106">
        <v>0</v>
      </c>
      <c r="BT106">
        <v>0</v>
      </c>
      <c r="BU106">
        <v>0</v>
      </c>
      <c r="BV106">
        <v>0</v>
      </c>
      <c r="BW106">
        <v>0</v>
      </c>
      <c r="BY106">
        <v>0</v>
      </c>
      <c r="CA106">
        <v>0</v>
      </c>
      <c r="CB106">
        <v>0</v>
      </c>
      <c r="CC106">
        <v>0</v>
      </c>
      <c r="CD106">
        <v>0</v>
      </c>
      <c r="CE106">
        <v>0</v>
      </c>
      <c r="CF106">
        <v>0</v>
      </c>
      <c r="CG106">
        <v>0</v>
      </c>
      <c r="CH106">
        <v>68602</v>
      </c>
      <c r="CI106">
        <v>0</v>
      </c>
      <c r="CJ106">
        <v>4</v>
      </c>
      <c r="CK106">
        <v>0</v>
      </c>
      <c r="CL106">
        <v>0</v>
      </c>
      <c r="CN106">
        <v>0</v>
      </c>
      <c r="CO106">
        <v>1</v>
      </c>
      <c r="CP106">
        <v>0</v>
      </c>
      <c r="CQ106">
        <v>3.4170000000000003</v>
      </c>
      <c r="CR106">
        <v>315.63300000000004</v>
      </c>
      <c r="CS106">
        <v>0</v>
      </c>
      <c r="CT106">
        <v>0</v>
      </c>
      <c r="CU106">
        <v>0</v>
      </c>
      <c r="CV106">
        <v>0</v>
      </c>
      <c r="CW106">
        <v>0</v>
      </c>
      <c r="CX106">
        <v>0</v>
      </c>
      <c r="CY106">
        <v>0</v>
      </c>
      <c r="CZ106">
        <v>0</v>
      </c>
      <c r="DB106">
        <v>1863382</v>
      </c>
      <c r="DC106">
        <v>0</v>
      </c>
      <c r="DD106">
        <v>0</v>
      </c>
      <c r="DE106">
        <v>21791</v>
      </c>
      <c r="DF106">
        <v>21791</v>
      </c>
      <c r="DG106">
        <v>3.5380000000000003</v>
      </c>
      <c r="DH106">
        <v>0</v>
      </c>
      <c r="DI106">
        <v>0</v>
      </c>
      <c r="DK106">
        <v>3197</v>
      </c>
      <c r="DL106">
        <v>0</v>
      </c>
      <c r="DM106">
        <v>314285</v>
      </c>
      <c r="DN106">
        <v>1033</v>
      </c>
      <c r="DO106">
        <v>0</v>
      </c>
      <c r="DP106">
        <v>0</v>
      </c>
      <c r="DQ106">
        <v>0</v>
      </c>
      <c r="DR106">
        <v>0</v>
      </c>
      <c r="DS106">
        <v>0</v>
      </c>
      <c r="DT106">
        <v>0</v>
      </c>
      <c r="DU106">
        <v>0</v>
      </c>
      <c r="DV106">
        <v>0</v>
      </c>
      <c r="DW106">
        <v>0</v>
      </c>
      <c r="DX106">
        <v>0</v>
      </c>
      <c r="DY106">
        <v>0</v>
      </c>
      <c r="DZ106">
        <v>0</v>
      </c>
      <c r="EA106">
        <v>0</v>
      </c>
      <c r="EB106">
        <v>0</v>
      </c>
      <c r="EC106">
        <v>0</v>
      </c>
      <c r="ED106">
        <v>0</v>
      </c>
      <c r="EE106">
        <v>0</v>
      </c>
      <c r="EF106">
        <v>0</v>
      </c>
      <c r="EG106">
        <v>0</v>
      </c>
      <c r="EH106">
        <v>315318</v>
      </c>
      <c r="EI106">
        <v>0</v>
      </c>
      <c r="EJ106">
        <v>0</v>
      </c>
      <c r="EK106">
        <v>14.876000000000001</v>
      </c>
      <c r="EL106">
        <v>0</v>
      </c>
      <c r="EM106">
        <v>0</v>
      </c>
      <c r="EN106">
        <v>1.3120000000000001</v>
      </c>
      <c r="EO106">
        <v>0</v>
      </c>
      <c r="EP106">
        <v>0</v>
      </c>
      <c r="EQ106">
        <v>16.188000000000002</v>
      </c>
      <c r="ER106">
        <v>0</v>
      </c>
      <c r="ES106">
        <v>51.188000000000002</v>
      </c>
      <c r="ET106">
        <v>0</v>
      </c>
      <c r="EV106">
        <v>0</v>
      </c>
      <c r="EW106">
        <v>0</v>
      </c>
      <c r="EX106">
        <v>0</v>
      </c>
      <c r="EZ106">
        <v>2421717</v>
      </c>
      <c r="FA106">
        <v>0</v>
      </c>
      <c r="FB106">
        <v>2616341</v>
      </c>
      <c r="FC106">
        <v>0</v>
      </c>
      <c r="FD106">
        <v>0</v>
      </c>
      <c r="FE106">
        <v>366904</v>
      </c>
      <c r="FF106">
        <v>63163</v>
      </c>
      <c r="FG106">
        <v>6.6668999999999992E-2</v>
      </c>
      <c r="FH106">
        <v>3.0164999999999997E-2</v>
      </c>
      <c r="FI106">
        <v>0</v>
      </c>
      <c r="FJ106">
        <v>0</v>
      </c>
      <c r="FK106">
        <v>424.90500000000003</v>
      </c>
      <c r="FL106">
        <v>3115010</v>
      </c>
      <c r="FM106">
        <v>0</v>
      </c>
      <c r="FN106">
        <v>0</v>
      </c>
      <c r="FO106">
        <v>0</v>
      </c>
      <c r="FP106">
        <v>0</v>
      </c>
      <c r="FQ106">
        <v>0</v>
      </c>
      <c r="FR106">
        <v>0</v>
      </c>
      <c r="FS106">
        <v>0</v>
      </c>
      <c r="FT106">
        <v>0</v>
      </c>
      <c r="FU106">
        <v>0</v>
      </c>
      <c r="FV106">
        <v>0</v>
      </c>
      <c r="FW106">
        <v>0</v>
      </c>
      <c r="FX106">
        <v>0</v>
      </c>
      <c r="FY106">
        <v>0</v>
      </c>
      <c r="GB106">
        <v>0</v>
      </c>
      <c r="GC106">
        <v>0</v>
      </c>
      <c r="GD106">
        <v>0</v>
      </c>
      <c r="GF106">
        <v>0</v>
      </c>
      <c r="GG106">
        <v>0</v>
      </c>
      <c r="GH106">
        <v>0</v>
      </c>
      <c r="GI106">
        <v>0</v>
      </c>
      <c r="GK106">
        <v>0</v>
      </c>
      <c r="GL106">
        <v>0</v>
      </c>
      <c r="GM106">
        <v>0</v>
      </c>
      <c r="GN106">
        <v>0</v>
      </c>
      <c r="GO106">
        <v>0</v>
      </c>
      <c r="GQ106">
        <v>0</v>
      </c>
      <c r="GR106">
        <v>0</v>
      </c>
      <c r="GS106">
        <v>0</v>
      </c>
      <c r="GT106">
        <v>0</v>
      </c>
      <c r="HB106">
        <v>380911986</v>
      </c>
      <c r="HC106">
        <v>3.9695999999999995E-2</v>
      </c>
      <c r="HD106">
        <v>50602</v>
      </c>
      <c r="HE106">
        <v>0</v>
      </c>
      <c r="HF106">
        <v>332142</v>
      </c>
      <c r="HG106">
        <v>8624</v>
      </c>
      <c r="HH106">
        <v>18303</v>
      </c>
      <c r="HI106">
        <v>0</v>
      </c>
      <c r="HJ106">
        <v>16985</v>
      </c>
      <c r="HK106">
        <v>0</v>
      </c>
      <c r="HL106">
        <v>0</v>
      </c>
      <c r="HM106">
        <v>0</v>
      </c>
      <c r="HN106">
        <v>13889</v>
      </c>
      <c r="HO106">
        <v>0</v>
      </c>
      <c r="HP106">
        <v>0</v>
      </c>
      <c r="HQ106">
        <v>0</v>
      </c>
      <c r="HR106">
        <v>0</v>
      </c>
      <c r="HS106">
        <v>2420640</v>
      </c>
      <c r="HT106">
        <v>63163</v>
      </c>
      <c r="HW106">
        <v>0</v>
      </c>
      <c r="HX106">
        <v>2</v>
      </c>
      <c r="HY106">
        <v>1</v>
      </c>
      <c r="HZ106">
        <v>4</v>
      </c>
      <c r="IA106">
        <v>6</v>
      </c>
      <c r="IB106">
        <v>1</v>
      </c>
      <c r="IC106">
        <v>14</v>
      </c>
      <c r="ID106">
        <v>0</v>
      </c>
      <c r="IE106">
        <v>0</v>
      </c>
      <c r="IF106">
        <v>0</v>
      </c>
      <c r="IG106">
        <v>14</v>
      </c>
      <c r="IH106">
        <v>29.712</v>
      </c>
      <c r="II106">
        <v>0</v>
      </c>
      <c r="IJ106">
        <v>32.813000000000002</v>
      </c>
      <c r="IK106">
        <v>0</v>
      </c>
      <c r="IL106">
        <v>0</v>
      </c>
      <c r="IM106">
        <v>0</v>
      </c>
      <c r="IN106">
        <v>0</v>
      </c>
      <c r="IO106">
        <v>0</v>
      </c>
      <c r="IP106">
        <v>0</v>
      </c>
      <c r="IQ106">
        <v>32.813000000000002</v>
      </c>
      <c r="IR106">
        <v>20213</v>
      </c>
      <c r="IS106">
        <v>0</v>
      </c>
      <c r="IT106">
        <v>0</v>
      </c>
      <c r="IU106">
        <v>0</v>
      </c>
      <c r="IV106">
        <v>0</v>
      </c>
      <c r="IW106">
        <v>6160</v>
      </c>
      <c r="IX106">
        <v>0</v>
      </c>
      <c r="IY106">
        <v>0</v>
      </c>
      <c r="IZ106">
        <v>0</v>
      </c>
      <c r="JA106">
        <v>0</v>
      </c>
      <c r="JB106">
        <v>1</v>
      </c>
      <c r="JC106">
        <v>12889</v>
      </c>
      <c r="JD106">
        <v>0</v>
      </c>
      <c r="JE106">
        <v>0</v>
      </c>
      <c r="JF106">
        <v>0</v>
      </c>
      <c r="JG106">
        <v>0</v>
      </c>
      <c r="JH106">
        <v>1000</v>
      </c>
      <c r="JJ106">
        <v>0</v>
      </c>
      <c r="JK106">
        <v>0</v>
      </c>
      <c r="JL106">
        <v>0</v>
      </c>
      <c r="JM106">
        <v>0</v>
      </c>
      <c r="JO106">
        <v>0</v>
      </c>
      <c r="JP106">
        <v>0</v>
      </c>
      <c r="JQ106">
        <v>0</v>
      </c>
      <c r="JR106">
        <v>0</v>
      </c>
      <c r="JS106">
        <v>0</v>
      </c>
      <c r="JT106">
        <v>0</v>
      </c>
      <c r="JU106">
        <v>6871</v>
      </c>
      <c r="JW106">
        <v>0</v>
      </c>
      <c r="JX106">
        <v>0</v>
      </c>
      <c r="JY106">
        <v>0</v>
      </c>
      <c r="JZ106">
        <v>0</v>
      </c>
      <c r="KD106">
        <v>6899</v>
      </c>
      <c r="KE106">
        <v>7258</v>
      </c>
      <c r="KG106">
        <v>0</v>
      </c>
      <c r="KH106">
        <v>0</v>
      </c>
      <c r="KI106">
        <v>0</v>
      </c>
      <c r="KJ106">
        <v>6</v>
      </c>
      <c r="KK106">
        <v>8</v>
      </c>
      <c r="KL106">
        <v>3696</v>
      </c>
      <c r="KM106">
        <v>4928</v>
      </c>
      <c r="KN106">
        <v>0</v>
      </c>
      <c r="KO106">
        <v>0</v>
      </c>
      <c r="KP106">
        <v>0</v>
      </c>
      <c r="KQ106">
        <v>0</v>
      </c>
      <c r="KS106">
        <v>0</v>
      </c>
      <c r="KT106">
        <v>0</v>
      </c>
      <c r="KU106">
        <v>0</v>
      </c>
      <c r="KW106">
        <v>0</v>
      </c>
      <c r="KX106">
        <v>0</v>
      </c>
      <c r="KY106">
        <v>0</v>
      </c>
      <c r="KZ106">
        <v>0</v>
      </c>
      <c r="LA106">
        <v>0</v>
      </c>
      <c r="LB106">
        <v>0</v>
      </c>
      <c r="LD106">
        <v>0</v>
      </c>
      <c r="LE106">
        <v>0</v>
      </c>
      <c r="LF106">
        <v>0</v>
      </c>
      <c r="LG106">
        <v>0</v>
      </c>
      <c r="LH106">
        <v>0</v>
      </c>
      <c r="LI106">
        <v>0</v>
      </c>
      <c r="LJ106">
        <v>198.494</v>
      </c>
      <c r="LK106">
        <v>1</v>
      </c>
      <c r="LL106">
        <v>15000</v>
      </c>
      <c r="LM106">
        <v>1985</v>
      </c>
      <c r="LN106">
        <v>0</v>
      </c>
      <c r="LO106">
        <v>0</v>
      </c>
      <c r="LP106">
        <v>0</v>
      </c>
      <c r="LQ106">
        <v>0</v>
      </c>
      <c r="LR106">
        <v>0</v>
      </c>
      <c r="LS106">
        <v>0</v>
      </c>
      <c r="LT106">
        <v>0</v>
      </c>
      <c r="LU106">
        <v>0</v>
      </c>
      <c r="LV106">
        <v>0</v>
      </c>
      <c r="LW106">
        <v>0</v>
      </c>
      <c r="LX106">
        <v>0</v>
      </c>
      <c r="LY106">
        <v>0</v>
      </c>
      <c r="LZ106">
        <v>300</v>
      </c>
      <c r="MA106">
        <v>18000</v>
      </c>
      <c r="MB106">
        <v>0</v>
      </c>
      <c r="MC106">
        <v>12000</v>
      </c>
      <c r="MD106">
        <v>6000</v>
      </c>
      <c r="ME106">
        <v>0</v>
      </c>
      <c r="MF106">
        <v>0</v>
      </c>
      <c r="MG106">
        <v>2919309</v>
      </c>
      <c r="MH106">
        <v>0</v>
      </c>
      <c r="MI106">
        <v>0</v>
      </c>
      <c r="MJ106">
        <v>0</v>
      </c>
      <c r="MK106">
        <v>0</v>
      </c>
      <c r="ML106">
        <v>0</v>
      </c>
    </row>
    <row r="107" spans="1:350" x14ac:dyDescent="0.25">
      <c r="A107">
        <v>45523</v>
      </c>
      <c r="B107">
        <v>227814</v>
      </c>
      <c r="C107">
        <v>9</v>
      </c>
      <c r="D107">
        <v>2025</v>
      </c>
      <c r="E107">
        <v>6160</v>
      </c>
      <c r="F107">
        <v>0</v>
      </c>
      <c r="G107">
        <v>345.93200000000002</v>
      </c>
      <c r="H107">
        <v>339.78399999999999</v>
      </c>
      <c r="I107">
        <v>339.78399999999999</v>
      </c>
      <c r="J107">
        <v>345.93200000000002</v>
      </c>
      <c r="K107">
        <v>0</v>
      </c>
      <c r="L107">
        <v>6160</v>
      </c>
      <c r="M107">
        <v>0</v>
      </c>
      <c r="N107">
        <v>0</v>
      </c>
      <c r="P107">
        <v>341.483</v>
      </c>
      <c r="Q107">
        <v>0</v>
      </c>
      <c r="R107">
        <v>212469</v>
      </c>
      <c r="S107">
        <v>622.19600000000003</v>
      </c>
      <c r="U107">
        <v>147739</v>
      </c>
      <c r="V107">
        <v>32.728000000000002</v>
      </c>
      <c r="W107">
        <v>20160</v>
      </c>
      <c r="X107">
        <v>20160</v>
      </c>
      <c r="Z107">
        <v>0</v>
      </c>
      <c r="AC107">
        <v>0</v>
      </c>
      <c r="AD107" t="s">
        <v>305</v>
      </c>
      <c r="AE107">
        <v>0</v>
      </c>
      <c r="AH107">
        <v>0</v>
      </c>
      <c r="AI107">
        <v>0</v>
      </c>
      <c r="AJ107">
        <v>6160</v>
      </c>
      <c r="AK107" t="s">
        <v>529</v>
      </c>
      <c r="AL107" t="s">
        <v>84</v>
      </c>
      <c r="AM107">
        <v>0</v>
      </c>
      <c r="AN107">
        <v>0</v>
      </c>
      <c r="AO107">
        <v>0</v>
      </c>
      <c r="AP107">
        <v>0</v>
      </c>
      <c r="AQ107">
        <v>0</v>
      </c>
      <c r="AS107">
        <v>0</v>
      </c>
      <c r="AT107">
        <v>0</v>
      </c>
      <c r="AU107">
        <v>0</v>
      </c>
      <c r="AV107">
        <v>-66134</v>
      </c>
      <c r="AW107">
        <v>3041274</v>
      </c>
      <c r="AX107">
        <v>2986891</v>
      </c>
      <c r="AY107">
        <v>1975129</v>
      </c>
      <c r="AZ107">
        <v>212469</v>
      </c>
      <c r="BA107">
        <v>1</v>
      </c>
      <c r="BB107">
        <v>0</v>
      </c>
      <c r="BC107">
        <v>0</v>
      </c>
      <c r="BD107">
        <v>0</v>
      </c>
      <c r="BE107">
        <v>0</v>
      </c>
      <c r="BF107">
        <v>2746131</v>
      </c>
      <c r="BG107">
        <v>0</v>
      </c>
      <c r="BJ107">
        <v>12</v>
      </c>
      <c r="BK107">
        <v>0</v>
      </c>
      <c r="BL107">
        <v>0</v>
      </c>
      <c r="BM107">
        <v>0</v>
      </c>
      <c r="BN107">
        <v>0</v>
      </c>
      <c r="BO107">
        <v>0</v>
      </c>
      <c r="BP107">
        <v>0</v>
      </c>
      <c r="BQ107">
        <v>718</v>
      </c>
      <c r="BS107">
        <v>0</v>
      </c>
      <c r="BT107">
        <v>0</v>
      </c>
      <c r="BU107">
        <v>0</v>
      </c>
      <c r="BV107">
        <v>0</v>
      </c>
      <c r="BW107">
        <v>0</v>
      </c>
      <c r="BY107">
        <v>0</v>
      </c>
      <c r="CA107">
        <v>0</v>
      </c>
      <c r="CB107">
        <v>0</v>
      </c>
      <c r="CC107">
        <v>0</v>
      </c>
      <c r="CD107">
        <v>0</v>
      </c>
      <c r="CE107">
        <v>0</v>
      </c>
      <c r="CF107">
        <v>0</v>
      </c>
      <c r="CG107">
        <v>0</v>
      </c>
      <c r="CH107">
        <v>74368</v>
      </c>
      <c r="CI107">
        <v>0</v>
      </c>
      <c r="CJ107">
        <v>4</v>
      </c>
      <c r="CK107">
        <v>0</v>
      </c>
      <c r="CL107">
        <v>0</v>
      </c>
      <c r="CN107">
        <v>0</v>
      </c>
      <c r="CO107">
        <v>1</v>
      </c>
      <c r="CP107">
        <v>0</v>
      </c>
      <c r="CQ107">
        <v>0</v>
      </c>
      <c r="CR107">
        <v>336.98500000000001</v>
      </c>
      <c r="CS107">
        <v>0</v>
      </c>
      <c r="CT107">
        <v>0</v>
      </c>
      <c r="CU107">
        <v>0</v>
      </c>
      <c r="CV107">
        <v>0</v>
      </c>
      <c r="CW107">
        <v>0</v>
      </c>
      <c r="CX107">
        <v>0</v>
      </c>
      <c r="CY107">
        <v>0</v>
      </c>
      <c r="CZ107">
        <v>0</v>
      </c>
      <c r="DB107">
        <v>2093069</v>
      </c>
      <c r="DC107">
        <v>0</v>
      </c>
      <c r="DD107">
        <v>0</v>
      </c>
      <c r="DE107">
        <v>43043</v>
      </c>
      <c r="DF107">
        <v>43043</v>
      </c>
      <c r="DG107">
        <v>6.9880000000000004</v>
      </c>
      <c r="DH107">
        <v>0</v>
      </c>
      <c r="DI107">
        <v>0</v>
      </c>
      <c r="DK107">
        <v>3105</v>
      </c>
      <c r="DL107">
        <v>0</v>
      </c>
      <c r="DM107">
        <v>165625</v>
      </c>
      <c r="DN107">
        <v>545</v>
      </c>
      <c r="DO107">
        <v>0</v>
      </c>
      <c r="DP107">
        <v>0</v>
      </c>
      <c r="DQ107">
        <v>0</v>
      </c>
      <c r="DR107">
        <v>0</v>
      </c>
      <c r="DS107">
        <v>0</v>
      </c>
      <c r="DT107">
        <v>0</v>
      </c>
      <c r="DU107">
        <v>0</v>
      </c>
      <c r="DV107">
        <v>0</v>
      </c>
      <c r="DW107">
        <v>0</v>
      </c>
      <c r="DX107">
        <v>0</v>
      </c>
      <c r="DY107">
        <v>0</v>
      </c>
      <c r="DZ107">
        <v>0</v>
      </c>
      <c r="EA107">
        <v>0</v>
      </c>
      <c r="EB107">
        <v>0</v>
      </c>
      <c r="EC107">
        <v>6.8850000000000007</v>
      </c>
      <c r="ED107">
        <v>48773</v>
      </c>
      <c r="EE107">
        <v>0</v>
      </c>
      <c r="EF107">
        <v>0</v>
      </c>
      <c r="EG107">
        <v>0</v>
      </c>
      <c r="EH107">
        <v>117397</v>
      </c>
      <c r="EI107">
        <v>0</v>
      </c>
      <c r="EJ107">
        <v>0</v>
      </c>
      <c r="EK107">
        <v>5.8410000000000002</v>
      </c>
      <c r="EL107">
        <v>0</v>
      </c>
      <c r="EM107">
        <v>0</v>
      </c>
      <c r="EN107">
        <v>0.307</v>
      </c>
      <c r="EO107">
        <v>0</v>
      </c>
      <c r="EP107">
        <v>0</v>
      </c>
      <c r="EQ107">
        <v>6.1480000000000006</v>
      </c>
      <c r="ER107">
        <v>0</v>
      </c>
      <c r="ES107">
        <v>19.058</v>
      </c>
      <c r="ET107">
        <v>0</v>
      </c>
      <c r="EV107">
        <v>0</v>
      </c>
      <c r="EW107">
        <v>0</v>
      </c>
      <c r="EX107">
        <v>0</v>
      </c>
      <c r="EZ107">
        <v>2535674</v>
      </c>
      <c r="FA107">
        <v>0</v>
      </c>
      <c r="FB107">
        <v>2747598</v>
      </c>
      <c r="FC107">
        <v>0</v>
      </c>
      <c r="FD107">
        <v>0</v>
      </c>
      <c r="FE107">
        <v>384947</v>
      </c>
      <c r="FF107">
        <v>66270</v>
      </c>
      <c r="FG107">
        <v>6.6668999999999992E-2</v>
      </c>
      <c r="FH107">
        <v>3.0164999999999997E-2</v>
      </c>
      <c r="FI107">
        <v>0</v>
      </c>
      <c r="FJ107">
        <v>0</v>
      </c>
      <c r="FK107">
        <v>445.8</v>
      </c>
      <c r="FL107">
        <v>3273183</v>
      </c>
      <c r="FM107">
        <v>0</v>
      </c>
      <c r="FN107">
        <v>0</v>
      </c>
      <c r="FO107">
        <v>0</v>
      </c>
      <c r="FP107">
        <v>0</v>
      </c>
      <c r="FQ107">
        <v>0</v>
      </c>
      <c r="FR107">
        <v>0</v>
      </c>
      <c r="FS107">
        <v>0</v>
      </c>
      <c r="FT107">
        <v>0</v>
      </c>
      <c r="FU107">
        <v>0</v>
      </c>
      <c r="FV107">
        <v>0</v>
      </c>
      <c r="FW107">
        <v>0</v>
      </c>
      <c r="FX107">
        <v>0</v>
      </c>
      <c r="FY107">
        <v>0</v>
      </c>
      <c r="GB107">
        <v>0</v>
      </c>
      <c r="GC107">
        <v>0</v>
      </c>
      <c r="GD107">
        <v>0</v>
      </c>
      <c r="GF107">
        <v>0</v>
      </c>
      <c r="GG107">
        <v>0</v>
      </c>
      <c r="GH107">
        <v>0</v>
      </c>
      <c r="GI107">
        <v>0</v>
      </c>
      <c r="GK107">
        <v>0</v>
      </c>
      <c r="GL107">
        <v>0</v>
      </c>
      <c r="GM107">
        <v>0</v>
      </c>
      <c r="GN107">
        <v>0</v>
      </c>
      <c r="GO107">
        <v>0</v>
      </c>
      <c r="GQ107">
        <v>0</v>
      </c>
      <c r="GR107">
        <v>0</v>
      </c>
      <c r="GS107">
        <v>0</v>
      </c>
      <c r="GT107">
        <v>0</v>
      </c>
      <c r="HB107">
        <v>380911986</v>
      </c>
      <c r="HC107">
        <v>3.9695999999999995E-2</v>
      </c>
      <c r="HD107">
        <v>54928</v>
      </c>
      <c r="HE107">
        <v>0</v>
      </c>
      <c r="HF107">
        <v>373083</v>
      </c>
      <c r="HG107">
        <v>616</v>
      </c>
      <c r="HH107">
        <v>13620</v>
      </c>
      <c r="HI107">
        <v>0</v>
      </c>
      <c r="HJ107">
        <v>18370</v>
      </c>
      <c r="HK107">
        <v>1147</v>
      </c>
      <c r="HL107">
        <v>865</v>
      </c>
      <c r="HM107">
        <v>18000</v>
      </c>
      <c r="HN107">
        <v>0</v>
      </c>
      <c r="HO107">
        <v>0</v>
      </c>
      <c r="HP107">
        <v>0</v>
      </c>
      <c r="HQ107">
        <v>0</v>
      </c>
      <c r="HR107">
        <v>0</v>
      </c>
      <c r="HS107">
        <v>2535129</v>
      </c>
      <c r="HT107">
        <v>66270</v>
      </c>
      <c r="HW107">
        <v>0</v>
      </c>
      <c r="HX107">
        <v>10</v>
      </c>
      <c r="HY107">
        <v>6</v>
      </c>
      <c r="HZ107">
        <v>9</v>
      </c>
      <c r="IA107">
        <v>3</v>
      </c>
      <c r="IB107">
        <v>1</v>
      </c>
      <c r="IC107">
        <v>29</v>
      </c>
      <c r="ID107">
        <v>0</v>
      </c>
      <c r="IE107">
        <v>0</v>
      </c>
      <c r="IF107">
        <v>0</v>
      </c>
      <c r="IG107">
        <v>1</v>
      </c>
      <c r="IH107">
        <v>22.11</v>
      </c>
      <c r="II107">
        <v>0</v>
      </c>
      <c r="IJ107">
        <v>32.728000000000002</v>
      </c>
      <c r="IK107">
        <v>0</v>
      </c>
      <c r="IL107">
        <v>0</v>
      </c>
      <c r="IM107">
        <v>6</v>
      </c>
      <c r="IN107">
        <v>0</v>
      </c>
      <c r="IO107">
        <v>6</v>
      </c>
      <c r="IP107">
        <v>0</v>
      </c>
      <c r="IQ107">
        <v>32.728000000000002</v>
      </c>
      <c r="IR107">
        <v>20160</v>
      </c>
      <c r="IS107">
        <v>0</v>
      </c>
      <c r="IT107">
        <v>0</v>
      </c>
      <c r="IU107">
        <v>18000</v>
      </c>
      <c r="IV107">
        <v>0</v>
      </c>
      <c r="IW107">
        <v>6160</v>
      </c>
      <c r="IX107">
        <v>0</v>
      </c>
      <c r="IY107">
        <v>0</v>
      </c>
      <c r="IZ107">
        <v>0</v>
      </c>
      <c r="JA107">
        <v>0</v>
      </c>
      <c r="JB107">
        <v>0</v>
      </c>
      <c r="JC107">
        <v>0</v>
      </c>
      <c r="JD107">
        <v>0</v>
      </c>
      <c r="JE107">
        <v>0</v>
      </c>
      <c r="JF107">
        <v>0</v>
      </c>
      <c r="JG107">
        <v>0</v>
      </c>
      <c r="JH107">
        <v>0</v>
      </c>
      <c r="JJ107">
        <v>0</v>
      </c>
      <c r="JK107">
        <v>0</v>
      </c>
      <c r="JL107">
        <v>0</v>
      </c>
      <c r="JM107">
        <v>0</v>
      </c>
      <c r="JO107">
        <v>0</v>
      </c>
      <c r="JP107">
        <v>0</v>
      </c>
      <c r="JQ107">
        <v>0</v>
      </c>
      <c r="JR107">
        <v>0</v>
      </c>
      <c r="JS107">
        <v>0</v>
      </c>
      <c r="JT107">
        <v>0</v>
      </c>
      <c r="JU107">
        <v>0</v>
      </c>
      <c r="JW107">
        <v>0</v>
      </c>
      <c r="JX107">
        <v>0</v>
      </c>
      <c r="JY107">
        <v>0</v>
      </c>
      <c r="JZ107">
        <v>0</v>
      </c>
      <c r="KD107">
        <v>0</v>
      </c>
      <c r="KE107">
        <v>7258</v>
      </c>
      <c r="KG107">
        <v>0</v>
      </c>
      <c r="KH107">
        <v>0</v>
      </c>
      <c r="KI107">
        <v>0</v>
      </c>
      <c r="KJ107">
        <v>0</v>
      </c>
      <c r="KK107">
        <v>1</v>
      </c>
      <c r="KL107">
        <v>0</v>
      </c>
      <c r="KM107">
        <v>616</v>
      </c>
      <c r="KN107">
        <v>0</v>
      </c>
      <c r="KO107">
        <v>0</v>
      </c>
      <c r="KP107">
        <v>0</v>
      </c>
      <c r="KQ107">
        <v>0</v>
      </c>
      <c r="KS107">
        <v>0</v>
      </c>
      <c r="KT107">
        <v>0</v>
      </c>
      <c r="KU107">
        <v>0</v>
      </c>
      <c r="KW107">
        <v>0</v>
      </c>
      <c r="KX107">
        <v>0</v>
      </c>
      <c r="KY107">
        <v>0</v>
      </c>
      <c r="KZ107">
        <v>0</v>
      </c>
      <c r="LA107">
        <v>0</v>
      </c>
      <c r="LB107">
        <v>0</v>
      </c>
      <c r="LD107">
        <v>0</v>
      </c>
      <c r="LE107">
        <v>0</v>
      </c>
      <c r="LF107">
        <v>0</v>
      </c>
      <c r="LG107">
        <v>0</v>
      </c>
      <c r="LH107">
        <v>0</v>
      </c>
      <c r="LI107">
        <v>0</v>
      </c>
      <c r="LJ107">
        <v>336.98500000000001</v>
      </c>
      <c r="LK107">
        <v>1</v>
      </c>
      <c r="LL107">
        <v>15000</v>
      </c>
      <c r="LM107">
        <v>3370</v>
      </c>
      <c r="LN107">
        <v>0</v>
      </c>
      <c r="LO107">
        <v>0</v>
      </c>
      <c r="LP107">
        <v>0</v>
      </c>
      <c r="LQ107">
        <v>0</v>
      </c>
      <c r="LR107">
        <v>0</v>
      </c>
      <c r="LS107">
        <v>0</v>
      </c>
      <c r="LT107">
        <v>0</v>
      </c>
      <c r="LU107">
        <v>0</v>
      </c>
      <c r="LV107">
        <v>0</v>
      </c>
      <c r="LW107">
        <v>0</v>
      </c>
      <c r="LX107">
        <v>0</v>
      </c>
      <c r="LY107">
        <v>0</v>
      </c>
      <c r="LZ107">
        <v>324</v>
      </c>
      <c r="MA107">
        <v>19440</v>
      </c>
      <c r="MB107">
        <v>0</v>
      </c>
      <c r="MC107">
        <v>12960</v>
      </c>
      <c r="MD107">
        <v>6480</v>
      </c>
      <c r="ME107">
        <v>0</v>
      </c>
      <c r="MF107">
        <v>0</v>
      </c>
      <c r="MG107">
        <v>3060714</v>
      </c>
      <c r="MH107">
        <v>0</v>
      </c>
      <c r="MI107">
        <v>0</v>
      </c>
      <c r="MJ107">
        <v>0</v>
      </c>
      <c r="MK107">
        <v>0</v>
      </c>
      <c r="ML107">
        <v>0</v>
      </c>
    </row>
    <row r="108" spans="1:350" x14ac:dyDescent="0.25">
      <c r="A108">
        <v>45523</v>
      </c>
      <c r="B108">
        <v>15815</v>
      </c>
      <c r="C108">
        <v>9</v>
      </c>
      <c r="D108">
        <v>2025</v>
      </c>
      <c r="E108">
        <v>6160</v>
      </c>
      <c r="F108">
        <v>0</v>
      </c>
      <c r="G108">
        <v>556.47</v>
      </c>
      <c r="H108">
        <v>518.73300000000006</v>
      </c>
      <c r="I108">
        <v>518.73300000000006</v>
      </c>
      <c r="J108">
        <v>556.47</v>
      </c>
      <c r="K108">
        <v>0</v>
      </c>
      <c r="L108">
        <v>6160</v>
      </c>
      <c r="M108">
        <v>0</v>
      </c>
      <c r="N108">
        <v>0</v>
      </c>
      <c r="P108">
        <v>535.952</v>
      </c>
      <c r="Q108">
        <v>0</v>
      </c>
      <c r="R108">
        <v>333467</v>
      </c>
      <c r="S108">
        <v>622.19600000000003</v>
      </c>
      <c r="U108">
        <v>231872</v>
      </c>
      <c r="V108">
        <v>357.64300000000003</v>
      </c>
      <c r="W108">
        <v>220308</v>
      </c>
      <c r="X108">
        <v>220308</v>
      </c>
      <c r="Z108">
        <v>0</v>
      </c>
      <c r="AC108">
        <v>0</v>
      </c>
      <c r="AD108" t="s">
        <v>305</v>
      </c>
      <c r="AE108">
        <v>0</v>
      </c>
      <c r="AH108">
        <v>0</v>
      </c>
      <c r="AI108">
        <v>0</v>
      </c>
      <c r="AJ108">
        <v>6160</v>
      </c>
      <c r="AK108" t="s">
        <v>529</v>
      </c>
      <c r="AL108" t="s">
        <v>373</v>
      </c>
      <c r="AM108">
        <v>0</v>
      </c>
      <c r="AN108">
        <v>0</v>
      </c>
      <c r="AO108">
        <v>0</v>
      </c>
      <c r="AP108">
        <v>0</v>
      </c>
      <c r="AQ108">
        <v>0</v>
      </c>
      <c r="AS108">
        <v>0</v>
      </c>
      <c r="AT108">
        <v>0</v>
      </c>
      <c r="AU108">
        <v>0</v>
      </c>
      <c r="AV108">
        <v>-48620</v>
      </c>
      <c r="AW108">
        <v>6567957</v>
      </c>
      <c r="AX108">
        <v>6481534</v>
      </c>
      <c r="AY108">
        <v>4297191</v>
      </c>
      <c r="AZ108">
        <v>333467</v>
      </c>
      <c r="BA108">
        <v>13.25</v>
      </c>
      <c r="BB108">
        <v>425</v>
      </c>
      <c r="BC108">
        <v>422</v>
      </c>
      <c r="BD108">
        <v>1</v>
      </c>
      <c r="BE108">
        <v>3</v>
      </c>
      <c r="BF108">
        <v>5800998</v>
      </c>
      <c r="BG108">
        <v>0</v>
      </c>
      <c r="BJ108">
        <v>12</v>
      </c>
      <c r="BK108">
        <v>0</v>
      </c>
      <c r="BL108">
        <v>0</v>
      </c>
      <c r="BM108">
        <v>0</v>
      </c>
      <c r="BN108">
        <v>0</v>
      </c>
      <c r="BO108">
        <v>0</v>
      </c>
      <c r="BP108">
        <v>0</v>
      </c>
      <c r="BQ108">
        <v>690</v>
      </c>
      <c r="BS108">
        <v>0</v>
      </c>
      <c r="BT108">
        <v>0</v>
      </c>
      <c r="BU108">
        <v>0</v>
      </c>
      <c r="BV108">
        <v>0</v>
      </c>
      <c r="BW108">
        <v>0</v>
      </c>
      <c r="BY108">
        <v>0</v>
      </c>
      <c r="CA108">
        <v>0</v>
      </c>
      <c r="CB108">
        <v>0</v>
      </c>
      <c r="CC108">
        <v>0</v>
      </c>
      <c r="CD108">
        <v>0</v>
      </c>
      <c r="CE108">
        <v>0</v>
      </c>
      <c r="CF108">
        <v>0</v>
      </c>
      <c r="CG108">
        <v>0</v>
      </c>
      <c r="CH108">
        <v>119378</v>
      </c>
      <c r="CI108">
        <v>0</v>
      </c>
      <c r="CJ108">
        <v>4</v>
      </c>
      <c r="CK108">
        <v>0</v>
      </c>
      <c r="CL108">
        <v>0</v>
      </c>
      <c r="CN108">
        <v>0</v>
      </c>
      <c r="CO108">
        <v>1</v>
      </c>
      <c r="CP108">
        <v>0</v>
      </c>
      <c r="CQ108">
        <v>0</v>
      </c>
      <c r="CR108">
        <v>533.54899999999998</v>
      </c>
      <c r="CS108">
        <v>0</v>
      </c>
      <c r="CT108">
        <v>0</v>
      </c>
      <c r="CU108">
        <v>0</v>
      </c>
      <c r="CV108">
        <v>0</v>
      </c>
      <c r="CW108">
        <v>0</v>
      </c>
      <c r="CX108">
        <v>0</v>
      </c>
      <c r="CY108">
        <v>0</v>
      </c>
      <c r="CZ108">
        <v>0</v>
      </c>
      <c r="DB108">
        <v>3195395</v>
      </c>
      <c r="DC108">
        <v>0</v>
      </c>
      <c r="DD108">
        <v>0</v>
      </c>
      <c r="DE108">
        <v>793716</v>
      </c>
      <c r="DF108">
        <v>793716</v>
      </c>
      <c r="DG108">
        <v>128.85</v>
      </c>
      <c r="DH108">
        <v>0</v>
      </c>
      <c r="DI108">
        <v>0</v>
      </c>
      <c r="DK108">
        <v>2664</v>
      </c>
      <c r="DL108">
        <v>0</v>
      </c>
      <c r="DM108">
        <v>587556</v>
      </c>
      <c r="DN108">
        <v>1932</v>
      </c>
      <c r="DO108">
        <v>0</v>
      </c>
      <c r="DP108">
        <v>0</v>
      </c>
      <c r="DQ108">
        <v>0</v>
      </c>
      <c r="DR108">
        <v>0</v>
      </c>
      <c r="DS108">
        <v>0</v>
      </c>
      <c r="DT108">
        <v>0</v>
      </c>
      <c r="DU108">
        <v>0</v>
      </c>
      <c r="DV108">
        <v>0</v>
      </c>
      <c r="DW108">
        <v>0</v>
      </c>
      <c r="DX108">
        <v>0</v>
      </c>
      <c r="DY108">
        <v>0</v>
      </c>
      <c r="DZ108">
        <v>0</v>
      </c>
      <c r="EA108">
        <v>0</v>
      </c>
      <c r="EB108">
        <v>0</v>
      </c>
      <c r="EC108">
        <v>34.927</v>
      </c>
      <c r="ED108">
        <v>247423</v>
      </c>
      <c r="EE108">
        <v>0</v>
      </c>
      <c r="EF108">
        <v>0</v>
      </c>
      <c r="EG108">
        <v>0</v>
      </c>
      <c r="EH108">
        <v>342065</v>
      </c>
      <c r="EI108">
        <v>0</v>
      </c>
      <c r="EJ108">
        <v>0</v>
      </c>
      <c r="EK108">
        <v>16.687000000000001</v>
      </c>
      <c r="EL108">
        <v>0</v>
      </c>
      <c r="EM108">
        <v>0.47300000000000003</v>
      </c>
      <c r="EN108">
        <v>0.81</v>
      </c>
      <c r="EO108">
        <v>0</v>
      </c>
      <c r="EP108">
        <v>0</v>
      </c>
      <c r="EQ108">
        <v>17.97</v>
      </c>
      <c r="ER108">
        <v>0</v>
      </c>
      <c r="ES108">
        <v>55.53</v>
      </c>
      <c r="ET108">
        <v>0</v>
      </c>
      <c r="EV108">
        <v>0</v>
      </c>
      <c r="EW108">
        <v>0</v>
      </c>
      <c r="EX108">
        <v>0</v>
      </c>
      <c r="EZ108">
        <v>5528372</v>
      </c>
      <c r="FA108">
        <v>0</v>
      </c>
      <c r="FB108">
        <v>5859904</v>
      </c>
      <c r="FC108">
        <v>0</v>
      </c>
      <c r="FD108">
        <v>0</v>
      </c>
      <c r="FE108">
        <v>813172</v>
      </c>
      <c r="FF108">
        <v>139990</v>
      </c>
      <c r="FG108">
        <v>6.6668999999999992E-2</v>
      </c>
      <c r="FH108">
        <v>3.0164999999999997E-2</v>
      </c>
      <c r="FI108">
        <v>0</v>
      </c>
      <c r="FJ108">
        <v>0</v>
      </c>
      <c r="FK108">
        <v>941.72</v>
      </c>
      <c r="FL108">
        <v>6932444</v>
      </c>
      <c r="FM108">
        <v>0</v>
      </c>
      <c r="FN108">
        <v>0</v>
      </c>
      <c r="FO108">
        <v>494</v>
      </c>
      <c r="FP108">
        <v>0</v>
      </c>
      <c r="FQ108">
        <v>4989</v>
      </c>
      <c r="FR108">
        <v>494</v>
      </c>
      <c r="FS108">
        <v>4495</v>
      </c>
      <c r="FT108">
        <v>0</v>
      </c>
      <c r="FU108">
        <v>0</v>
      </c>
      <c r="FV108">
        <v>0</v>
      </c>
      <c r="FW108">
        <v>0</v>
      </c>
      <c r="FX108">
        <v>0</v>
      </c>
      <c r="FY108">
        <v>0</v>
      </c>
      <c r="GB108">
        <v>186090</v>
      </c>
      <c r="GC108">
        <v>186090</v>
      </c>
      <c r="GD108">
        <v>19.766999999999999</v>
      </c>
      <c r="GF108">
        <v>0</v>
      </c>
      <c r="GG108">
        <v>0</v>
      </c>
      <c r="GH108">
        <v>0</v>
      </c>
      <c r="GI108">
        <v>0</v>
      </c>
      <c r="GK108">
        <v>0</v>
      </c>
      <c r="GL108">
        <v>0</v>
      </c>
      <c r="GM108">
        <v>0</v>
      </c>
      <c r="GN108">
        <v>0</v>
      </c>
      <c r="GO108">
        <v>0</v>
      </c>
      <c r="GQ108">
        <v>0</v>
      </c>
      <c r="GR108">
        <v>0</v>
      </c>
      <c r="GS108">
        <v>0</v>
      </c>
      <c r="GT108">
        <v>0</v>
      </c>
      <c r="HB108">
        <v>380911986</v>
      </c>
      <c r="HC108">
        <v>3.9695999999999995E-2</v>
      </c>
      <c r="HD108">
        <v>88358</v>
      </c>
      <c r="HE108">
        <v>0</v>
      </c>
      <c r="HF108">
        <v>569569</v>
      </c>
      <c r="HG108">
        <v>12320</v>
      </c>
      <c r="HH108">
        <v>32881</v>
      </c>
      <c r="HI108">
        <v>0</v>
      </c>
      <c r="HJ108">
        <v>80335</v>
      </c>
      <c r="HK108">
        <v>1859</v>
      </c>
      <c r="HL108">
        <v>1730</v>
      </c>
      <c r="HM108">
        <v>13000</v>
      </c>
      <c r="HN108">
        <v>107471</v>
      </c>
      <c r="HO108">
        <v>0</v>
      </c>
      <c r="HP108">
        <v>52263</v>
      </c>
      <c r="HQ108">
        <v>0</v>
      </c>
      <c r="HR108">
        <v>0</v>
      </c>
      <c r="HS108">
        <v>5526437</v>
      </c>
      <c r="HT108">
        <v>139990</v>
      </c>
      <c r="HW108">
        <v>0</v>
      </c>
      <c r="HX108">
        <v>81</v>
      </c>
      <c r="HY108">
        <v>137</v>
      </c>
      <c r="HZ108">
        <v>93</v>
      </c>
      <c r="IA108">
        <v>123</v>
      </c>
      <c r="IB108">
        <v>82</v>
      </c>
      <c r="IC108">
        <v>516</v>
      </c>
      <c r="ID108">
        <v>0</v>
      </c>
      <c r="IE108">
        <v>0</v>
      </c>
      <c r="IF108">
        <v>0</v>
      </c>
      <c r="IG108">
        <v>20</v>
      </c>
      <c r="IH108">
        <v>53.379000000000005</v>
      </c>
      <c r="II108">
        <v>190.048</v>
      </c>
      <c r="IJ108">
        <v>357.64300000000003</v>
      </c>
      <c r="IK108">
        <v>0</v>
      </c>
      <c r="IL108">
        <v>2</v>
      </c>
      <c r="IM108">
        <v>1</v>
      </c>
      <c r="IN108">
        <v>0</v>
      </c>
      <c r="IO108">
        <v>3</v>
      </c>
      <c r="IP108">
        <v>190.048</v>
      </c>
      <c r="IQ108">
        <v>357.64300000000003</v>
      </c>
      <c r="IR108">
        <v>220308</v>
      </c>
      <c r="IS108">
        <v>0</v>
      </c>
      <c r="IT108">
        <v>10000</v>
      </c>
      <c r="IU108">
        <v>3000</v>
      </c>
      <c r="IV108">
        <v>0</v>
      </c>
      <c r="IW108">
        <v>6160</v>
      </c>
      <c r="IX108">
        <v>0</v>
      </c>
      <c r="IY108">
        <v>0</v>
      </c>
      <c r="IZ108">
        <v>52263</v>
      </c>
      <c r="JA108">
        <v>0</v>
      </c>
      <c r="JB108">
        <v>1</v>
      </c>
      <c r="JC108">
        <v>22439</v>
      </c>
      <c r="JD108">
        <v>6</v>
      </c>
      <c r="JE108">
        <v>71655</v>
      </c>
      <c r="JF108">
        <v>2</v>
      </c>
      <c r="JG108">
        <v>11877</v>
      </c>
      <c r="JH108">
        <v>1500</v>
      </c>
      <c r="JJ108">
        <v>0</v>
      </c>
      <c r="JK108">
        <v>0</v>
      </c>
      <c r="JL108">
        <v>0</v>
      </c>
      <c r="JM108">
        <v>0</v>
      </c>
      <c r="JO108">
        <v>0</v>
      </c>
      <c r="JP108">
        <v>17.990000000000002</v>
      </c>
      <c r="JQ108">
        <v>1.7770000000000001</v>
      </c>
      <c r="JR108">
        <v>0</v>
      </c>
      <c r="JS108">
        <v>167131</v>
      </c>
      <c r="JT108">
        <v>18959</v>
      </c>
      <c r="JU108">
        <v>431</v>
      </c>
      <c r="JW108">
        <v>0</v>
      </c>
      <c r="JX108">
        <v>0</v>
      </c>
      <c r="JY108">
        <v>0</v>
      </c>
      <c r="JZ108">
        <v>0</v>
      </c>
      <c r="KD108">
        <v>431</v>
      </c>
      <c r="KE108">
        <v>7258</v>
      </c>
      <c r="KG108">
        <v>0</v>
      </c>
      <c r="KH108">
        <v>0</v>
      </c>
      <c r="KI108">
        <v>0</v>
      </c>
      <c r="KJ108">
        <v>20</v>
      </c>
      <c r="KK108">
        <v>0</v>
      </c>
      <c r="KL108">
        <v>12320</v>
      </c>
      <c r="KM108">
        <v>0</v>
      </c>
      <c r="KN108">
        <v>0</v>
      </c>
      <c r="KO108">
        <v>0</v>
      </c>
      <c r="KP108">
        <v>0</v>
      </c>
      <c r="KQ108">
        <v>0</v>
      </c>
      <c r="KS108">
        <v>0</v>
      </c>
      <c r="KT108">
        <v>0</v>
      </c>
      <c r="KU108">
        <v>0</v>
      </c>
      <c r="KW108">
        <v>0</v>
      </c>
      <c r="KX108">
        <v>0</v>
      </c>
      <c r="KY108">
        <v>0</v>
      </c>
      <c r="KZ108">
        <v>0</v>
      </c>
      <c r="LA108">
        <v>0</v>
      </c>
      <c r="LB108">
        <v>0</v>
      </c>
      <c r="LD108">
        <v>0</v>
      </c>
      <c r="LE108">
        <v>0</v>
      </c>
      <c r="LF108">
        <v>0</v>
      </c>
      <c r="LG108">
        <v>0</v>
      </c>
      <c r="LH108">
        <v>0</v>
      </c>
      <c r="LI108">
        <v>0</v>
      </c>
      <c r="LJ108">
        <v>533.54899999999998</v>
      </c>
      <c r="LK108">
        <v>5</v>
      </c>
      <c r="LL108">
        <v>75000</v>
      </c>
      <c r="LM108">
        <v>5335</v>
      </c>
      <c r="LN108">
        <v>0</v>
      </c>
      <c r="LO108">
        <v>0</v>
      </c>
      <c r="LP108">
        <v>0</v>
      </c>
      <c r="LQ108">
        <v>0</v>
      </c>
      <c r="LR108">
        <v>0</v>
      </c>
      <c r="LS108">
        <v>0</v>
      </c>
      <c r="LT108">
        <v>0</v>
      </c>
      <c r="LU108">
        <v>0</v>
      </c>
      <c r="LV108">
        <v>0</v>
      </c>
      <c r="LW108">
        <v>0</v>
      </c>
      <c r="LX108">
        <v>0</v>
      </c>
      <c r="LY108">
        <v>0</v>
      </c>
      <c r="LZ108">
        <v>517</v>
      </c>
      <c r="MA108">
        <v>31020</v>
      </c>
      <c r="MB108">
        <v>0</v>
      </c>
      <c r="MC108">
        <v>20680</v>
      </c>
      <c r="MD108">
        <v>10340</v>
      </c>
      <c r="ME108">
        <v>0</v>
      </c>
      <c r="MF108">
        <v>0</v>
      </c>
      <c r="MG108">
        <v>6598977</v>
      </c>
      <c r="MH108">
        <v>0</v>
      </c>
      <c r="MI108">
        <v>0</v>
      </c>
      <c r="MJ108">
        <v>0</v>
      </c>
      <c r="MK108">
        <v>0</v>
      </c>
      <c r="ML108">
        <v>0</v>
      </c>
    </row>
    <row r="109" spans="1:350" x14ac:dyDescent="0.25">
      <c r="A109">
        <v>45523</v>
      </c>
      <c r="B109">
        <v>101815</v>
      </c>
      <c r="C109">
        <v>9</v>
      </c>
      <c r="D109">
        <v>2025</v>
      </c>
      <c r="E109">
        <v>6160</v>
      </c>
      <c r="F109">
        <v>0</v>
      </c>
      <c r="G109">
        <v>294.91500000000002</v>
      </c>
      <c r="H109">
        <v>286.83500000000004</v>
      </c>
      <c r="I109">
        <v>286.83500000000004</v>
      </c>
      <c r="J109">
        <v>294.91500000000002</v>
      </c>
      <c r="K109">
        <v>0</v>
      </c>
      <c r="L109">
        <v>6160</v>
      </c>
      <c r="M109">
        <v>0</v>
      </c>
      <c r="N109">
        <v>0</v>
      </c>
      <c r="P109">
        <v>306.3</v>
      </c>
      <c r="Q109">
        <v>0</v>
      </c>
      <c r="R109">
        <v>190579</v>
      </c>
      <c r="S109">
        <v>622.19600000000003</v>
      </c>
      <c r="U109">
        <v>132517</v>
      </c>
      <c r="V109">
        <v>238.04600000000002</v>
      </c>
      <c r="W109">
        <v>146636</v>
      </c>
      <c r="X109">
        <v>146636</v>
      </c>
      <c r="Z109">
        <v>0</v>
      </c>
      <c r="AC109">
        <v>0</v>
      </c>
      <c r="AD109" t="s">
        <v>305</v>
      </c>
      <c r="AE109">
        <v>0</v>
      </c>
      <c r="AH109">
        <v>0</v>
      </c>
      <c r="AI109">
        <v>0</v>
      </c>
      <c r="AJ109">
        <v>6160</v>
      </c>
      <c r="AK109" t="s">
        <v>529</v>
      </c>
      <c r="AL109" t="s">
        <v>47</v>
      </c>
      <c r="AM109">
        <v>0</v>
      </c>
      <c r="AN109">
        <v>0</v>
      </c>
      <c r="AO109">
        <v>0</v>
      </c>
      <c r="AP109">
        <v>0</v>
      </c>
      <c r="AQ109">
        <v>0</v>
      </c>
      <c r="AS109">
        <v>0</v>
      </c>
      <c r="AT109">
        <v>0</v>
      </c>
      <c r="AU109">
        <v>0</v>
      </c>
      <c r="AV109">
        <v>0</v>
      </c>
      <c r="AW109">
        <v>3395235</v>
      </c>
      <c r="AX109">
        <v>3349034</v>
      </c>
      <c r="AY109">
        <v>2276605</v>
      </c>
      <c r="AZ109">
        <v>190579</v>
      </c>
      <c r="BA109">
        <v>18.083000000000002</v>
      </c>
      <c r="BB109">
        <v>0</v>
      </c>
      <c r="BC109">
        <v>0</v>
      </c>
      <c r="BD109">
        <v>0</v>
      </c>
      <c r="BE109">
        <v>0</v>
      </c>
      <c r="BF109">
        <v>3040094</v>
      </c>
      <c r="BG109">
        <v>0</v>
      </c>
      <c r="BJ109">
        <v>12</v>
      </c>
      <c r="BK109">
        <v>0</v>
      </c>
      <c r="BL109">
        <v>0</v>
      </c>
      <c r="BM109">
        <v>0</v>
      </c>
      <c r="BN109">
        <v>0</v>
      </c>
      <c r="BO109">
        <v>0</v>
      </c>
      <c r="BP109">
        <v>0</v>
      </c>
      <c r="BQ109">
        <v>726</v>
      </c>
      <c r="BS109">
        <v>0</v>
      </c>
      <c r="BT109">
        <v>0</v>
      </c>
      <c r="BU109">
        <v>0</v>
      </c>
      <c r="BV109">
        <v>0</v>
      </c>
      <c r="BW109">
        <v>0</v>
      </c>
      <c r="BY109">
        <v>0</v>
      </c>
      <c r="CA109">
        <v>0</v>
      </c>
      <c r="CB109">
        <v>0</v>
      </c>
      <c r="CC109">
        <v>0</v>
      </c>
      <c r="CD109">
        <v>0</v>
      </c>
      <c r="CE109">
        <v>0</v>
      </c>
      <c r="CF109">
        <v>0</v>
      </c>
      <c r="CG109">
        <v>0</v>
      </c>
      <c r="CH109">
        <v>67588</v>
      </c>
      <c r="CI109">
        <v>0</v>
      </c>
      <c r="CJ109">
        <v>4</v>
      </c>
      <c r="CK109">
        <v>0</v>
      </c>
      <c r="CL109">
        <v>0</v>
      </c>
      <c r="CN109">
        <v>0</v>
      </c>
      <c r="CO109">
        <v>1</v>
      </c>
      <c r="CP109">
        <v>0</v>
      </c>
      <c r="CQ109">
        <v>0.5</v>
      </c>
      <c r="CR109">
        <v>305.25</v>
      </c>
      <c r="CS109">
        <v>0</v>
      </c>
      <c r="CT109">
        <v>0</v>
      </c>
      <c r="CU109">
        <v>0</v>
      </c>
      <c r="CV109">
        <v>0</v>
      </c>
      <c r="CW109">
        <v>0</v>
      </c>
      <c r="CX109">
        <v>0</v>
      </c>
      <c r="CY109">
        <v>0</v>
      </c>
      <c r="CZ109">
        <v>0</v>
      </c>
      <c r="DB109">
        <v>1766904</v>
      </c>
      <c r="DC109">
        <v>0</v>
      </c>
      <c r="DD109">
        <v>0</v>
      </c>
      <c r="DE109">
        <v>443443</v>
      </c>
      <c r="DF109">
        <v>443443</v>
      </c>
      <c r="DG109">
        <v>71.988</v>
      </c>
      <c r="DH109">
        <v>0</v>
      </c>
      <c r="DI109">
        <v>0</v>
      </c>
      <c r="DK109">
        <v>3236</v>
      </c>
      <c r="DL109">
        <v>0</v>
      </c>
      <c r="DM109">
        <v>190666</v>
      </c>
      <c r="DN109">
        <v>627</v>
      </c>
      <c r="DO109">
        <v>0</v>
      </c>
      <c r="DP109">
        <v>0</v>
      </c>
      <c r="DQ109">
        <v>0</v>
      </c>
      <c r="DR109">
        <v>0</v>
      </c>
      <c r="DS109">
        <v>0</v>
      </c>
      <c r="DT109">
        <v>0</v>
      </c>
      <c r="DU109">
        <v>0</v>
      </c>
      <c r="DV109">
        <v>0</v>
      </c>
      <c r="DW109">
        <v>0</v>
      </c>
      <c r="DX109">
        <v>0</v>
      </c>
      <c r="DY109">
        <v>0</v>
      </c>
      <c r="DZ109">
        <v>0</v>
      </c>
      <c r="EA109">
        <v>0</v>
      </c>
      <c r="EB109">
        <v>0</v>
      </c>
      <c r="EC109">
        <v>4.7080000000000002</v>
      </c>
      <c r="ED109">
        <v>33351</v>
      </c>
      <c r="EE109">
        <v>0</v>
      </c>
      <c r="EF109">
        <v>0</v>
      </c>
      <c r="EG109">
        <v>0</v>
      </c>
      <c r="EH109">
        <v>157942</v>
      </c>
      <c r="EI109">
        <v>0</v>
      </c>
      <c r="EJ109">
        <v>0</v>
      </c>
      <c r="EK109">
        <v>7.38</v>
      </c>
      <c r="EL109">
        <v>0</v>
      </c>
      <c r="EM109">
        <v>0</v>
      </c>
      <c r="EN109">
        <v>0.70000000000000007</v>
      </c>
      <c r="EO109">
        <v>0</v>
      </c>
      <c r="EP109">
        <v>0</v>
      </c>
      <c r="EQ109">
        <v>8.08</v>
      </c>
      <c r="ER109">
        <v>0</v>
      </c>
      <c r="ES109">
        <v>25.64</v>
      </c>
      <c r="ET109">
        <v>0</v>
      </c>
      <c r="EV109">
        <v>0</v>
      </c>
      <c r="EW109">
        <v>0</v>
      </c>
      <c r="EX109">
        <v>0</v>
      </c>
      <c r="EZ109">
        <v>2849515</v>
      </c>
      <c r="FA109">
        <v>0</v>
      </c>
      <c r="FB109">
        <v>3039467</v>
      </c>
      <c r="FC109">
        <v>0</v>
      </c>
      <c r="FD109">
        <v>0</v>
      </c>
      <c r="FE109">
        <v>426155</v>
      </c>
      <c r="FF109">
        <v>73364</v>
      </c>
      <c r="FG109">
        <v>6.6668999999999992E-2</v>
      </c>
      <c r="FH109">
        <v>3.0164999999999997E-2</v>
      </c>
      <c r="FI109">
        <v>0</v>
      </c>
      <c r="FJ109">
        <v>0</v>
      </c>
      <c r="FK109">
        <v>493.52200000000005</v>
      </c>
      <c r="FL109">
        <v>3606574</v>
      </c>
      <c r="FM109">
        <v>0</v>
      </c>
      <c r="FN109">
        <v>0</v>
      </c>
      <c r="FO109">
        <v>0</v>
      </c>
      <c r="FP109">
        <v>0</v>
      </c>
      <c r="FQ109">
        <v>0</v>
      </c>
      <c r="FR109">
        <v>0</v>
      </c>
      <c r="FS109">
        <v>0</v>
      </c>
      <c r="FT109">
        <v>0</v>
      </c>
      <c r="FU109">
        <v>0</v>
      </c>
      <c r="FV109">
        <v>0</v>
      </c>
      <c r="FW109">
        <v>0</v>
      </c>
      <c r="FX109">
        <v>0</v>
      </c>
      <c r="FY109">
        <v>0</v>
      </c>
      <c r="GB109">
        <v>0</v>
      </c>
      <c r="GC109">
        <v>0</v>
      </c>
      <c r="GD109">
        <v>0</v>
      </c>
      <c r="GF109">
        <v>0</v>
      </c>
      <c r="GG109">
        <v>0</v>
      </c>
      <c r="GH109">
        <v>0</v>
      </c>
      <c r="GI109">
        <v>0</v>
      </c>
      <c r="GK109">
        <v>0</v>
      </c>
      <c r="GL109">
        <v>0</v>
      </c>
      <c r="GM109">
        <v>0</v>
      </c>
      <c r="GN109">
        <v>0</v>
      </c>
      <c r="GO109">
        <v>0</v>
      </c>
      <c r="GQ109">
        <v>0</v>
      </c>
      <c r="GR109">
        <v>0</v>
      </c>
      <c r="GS109">
        <v>0</v>
      </c>
      <c r="GT109">
        <v>0</v>
      </c>
      <c r="HB109">
        <v>380911986</v>
      </c>
      <c r="HC109">
        <v>3.9695999999999995E-2</v>
      </c>
      <c r="HD109">
        <v>46828</v>
      </c>
      <c r="HE109">
        <v>0</v>
      </c>
      <c r="HF109">
        <v>314945</v>
      </c>
      <c r="HG109">
        <v>0</v>
      </c>
      <c r="HH109">
        <v>138369</v>
      </c>
      <c r="HI109">
        <v>0</v>
      </c>
      <c r="HJ109">
        <v>18053</v>
      </c>
      <c r="HK109">
        <v>0</v>
      </c>
      <c r="HL109">
        <v>0</v>
      </c>
      <c r="HM109">
        <v>0</v>
      </c>
      <c r="HN109">
        <v>20451</v>
      </c>
      <c r="HO109">
        <v>0</v>
      </c>
      <c r="HP109">
        <v>0</v>
      </c>
      <c r="HQ109">
        <v>0</v>
      </c>
      <c r="HR109">
        <v>0</v>
      </c>
      <c r="HS109">
        <v>2848888</v>
      </c>
      <c r="HT109">
        <v>73364</v>
      </c>
      <c r="HW109">
        <v>0</v>
      </c>
      <c r="HX109">
        <v>53</v>
      </c>
      <c r="HY109">
        <v>29</v>
      </c>
      <c r="HZ109">
        <v>110</v>
      </c>
      <c r="IA109">
        <v>58</v>
      </c>
      <c r="IB109">
        <v>38</v>
      </c>
      <c r="IC109">
        <v>288</v>
      </c>
      <c r="ID109">
        <v>0</v>
      </c>
      <c r="IE109">
        <v>0</v>
      </c>
      <c r="IF109">
        <v>0</v>
      </c>
      <c r="IG109">
        <v>0</v>
      </c>
      <c r="IH109">
        <v>224.625</v>
      </c>
      <c r="II109">
        <v>0</v>
      </c>
      <c r="IJ109">
        <v>238.04600000000002</v>
      </c>
      <c r="IK109">
        <v>0</v>
      </c>
      <c r="IL109">
        <v>0</v>
      </c>
      <c r="IM109">
        <v>0</v>
      </c>
      <c r="IN109">
        <v>0</v>
      </c>
      <c r="IO109">
        <v>0</v>
      </c>
      <c r="IP109">
        <v>0</v>
      </c>
      <c r="IQ109">
        <v>238.04600000000002</v>
      </c>
      <c r="IR109">
        <v>146636</v>
      </c>
      <c r="IS109">
        <v>0</v>
      </c>
      <c r="IT109">
        <v>0</v>
      </c>
      <c r="IU109">
        <v>0</v>
      </c>
      <c r="IV109">
        <v>0</v>
      </c>
      <c r="IW109">
        <v>6160</v>
      </c>
      <c r="IX109">
        <v>0</v>
      </c>
      <c r="IY109">
        <v>0</v>
      </c>
      <c r="IZ109">
        <v>0</v>
      </c>
      <c r="JA109">
        <v>0</v>
      </c>
      <c r="JB109">
        <v>1</v>
      </c>
      <c r="JC109">
        <v>20451</v>
      </c>
      <c r="JD109">
        <v>0</v>
      </c>
      <c r="JE109">
        <v>0</v>
      </c>
      <c r="JF109">
        <v>0</v>
      </c>
      <c r="JG109">
        <v>0</v>
      </c>
      <c r="JH109">
        <v>0</v>
      </c>
      <c r="JJ109">
        <v>0</v>
      </c>
      <c r="JK109">
        <v>0</v>
      </c>
      <c r="JL109">
        <v>0</v>
      </c>
      <c r="JM109">
        <v>0</v>
      </c>
      <c r="JO109">
        <v>0</v>
      </c>
      <c r="JP109">
        <v>0</v>
      </c>
      <c r="JQ109">
        <v>0</v>
      </c>
      <c r="JR109">
        <v>0</v>
      </c>
      <c r="JS109">
        <v>0</v>
      </c>
      <c r="JT109">
        <v>0</v>
      </c>
      <c r="JU109">
        <v>0</v>
      </c>
      <c r="JW109">
        <v>0</v>
      </c>
      <c r="JX109">
        <v>0</v>
      </c>
      <c r="JY109">
        <v>0</v>
      </c>
      <c r="JZ109">
        <v>0</v>
      </c>
      <c r="KD109">
        <v>0</v>
      </c>
      <c r="KE109">
        <v>7258</v>
      </c>
      <c r="KG109">
        <v>0</v>
      </c>
      <c r="KH109">
        <v>0</v>
      </c>
      <c r="KI109">
        <v>0</v>
      </c>
      <c r="KJ109">
        <v>0</v>
      </c>
      <c r="KK109">
        <v>0</v>
      </c>
      <c r="KL109">
        <v>0</v>
      </c>
      <c r="KM109">
        <v>0</v>
      </c>
      <c r="KN109">
        <v>0</v>
      </c>
      <c r="KO109">
        <v>0</v>
      </c>
      <c r="KP109">
        <v>0</v>
      </c>
      <c r="KQ109">
        <v>0</v>
      </c>
      <c r="KS109">
        <v>0</v>
      </c>
      <c r="KT109">
        <v>0</v>
      </c>
      <c r="KU109">
        <v>0</v>
      </c>
      <c r="KW109">
        <v>0</v>
      </c>
      <c r="KX109">
        <v>0</v>
      </c>
      <c r="KY109">
        <v>0</v>
      </c>
      <c r="KZ109">
        <v>0</v>
      </c>
      <c r="LA109">
        <v>0</v>
      </c>
      <c r="LB109">
        <v>0</v>
      </c>
      <c r="LD109">
        <v>0</v>
      </c>
      <c r="LE109">
        <v>0</v>
      </c>
      <c r="LF109">
        <v>0</v>
      </c>
      <c r="LG109">
        <v>0</v>
      </c>
      <c r="LH109">
        <v>0</v>
      </c>
      <c r="LI109">
        <v>0</v>
      </c>
      <c r="LJ109">
        <v>305.25</v>
      </c>
      <c r="LK109">
        <v>1</v>
      </c>
      <c r="LL109">
        <v>15000</v>
      </c>
      <c r="LM109">
        <v>3053</v>
      </c>
      <c r="LN109">
        <v>0</v>
      </c>
      <c r="LO109">
        <v>0</v>
      </c>
      <c r="LP109">
        <v>0</v>
      </c>
      <c r="LQ109">
        <v>0</v>
      </c>
      <c r="LR109">
        <v>0</v>
      </c>
      <c r="LS109">
        <v>0</v>
      </c>
      <c r="LT109">
        <v>0</v>
      </c>
      <c r="LU109">
        <v>0</v>
      </c>
      <c r="LV109">
        <v>0</v>
      </c>
      <c r="LW109">
        <v>0</v>
      </c>
      <c r="LX109">
        <v>0</v>
      </c>
      <c r="LY109">
        <v>0</v>
      </c>
      <c r="LZ109">
        <v>346</v>
      </c>
      <c r="MA109">
        <v>20760</v>
      </c>
      <c r="MB109">
        <v>0</v>
      </c>
      <c r="MC109">
        <v>13840</v>
      </c>
      <c r="MD109">
        <v>6920</v>
      </c>
      <c r="ME109">
        <v>0</v>
      </c>
      <c r="MF109">
        <v>0</v>
      </c>
      <c r="MG109">
        <v>3415995</v>
      </c>
      <c r="MH109">
        <v>0</v>
      </c>
      <c r="MI109">
        <v>0</v>
      </c>
      <c r="MJ109">
        <v>0</v>
      </c>
      <c r="MK109">
        <v>0</v>
      </c>
      <c r="ML109">
        <v>0</v>
      </c>
    </row>
    <row r="110" spans="1:350" x14ac:dyDescent="0.25">
      <c r="A110">
        <v>45523</v>
      </c>
      <c r="B110">
        <v>227816</v>
      </c>
      <c r="C110">
        <v>9</v>
      </c>
      <c r="D110">
        <v>2025</v>
      </c>
      <c r="E110">
        <v>6160</v>
      </c>
      <c r="F110">
        <v>0</v>
      </c>
      <c r="G110">
        <v>4261.3730000000005</v>
      </c>
      <c r="H110">
        <v>3967.65</v>
      </c>
      <c r="I110">
        <v>3967.65</v>
      </c>
      <c r="J110">
        <v>4261.3730000000005</v>
      </c>
      <c r="K110">
        <v>0</v>
      </c>
      <c r="L110">
        <v>6160</v>
      </c>
      <c r="M110">
        <v>0</v>
      </c>
      <c r="N110">
        <v>0</v>
      </c>
      <c r="P110">
        <v>4119.0709999999999</v>
      </c>
      <c r="Q110">
        <v>0</v>
      </c>
      <c r="R110">
        <v>2562869</v>
      </c>
      <c r="S110">
        <v>622.19600000000003</v>
      </c>
      <c r="U110">
        <v>1782064</v>
      </c>
      <c r="V110">
        <v>2135.35</v>
      </c>
      <c r="W110">
        <v>1315376</v>
      </c>
      <c r="X110">
        <v>1315376</v>
      </c>
      <c r="Z110">
        <v>0</v>
      </c>
      <c r="AC110">
        <v>0</v>
      </c>
      <c r="AD110" t="s">
        <v>305</v>
      </c>
      <c r="AE110">
        <v>0</v>
      </c>
      <c r="AH110">
        <v>0</v>
      </c>
      <c r="AI110">
        <v>0</v>
      </c>
      <c r="AJ110">
        <v>6160</v>
      </c>
      <c r="AK110" t="s">
        <v>529</v>
      </c>
      <c r="AL110" t="s">
        <v>586</v>
      </c>
      <c r="AM110">
        <v>0</v>
      </c>
      <c r="AN110">
        <v>0</v>
      </c>
      <c r="AO110">
        <v>0</v>
      </c>
      <c r="AP110">
        <v>0</v>
      </c>
      <c r="AQ110">
        <v>0</v>
      </c>
      <c r="AS110">
        <v>0</v>
      </c>
      <c r="AT110">
        <v>0</v>
      </c>
      <c r="AU110">
        <v>0</v>
      </c>
      <c r="AV110">
        <v>0</v>
      </c>
      <c r="AW110">
        <v>46507442</v>
      </c>
      <c r="AX110">
        <v>45840086</v>
      </c>
      <c r="AY110">
        <v>30924684</v>
      </c>
      <c r="AZ110">
        <v>2562869</v>
      </c>
      <c r="BA110">
        <v>83</v>
      </c>
      <c r="BB110">
        <v>90504</v>
      </c>
      <c r="BC110">
        <v>89927</v>
      </c>
      <c r="BD110">
        <v>213</v>
      </c>
      <c r="BE110">
        <v>577</v>
      </c>
      <c r="BF110">
        <v>41471952</v>
      </c>
      <c r="BG110">
        <v>0</v>
      </c>
      <c r="BJ110">
        <v>12</v>
      </c>
      <c r="BK110">
        <v>0</v>
      </c>
      <c r="BL110">
        <v>0</v>
      </c>
      <c r="BM110">
        <v>0</v>
      </c>
      <c r="BN110">
        <v>0</v>
      </c>
      <c r="BO110">
        <v>0</v>
      </c>
      <c r="BP110">
        <v>0</v>
      </c>
      <c r="BQ110">
        <v>159</v>
      </c>
      <c r="BS110">
        <v>0</v>
      </c>
      <c r="BT110">
        <v>0</v>
      </c>
      <c r="BU110">
        <v>0</v>
      </c>
      <c r="BV110">
        <v>0</v>
      </c>
      <c r="BW110">
        <v>0</v>
      </c>
      <c r="BY110">
        <v>0</v>
      </c>
      <c r="CA110">
        <v>0</v>
      </c>
      <c r="CB110">
        <v>0</v>
      </c>
      <c r="CC110">
        <v>0</v>
      </c>
      <c r="CD110">
        <v>0</v>
      </c>
      <c r="CE110">
        <v>0</v>
      </c>
      <c r="CF110">
        <v>0</v>
      </c>
      <c r="CG110">
        <v>0</v>
      </c>
      <c r="CH110">
        <v>920175</v>
      </c>
      <c r="CI110">
        <v>0</v>
      </c>
      <c r="CJ110">
        <v>4</v>
      </c>
      <c r="CK110">
        <v>0</v>
      </c>
      <c r="CL110">
        <v>0</v>
      </c>
      <c r="CN110">
        <v>0</v>
      </c>
      <c r="CO110">
        <v>1</v>
      </c>
      <c r="CP110">
        <v>0</v>
      </c>
      <c r="CQ110">
        <v>0</v>
      </c>
      <c r="CR110">
        <v>4126.3879999999999</v>
      </c>
      <c r="CS110">
        <v>0</v>
      </c>
      <c r="CT110">
        <v>0</v>
      </c>
      <c r="CU110">
        <v>0</v>
      </c>
      <c r="CV110">
        <v>0</v>
      </c>
      <c r="CW110">
        <v>0</v>
      </c>
      <c r="CX110">
        <v>0</v>
      </c>
      <c r="CY110">
        <v>0</v>
      </c>
      <c r="CZ110">
        <v>0</v>
      </c>
      <c r="DB110">
        <v>24440724</v>
      </c>
      <c r="DC110">
        <v>0</v>
      </c>
      <c r="DD110">
        <v>0</v>
      </c>
      <c r="DE110">
        <v>4217059</v>
      </c>
      <c r="DF110">
        <v>4217059</v>
      </c>
      <c r="DG110">
        <v>684.58800000000008</v>
      </c>
      <c r="DH110">
        <v>0</v>
      </c>
      <c r="DI110">
        <v>0</v>
      </c>
      <c r="DK110">
        <v>0</v>
      </c>
      <c r="DL110">
        <v>0</v>
      </c>
      <c r="DM110">
        <v>2646585</v>
      </c>
      <c r="DN110">
        <v>8702</v>
      </c>
      <c r="DO110">
        <v>0</v>
      </c>
      <c r="DP110">
        <v>0</v>
      </c>
      <c r="DQ110">
        <v>0</v>
      </c>
      <c r="DR110">
        <v>0</v>
      </c>
      <c r="DS110">
        <v>0</v>
      </c>
      <c r="DT110">
        <v>0</v>
      </c>
      <c r="DU110">
        <v>0</v>
      </c>
      <c r="DV110">
        <v>0</v>
      </c>
      <c r="DW110">
        <v>0</v>
      </c>
      <c r="DX110">
        <v>0</v>
      </c>
      <c r="DY110">
        <v>0</v>
      </c>
      <c r="DZ110">
        <v>0</v>
      </c>
      <c r="EA110">
        <v>0</v>
      </c>
      <c r="EB110">
        <v>0</v>
      </c>
      <c r="EC110">
        <v>67.7</v>
      </c>
      <c r="ED110">
        <v>479587</v>
      </c>
      <c r="EE110">
        <v>0</v>
      </c>
      <c r="EF110">
        <v>0</v>
      </c>
      <c r="EG110">
        <v>0</v>
      </c>
      <c r="EH110">
        <v>2175700</v>
      </c>
      <c r="EI110">
        <v>0</v>
      </c>
      <c r="EJ110">
        <v>0</v>
      </c>
      <c r="EK110">
        <v>94.021000000000001</v>
      </c>
      <c r="EL110">
        <v>0</v>
      </c>
      <c r="EM110">
        <v>11.19</v>
      </c>
      <c r="EN110">
        <v>7.5130000000000008</v>
      </c>
      <c r="EO110">
        <v>0</v>
      </c>
      <c r="EP110">
        <v>0</v>
      </c>
      <c r="EQ110">
        <v>112.724</v>
      </c>
      <c r="ER110">
        <v>0</v>
      </c>
      <c r="ES110">
        <v>353.19800000000004</v>
      </c>
      <c r="ET110">
        <v>0</v>
      </c>
      <c r="EV110">
        <v>0</v>
      </c>
      <c r="EW110">
        <v>0</v>
      </c>
      <c r="EX110">
        <v>0</v>
      </c>
      <c r="EZ110">
        <v>39025827</v>
      </c>
      <c r="FA110">
        <v>0</v>
      </c>
      <c r="FB110">
        <v>41579417</v>
      </c>
      <c r="FC110">
        <v>0</v>
      </c>
      <c r="FD110">
        <v>0</v>
      </c>
      <c r="FE110">
        <v>5813458</v>
      </c>
      <c r="FF110">
        <v>1000801</v>
      </c>
      <c r="FG110">
        <v>6.6668999999999992E-2</v>
      </c>
      <c r="FH110">
        <v>3.0164999999999997E-2</v>
      </c>
      <c r="FI110">
        <v>0</v>
      </c>
      <c r="FJ110">
        <v>0</v>
      </c>
      <c r="FK110">
        <v>6732.46</v>
      </c>
      <c r="FL110">
        <v>49313851</v>
      </c>
      <c r="FM110">
        <v>0</v>
      </c>
      <c r="FN110">
        <v>0</v>
      </c>
      <c r="FO110">
        <v>97620</v>
      </c>
      <c r="FP110">
        <v>0</v>
      </c>
      <c r="FQ110">
        <v>97620</v>
      </c>
      <c r="FR110">
        <v>97620</v>
      </c>
      <c r="FS110">
        <v>0</v>
      </c>
      <c r="FT110">
        <v>0</v>
      </c>
      <c r="FU110">
        <v>0</v>
      </c>
      <c r="FV110">
        <v>0</v>
      </c>
      <c r="FW110">
        <v>0</v>
      </c>
      <c r="FX110">
        <v>0</v>
      </c>
      <c r="FY110">
        <v>0</v>
      </c>
      <c r="GB110">
        <v>1783662</v>
      </c>
      <c r="GC110">
        <v>1783662</v>
      </c>
      <c r="GD110">
        <v>180.999</v>
      </c>
      <c r="GF110">
        <v>0</v>
      </c>
      <c r="GG110">
        <v>0</v>
      </c>
      <c r="GH110">
        <v>0</v>
      </c>
      <c r="GI110">
        <v>0</v>
      </c>
      <c r="GK110">
        <v>0</v>
      </c>
      <c r="GL110">
        <v>0</v>
      </c>
      <c r="GM110">
        <v>0</v>
      </c>
      <c r="GN110">
        <v>0</v>
      </c>
      <c r="GO110">
        <v>0</v>
      </c>
      <c r="GQ110">
        <v>0</v>
      </c>
      <c r="GR110">
        <v>0</v>
      </c>
      <c r="GS110">
        <v>0</v>
      </c>
      <c r="GT110">
        <v>0</v>
      </c>
      <c r="HB110">
        <v>380911986</v>
      </c>
      <c r="HC110">
        <v>3.9695999999999995E-2</v>
      </c>
      <c r="HD110">
        <v>676635</v>
      </c>
      <c r="HE110">
        <v>0</v>
      </c>
      <c r="HF110">
        <v>4356480</v>
      </c>
      <c r="HG110">
        <v>82544</v>
      </c>
      <c r="HH110">
        <v>998280</v>
      </c>
      <c r="HI110">
        <v>0</v>
      </c>
      <c r="HJ110">
        <v>146264</v>
      </c>
      <c r="HK110">
        <v>11424</v>
      </c>
      <c r="HL110">
        <v>7700</v>
      </c>
      <c r="HM110">
        <v>221000</v>
      </c>
      <c r="HN110">
        <v>1164772</v>
      </c>
      <c r="HO110">
        <v>0</v>
      </c>
      <c r="HP110">
        <v>0</v>
      </c>
      <c r="HQ110">
        <v>0</v>
      </c>
      <c r="HR110">
        <v>0</v>
      </c>
      <c r="HS110">
        <v>39016548</v>
      </c>
      <c r="HT110">
        <v>1000801</v>
      </c>
      <c r="HW110">
        <v>0</v>
      </c>
      <c r="HX110">
        <v>620</v>
      </c>
      <c r="HY110">
        <v>666</v>
      </c>
      <c r="HZ110">
        <v>608</v>
      </c>
      <c r="IA110">
        <v>435</v>
      </c>
      <c r="IB110">
        <v>439</v>
      </c>
      <c r="IC110">
        <v>2768</v>
      </c>
      <c r="ID110">
        <v>0</v>
      </c>
      <c r="IE110">
        <v>0</v>
      </c>
      <c r="IF110">
        <v>0</v>
      </c>
      <c r="IG110">
        <v>134</v>
      </c>
      <c r="IH110">
        <v>1620.5840000000001</v>
      </c>
      <c r="II110">
        <v>0</v>
      </c>
      <c r="IJ110">
        <v>2135.35</v>
      </c>
      <c r="IK110">
        <v>0</v>
      </c>
      <c r="IL110">
        <v>32</v>
      </c>
      <c r="IM110">
        <v>19</v>
      </c>
      <c r="IN110">
        <v>2</v>
      </c>
      <c r="IO110">
        <v>53</v>
      </c>
      <c r="IP110">
        <v>0</v>
      </c>
      <c r="IQ110">
        <v>2135.35</v>
      </c>
      <c r="IR110">
        <v>1315376</v>
      </c>
      <c r="IS110">
        <v>0</v>
      </c>
      <c r="IT110">
        <v>160000</v>
      </c>
      <c r="IU110">
        <v>57000</v>
      </c>
      <c r="IV110">
        <v>4000</v>
      </c>
      <c r="IW110">
        <v>6160</v>
      </c>
      <c r="IX110">
        <v>0</v>
      </c>
      <c r="IY110">
        <v>0</v>
      </c>
      <c r="IZ110">
        <v>0</v>
      </c>
      <c r="JA110">
        <v>0</v>
      </c>
      <c r="JB110">
        <v>20</v>
      </c>
      <c r="JC110">
        <v>364983</v>
      </c>
      <c r="JD110">
        <v>66</v>
      </c>
      <c r="JE110">
        <v>607186</v>
      </c>
      <c r="JF110">
        <v>37</v>
      </c>
      <c r="JG110">
        <v>170603</v>
      </c>
      <c r="JH110">
        <v>22000</v>
      </c>
      <c r="JJ110">
        <v>0</v>
      </c>
      <c r="JK110">
        <v>0</v>
      </c>
      <c r="JL110">
        <v>0</v>
      </c>
      <c r="JM110">
        <v>0</v>
      </c>
      <c r="JO110">
        <v>9.6780000000000008</v>
      </c>
      <c r="JP110">
        <v>88.094999999999999</v>
      </c>
      <c r="JQ110">
        <v>83.227000000000004</v>
      </c>
      <c r="JR110">
        <v>77267</v>
      </c>
      <c r="JS110">
        <v>818424</v>
      </c>
      <c r="JT110">
        <v>887971</v>
      </c>
      <c r="JU110">
        <v>91846</v>
      </c>
      <c r="JW110">
        <v>0</v>
      </c>
      <c r="JX110">
        <v>0</v>
      </c>
      <c r="JY110">
        <v>0</v>
      </c>
      <c r="JZ110">
        <v>0</v>
      </c>
      <c r="KD110">
        <v>91846</v>
      </c>
      <c r="KE110">
        <v>7258</v>
      </c>
      <c r="KG110">
        <v>0</v>
      </c>
      <c r="KH110">
        <v>0</v>
      </c>
      <c r="KI110">
        <v>0</v>
      </c>
      <c r="KJ110">
        <v>67</v>
      </c>
      <c r="KK110">
        <v>67</v>
      </c>
      <c r="KL110">
        <v>41272</v>
      </c>
      <c r="KM110">
        <v>41272</v>
      </c>
      <c r="KN110">
        <v>0</v>
      </c>
      <c r="KO110">
        <v>0</v>
      </c>
      <c r="KP110">
        <v>0</v>
      </c>
      <c r="KQ110">
        <v>0</v>
      </c>
      <c r="KS110">
        <v>0</v>
      </c>
      <c r="KT110">
        <v>0</v>
      </c>
      <c r="KU110">
        <v>0</v>
      </c>
      <c r="KW110">
        <v>0</v>
      </c>
      <c r="KX110">
        <v>0</v>
      </c>
      <c r="KY110">
        <v>0</v>
      </c>
      <c r="KZ110">
        <v>0</v>
      </c>
      <c r="LA110">
        <v>0</v>
      </c>
      <c r="LB110">
        <v>0</v>
      </c>
      <c r="LD110">
        <v>0</v>
      </c>
      <c r="LE110">
        <v>0</v>
      </c>
      <c r="LF110">
        <v>0</v>
      </c>
      <c r="LG110">
        <v>0</v>
      </c>
      <c r="LH110">
        <v>0</v>
      </c>
      <c r="LI110">
        <v>0</v>
      </c>
      <c r="LJ110">
        <v>4126.3879999999999</v>
      </c>
      <c r="LK110">
        <v>7</v>
      </c>
      <c r="LL110">
        <v>105000</v>
      </c>
      <c r="LM110">
        <v>41264</v>
      </c>
      <c r="LN110">
        <v>0</v>
      </c>
      <c r="LO110">
        <v>0</v>
      </c>
      <c r="LP110">
        <v>0</v>
      </c>
      <c r="LQ110">
        <v>0</v>
      </c>
      <c r="LR110">
        <v>0</v>
      </c>
      <c r="LS110">
        <v>0</v>
      </c>
      <c r="LT110">
        <v>0</v>
      </c>
      <c r="LU110">
        <v>0</v>
      </c>
      <c r="LV110">
        <v>0</v>
      </c>
      <c r="LW110">
        <v>0</v>
      </c>
      <c r="LX110">
        <v>0</v>
      </c>
      <c r="LY110">
        <v>0</v>
      </c>
      <c r="LZ110">
        <v>4059</v>
      </c>
      <c r="MA110">
        <v>243540</v>
      </c>
      <c r="MB110">
        <v>0</v>
      </c>
      <c r="MC110">
        <v>162360</v>
      </c>
      <c r="MD110">
        <v>81180</v>
      </c>
      <c r="ME110">
        <v>0</v>
      </c>
      <c r="MF110">
        <v>0</v>
      </c>
      <c r="MG110">
        <v>46750982</v>
      </c>
      <c r="MH110">
        <v>0</v>
      </c>
      <c r="MI110">
        <v>0</v>
      </c>
      <c r="MJ110">
        <v>0</v>
      </c>
      <c r="MK110">
        <v>0</v>
      </c>
      <c r="ML110">
        <v>0</v>
      </c>
    </row>
    <row r="111" spans="1:350" x14ac:dyDescent="0.25">
      <c r="A111">
        <v>45523</v>
      </c>
      <c r="B111">
        <v>220817</v>
      </c>
      <c r="C111">
        <v>9</v>
      </c>
      <c r="D111">
        <v>2025</v>
      </c>
      <c r="E111">
        <v>6160</v>
      </c>
      <c r="F111">
        <v>0</v>
      </c>
      <c r="G111">
        <v>2503.5360000000001</v>
      </c>
      <c r="H111">
        <v>2294.1980000000003</v>
      </c>
      <c r="I111">
        <v>2294.1980000000003</v>
      </c>
      <c r="J111">
        <v>2503.5360000000001</v>
      </c>
      <c r="K111">
        <v>0</v>
      </c>
      <c r="L111">
        <v>6160</v>
      </c>
      <c r="M111">
        <v>0</v>
      </c>
      <c r="N111">
        <v>0</v>
      </c>
      <c r="P111">
        <v>2575.848</v>
      </c>
      <c r="Q111">
        <v>0</v>
      </c>
      <c r="R111">
        <v>1602682</v>
      </c>
      <c r="S111">
        <v>622.19600000000003</v>
      </c>
      <c r="U111">
        <v>1114408</v>
      </c>
      <c r="V111">
        <v>400.822</v>
      </c>
      <c r="W111">
        <v>246906</v>
      </c>
      <c r="X111">
        <v>246906</v>
      </c>
      <c r="Z111">
        <v>0</v>
      </c>
      <c r="AC111">
        <v>0</v>
      </c>
      <c r="AD111" t="s">
        <v>305</v>
      </c>
      <c r="AE111">
        <v>0</v>
      </c>
      <c r="AH111">
        <v>0</v>
      </c>
      <c r="AI111">
        <v>0</v>
      </c>
      <c r="AJ111">
        <v>6160</v>
      </c>
      <c r="AK111" t="s">
        <v>529</v>
      </c>
      <c r="AL111" t="s">
        <v>350</v>
      </c>
      <c r="AM111">
        <v>0</v>
      </c>
      <c r="AN111">
        <v>0</v>
      </c>
      <c r="AO111">
        <v>0</v>
      </c>
      <c r="AP111">
        <v>0</v>
      </c>
      <c r="AQ111">
        <v>0</v>
      </c>
      <c r="AS111">
        <v>0</v>
      </c>
      <c r="AT111">
        <v>0</v>
      </c>
      <c r="AU111">
        <v>0</v>
      </c>
      <c r="AV111">
        <v>-635642</v>
      </c>
      <c r="AW111">
        <v>24659687</v>
      </c>
      <c r="AX111">
        <v>24265991</v>
      </c>
      <c r="AY111">
        <v>16528955</v>
      </c>
      <c r="AZ111">
        <v>1602682</v>
      </c>
      <c r="BA111">
        <v>0</v>
      </c>
      <c r="BB111">
        <v>53112</v>
      </c>
      <c r="BC111">
        <v>52774</v>
      </c>
      <c r="BD111">
        <v>125</v>
      </c>
      <c r="BE111">
        <v>339</v>
      </c>
      <c r="BF111">
        <v>22199617</v>
      </c>
      <c r="BG111">
        <v>0</v>
      </c>
      <c r="BJ111">
        <v>12</v>
      </c>
      <c r="BK111">
        <v>0</v>
      </c>
      <c r="BL111">
        <v>0</v>
      </c>
      <c r="BM111">
        <v>0</v>
      </c>
      <c r="BN111">
        <v>0</v>
      </c>
      <c r="BO111">
        <v>0</v>
      </c>
      <c r="BP111">
        <v>0</v>
      </c>
      <c r="BQ111">
        <v>417</v>
      </c>
      <c r="BS111">
        <v>0</v>
      </c>
      <c r="BT111">
        <v>0</v>
      </c>
      <c r="BU111">
        <v>0</v>
      </c>
      <c r="BV111">
        <v>0</v>
      </c>
      <c r="BW111">
        <v>0</v>
      </c>
      <c r="BY111">
        <v>0</v>
      </c>
      <c r="CA111">
        <v>0</v>
      </c>
      <c r="CB111">
        <v>0</v>
      </c>
      <c r="CC111">
        <v>0</v>
      </c>
      <c r="CD111">
        <v>0</v>
      </c>
      <c r="CE111">
        <v>0</v>
      </c>
      <c r="CF111">
        <v>0</v>
      </c>
      <c r="CG111">
        <v>0</v>
      </c>
      <c r="CH111">
        <v>551660</v>
      </c>
      <c r="CI111">
        <v>0</v>
      </c>
      <c r="CJ111">
        <v>4</v>
      </c>
      <c r="CK111">
        <v>0</v>
      </c>
      <c r="CL111">
        <v>0</v>
      </c>
      <c r="CN111">
        <v>0</v>
      </c>
      <c r="CO111">
        <v>1</v>
      </c>
      <c r="CP111">
        <v>0</v>
      </c>
      <c r="CQ111">
        <v>0</v>
      </c>
      <c r="CR111">
        <v>2500.4160000000002</v>
      </c>
      <c r="CS111">
        <v>0</v>
      </c>
      <c r="CT111">
        <v>0</v>
      </c>
      <c r="CU111">
        <v>0</v>
      </c>
      <c r="CV111">
        <v>0</v>
      </c>
      <c r="CW111">
        <v>0</v>
      </c>
      <c r="CX111">
        <v>0</v>
      </c>
      <c r="CY111">
        <v>0</v>
      </c>
      <c r="CZ111">
        <v>0</v>
      </c>
      <c r="DB111">
        <v>14132260</v>
      </c>
      <c r="DC111">
        <v>0</v>
      </c>
      <c r="DD111">
        <v>0</v>
      </c>
      <c r="DE111">
        <v>1602062</v>
      </c>
      <c r="DF111">
        <v>1602062</v>
      </c>
      <c r="DG111">
        <v>260.07499999999999</v>
      </c>
      <c r="DH111">
        <v>0</v>
      </c>
      <c r="DI111">
        <v>0</v>
      </c>
      <c r="DK111">
        <v>0</v>
      </c>
      <c r="DL111">
        <v>0</v>
      </c>
      <c r="DM111">
        <v>1060142</v>
      </c>
      <c r="DN111">
        <v>3486</v>
      </c>
      <c r="DO111">
        <v>0</v>
      </c>
      <c r="DP111">
        <v>0</v>
      </c>
      <c r="DQ111">
        <v>0</v>
      </c>
      <c r="DR111">
        <v>0</v>
      </c>
      <c r="DS111">
        <v>0</v>
      </c>
      <c r="DT111">
        <v>0</v>
      </c>
      <c r="DU111">
        <v>0</v>
      </c>
      <c r="DV111">
        <v>0</v>
      </c>
      <c r="DW111">
        <v>0</v>
      </c>
      <c r="DX111">
        <v>0</v>
      </c>
      <c r="DY111">
        <v>0</v>
      </c>
      <c r="DZ111">
        <v>0</v>
      </c>
      <c r="EA111">
        <v>0</v>
      </c>
      <c r="EB111">
        <v>0</v>
      </c>
      <c r="EC111">
        <v>23.185000000000002</v>
      </c>
      <c r="ED111">
        <v>164243</v>
      </c>
      <c r="EE111">
        <v>0</v>
      </c>
      <c r="EF111">
        <v>0</v>
      </c>
      <c r="EG111">
        <v>0</v>
      </c>
      <c r="EH111">
        <v>899385</v>
      </c>
      <c r="EI111">
        <v>0</v>
      </c>
      <c r="EJ111">
        <v>0</v>
      </c>
      <c r="EK111">
        <v>39.992000000000004</v>
      </c>
      <c r="EL111">
        <v>0</v>
      </c>
      <c r="EM111">
        <v>3.786</v>
      </c>
      <c r="EN111">
        <v>2.9340000000000002</v>
      </c>
      <c r="EO111">
        <v>0</v>
      </c>
      <c r="EP111">
        <v>0</v>
      </c>
      <c r="EQ111">
        <v>46.712000000000003</v>
      </c>
      <c r="ER111">
        <v>0</v>
      </c>
      <c r="ES111">
        <v>146.00400000000002</v>
      </c>
      <c r="ET111">
        <v>0</v>
      </c>
      <c r="EV111">
        <v>0</v>
      </c>
      <c r="EW111">
        <v>0</v>
      </c>
      <c r="EX111">
        <v>0</v>
      </c>
      <c r="EZ111">
        <v>20618371</v>
      </c>
      <c r="FA111">
        <v>0</v>
      </c>
      <c r="FB111">
        <v>22217229</v>
      </c>
      <c r="FC111">
        <v>0</v>
      </c>
      <c r="FD111">
        <v>0</v>
      </c>
      <c r="FE111">
        <v>3111899</v>
      </c>
      <c r="FF111">
        <v>535721</v>
      </c>
      <c r="FG111">
        <v>6.6668999999999992E-2</v>
      </c>
      <c r="FH111">
        <v>3.0164999999999997E-2</v>
      </c>
      <c r="FI111">
        <v>0</v>
      </c>
      <c r="FJ111">
        <v>0</v>
      </c>
      <c r="FK111">
        <v>3603.8340000000003</v>
      </c>
      <c r="FL111">
        <v>26416509</v>
      </c>
      <c r="FM111">
        <v>0</v>
      </c>
      <c r="FN111">
        <v>0</v>
      </c>
      <c r="FO111">
        <v>8700</v>
      </c>
      <c r="FP111">
        <v>0</v>
      </c>
      <c r="FQ111">
        <v>8700</v>
      </c>
      <c r="FR111">
        <v>8700</v>
      </c>
      <c r="FS111">
        <v>0</v>
      </c>
      <c r="FT111">
        <v>0</v>
      </c>
      <c r="FU111">
        <v>0</v>
      </c>
      <c r="FV111">
        <v>0</v>
      </c>
      <c r="FW111">
        <v>0</v>
      </c>
      <c r="FX111">
        <v>0</v>
      </c>
      <c r="FY111">
        <v>0</v>
      </c>
      <c r="GB111">
        <v>1578161</v>
      </c>
      <c r="GC111">
        <v>1578161</v>
      </c>
      <c r="GD111">
        <v>162.626</v>
      </c>
      <c r="GF111">
        <v>0</v>
      </c>
      <c r="GG111">
        <v>0</v>
      </c>
      <c r="GH111">
        <v>0</v>
      </c>
      <c r="GI111">
        <v>0</v>
      </c>
      <c r="GK111">
        <v>0</v>
      </c>
      <c r="GL111">
        <v>0</v>
      </c>
      <c r="GM111">
        <v>0</v>
      </c>
      <c r="GN111">
        <v>0</v>
      </c>
      <c r="GO111">
        <v>0</v>
      </c>
      <c r="GQ111">
        <v>0</v>
      </c>
      <c r="GR111">
        <v>0</v>
      </c>
      <c r="GS111">
        <v>0</v>
      </c>
      <c r="GT111">
        <v>0</v>
      </c>
      <c r="HB111">
        <v>380911986</v>
      </c>
      <c r="HC111">
        <v>3.9695999999999995E-2</v>
      </c>
      <c r="HD111">
        <v>397520</v>
      </c>
      <c r="HE111">
        <v>0</v>
      </c>
      <c r="HF111">
        <v>2519029</v>
      </c>
      <c r="HG111">
        <v>68376</v>
      </c>
      <c r="HH111">
        <v>352008</v>
      </c>
      <c r="HI111">
        <v>0</v>
      </c>
      <c r="HJ111">
        <v>145666</v>
      </c>
      <c r="HK111">
        <v>7409</v>
      </c>
      <c r="HL111">
        <v>5327</v>
      </c>
      <c r="HM111">
        <v>61000</v>
      </c>
      <c r="HN111">
        <v>377409</v>
      </c>
      <c r="HO111">
        <v>0</v>
      </c>
      <c r="HP111">
        <v>0</v>
      </c>
      <c r="HQ111">
        <v>0</v>
      </c>
      <c r="HR111">
        <v>0</v>
      </c>
      <c r="HS111">
        <v>20614547</v>
      </c>
      <c r="HT111">
        <v>535721</v>
      </c>
      <c r="HW111">
        <v>0</v>
      </c>
      <c r="HX111">
        <v>201</v>
      </c>
      <c r="HY111">
        <v>228</v>
      </c>
      <c r="HZ111">
        <v>211</v>
      </c>
      <c r="IA111">
        <v>230</v>
      </c>
      <c r="IB111">
        <v>173</v>
      </c>
      <c r="IC111">
        <v>1043</v>
      </c>
      <c r="ID111">
        <v>0</v>
      </c>
      <c r="IE111">
        <v>0</v>
      </c>
      <c r="IF111">
        <v>0</v>
      </c>
      <c r="IG111">
        <v>111</v>
      </c>
      <c r="IH111">
        <v>571.44100000000003</v>
      </c>
      <c r="II111">
        <v>0</v>
      </c>
      <c r="IJ111">
        <v>400.822</v>
      </c>
      <c r="IK111">
        <v>0</v>
      </c>
      <c r="IL111">
        <v>8</v>
      </c>
      <c r="IM111">
        <v>7</v>
      </c>
      <c r="IN111">
        <v>0</v>
      </c>
      <c r="IO111">
        <v>15</v>
      </c>
      <c r="IP111">
        <v>0</v>
      </c>
      <c r="IQ111">
        <v>400.822</v>
      </c>
      <c r="IR111">
        <v>246906</v>
      </c>
      <c r="IS111">
        <v>0</v>
      </c>
      <c r="IT111">
        <v>40000</v>
      </c>
      <c r="IU111">
        <v>21000</v>
      </c>
      <c r="IV111">
        <v>0</v>
      </c>
      <c r="IW111">
        <v>6160</v>
      </c>
      <c r="IX111">
        <v>0</v>
      </c>
      <c r="IY111">
        <v>0</v>
      </c>
      <c r="IZ111">
        <v>0</v>
      </c>
      <c r="JA111">
        <v>0</v>
      </c>
      <c r="JB111">
        <v>6</v>
      </c>
      <c r="JC111">
        <v>102455</v>
      </c>
      <c r="JD111">
        <v>17</v>
      </c>
      <c r="JE111">
        <v>180951</v>
      </c>
      <c r="JF111">
        <v>16</v>
      </c>
      <c r="JG111">
        <v>85503</v>
      </c>
      <c r="JH111">
        <v>8500</v>
      </c>
      <c r="JJ111">
        <v>0</v>
      </c>
      <c r="JK111">
        <v>0</v>
      </c>
      <c r="JL111">
        <v>0</v>
      </c>
      <c r="JM111">
        <v>0</v>
      </c>
      <c r="JO111">
        <v>0</v>
      </c>
      <c r="JP111">
        <v>113.804</v>
      </c>
      <c r="JQ111">
        <v>48.822000000000003</v>
      </c>
      <c r="JR111">
        <v>0</v>
      </c>
      <c r="JS111">
        <v>1057266</v>
      </c>
      <c r="JT111">
        <v>520895</v>
      </c>
      <c r="JU111">
        <v>53900</v>
      </c>
      <c r="JW111">
        <v>0</v>
      </c>
      <c r="JX111">
        <v>0</v>
      </c>
      <c r="JY111">
        <v>0</v>
      </c>
      <c r="JZ111">
        <v>0</v>
      </c>
      <c r="KD111">
        <v>53900</v>
      </c>
      <c r="KE111">
        <v>7258</v>
      </c>
      <c r="KG111">
        <v>0</v>
      </c>
      <c r="KH111">
        <v>0</v>
      </c>
      <c r="KI111">
        <v>0</v>
      </c>
      <c r="KJ111">
        <v>54</v>
      </c>
      <c r="KK111">
        <v>57</v>
      </c>
      <c r="KL111">
        <v>33264</v>
      </c>
      <c r="KM111">
        <v>35112</v>
      </c>
      <c r="KN111">
        <v>0</v>
      </c>
      <c r="KO111">
        <v>0</v>
      </c>
      <c r="KP111">
        <v>0</v>
      </c>
      <c r="KQ111">
        <v>0</v>
      </c>
      <c r="KS111">
        <v>0</v>
      </c>
      <c r="KT111">
        <v>0</v>
      </c>
      <c r="KU111">
        <v>0</v>
      </c>
      <c r="KW111">
        <v>0</v>
      </c>
      <c r="KX111">
        <v>0</v>
      </c>
      <c r="KY111">
        <v>0</v>
      </c>
      <c r="KZ111">
        <v>0</v>
      </c>
      <c r="LA111">
        <v>0</v>
      </c>
      <c r="LB111">
        <v>0</v>
      </c>
      <c r="LD111">
        <v>0</v>
      </c>
      <c r="LE111">
        <v>0</v>
      </c>
      <c r="LF111">
        <v>0</v>
      </c>
      <c r="LG111">
        <v>0</v>
      </c>
      <c r="LH111">
        <v>0</v>
      </c>
      <c r="LI111">
        <v>0</v>
      </c>
      <c r="LJ111">
        <v>2566.62</v>
      </c>
      <c r="LK111">
        <v>8</v>
      </c>
      <c r="LL111">
        <v>120000</v>
      </c>
      <c r="LM111">
        <v>25666</v>
      </c>
      <c r="LN111">
        <v>0</v>
      </c>
      <c r="LO111">
        <v>0</v>
      </c>
      <c r="LP111">
        <v>0</v>
      </c>
      <c r="LQ111">
        <v>0</v>
      </c>
      <c r="LR111">
        <v>0</v>
      </c>
      <c r="LS111">
        <v>0</v>
      </c>
      <c r="LT111">
        <v>0</v>
      </c>
      <c r="LU111">
        <v>0</v>
      </c>
      <c r="LV111">
        <v>0</v>
      </c>
      <c r="LW111">
        <v>0</v>
      </c>
      <c r="LX111">
        <v>0</v>
      </c>
      <c r="LY111">
        <v>0</v>
      </c>
      <c r="LZ111">
        <v>2569</v>
      </c>
      <c r="MA111">
        <v>154140</v>
      </c>
      <c r="MB111">
        <v>0</v>
      </c>
      <c r="MC111">
        <v>102760</v>
      </c>
      <c r="MD111">
        <v>51380</v>
      </c>
      <c r="ME111">
        <v>0</v>
      </c>
      <c r="MF111">
        <v>0</v>
      </c>
      <c r="MG111">
        <v>24813827</v>
      </c>
      <c r="MH111">
        <v>0</v>
      </c>
      <c r="MI111">
        <v>0</v>
      </c>
      <c r="MJ111">
        <v>0</v>
      </c>
      <c r="MK111">
        <v>0</v>
      </c>
      <c r="ML111">
        <v>0</v>
      </c>
    </row>
    <row r="112" spans="1:350" x14ac:dyDescent="0.25">
      <c r="A112">
        <v>45523</v>
      </c>
      <c r="B112">
        <v>227817</v>
      </c>
      <c r="C112">
        <v>9</v>
      </c>
      <c r="D112">
        <v>2025</v>
      </c>
      <c r="E112">
        <v>6160</v>
      </c>
      <c r="F112">
        <v>0</v>
      </c>
      <c r="G112">
        <v>464.69300000000004</v>
      </c>
      <c r="H112">
        <v>426.27600000000001</v>
      </c>
      <c r="I112">
        <v>426.27600000000001</v>
      </c>
      <c r="J112">
        <v>464.69300000000004</v>
      </c>
      <c r="K112">
        <v>0</v>
      </c>
      <c r="L112">
        <v>6160</v>
      </c>
      <c r="M112">
        <v>0</v>
      </c>
      <c r="N112">
        <v>0</v>
      </c>
      <c r="P112">
        <v>414.96000000000004</v>
      </c>
      <c r="Q112">
        <v>0</v>
      </c>
      <c r="R112">
        <v>258186</v>
      </c>
      <c r="S112">
        <v>622.19600000000003</v>
      </c>
      <c r="U112">
        <v>179527</v>
      </c>
      <c r="V112">
        <v>265.16500000000002</v>
      </c>
      <c r="W112">
        <v>163342</v>
      </c>
      <c r="X112">
        <v>163342</v>
      </c>
      <c r="Z112">
        <v>0</v>
      </c>
      <c r="AC112">
        <v>0</v>
      </c>
      <c r="AD112" t="s">
        <v>305</v>
      </c>
      <c r="AE112">
        <v>0</v>
      </c>
      <c r="AH112">
        <v>0</v>
      </c>
      <c r="AI112">
        <v>0</v>
      </c>
      <c r="AJ112">
        <v>6160</v>
      </c>
      <c r="AK112" t="s">
        <v>529</v>
      </c>
      <c r="AL112" t="s">
        <v>73</v>
      </c>
      <c r="AM112">
        <v>0</v>
      </c>
      <c r="AN112">
        <v>0</v>
      </c>
      <c r="AO112">
        <v>0</v>
      </c>
      <c r="AP112">
        <v>0</v>
      </c>
      <c r="AQ112">
        <v>0</v>
      </c>
      <c r="AS112">
        <v>0</v>
      </c>
      <c r="AT112">
        <v>0</v>
      </c>
      <c r="AU112">
        <v>0</v>
      </c>
      <c r="AV112">
        <v>-35525</v>
      </c>
      <c r="AW112">
        <v>5603098</v>
      </c>
      <c r="AX112">
        <v>5531299</v>
      </c>
      <c r="AY112">
        <v>3700312</v>
      </c>
      <c r="AZ112">
        <v>258186</v>
      </c>
      <c r="BA112">
        <v>17.833000000000002</v>
      </c>
      <c r="BB112">
        <v>9773</v>
      </c>
      <c r="BC112">
        <v>9711</v>
      </c>
      <c r="BD112">
        <v>23</v>
      </c>
      <c r="BE112">
        <v>62</v>
      </c>
      <c r="BF112">
        <v>4970501</v>
      </c>
      <c r="BG112">
        <v>0</v>
      </c>
      <c r="BJ112">
        <v>12</v>
      </c>
      <c r="BK112">
        <v>0</v>
      </c>
      <c r="BL112">
        <v>0</v>
      </c>
      <c r="BM112">
        <v>0</v>
      </c>
      <c r="BN112">
        <v>0</v>
      </c>
      <c r="BO112">
        <v>0</v>
      </c>
      <c r="BP112">
        <v>0</v>
      </c>
      <c r="BQ112">
        <v>704</v>
      </c>
      <c r="BS112">
        <v>0</v>
      </c>
      <c r="BT112">
        <v>0</v>
      </c>
      <c r="BU112">
        <v>0</v>
      </c>
      <c r="BV112">
        <v>0</v>
      </c>
      <c r="BW112">
        <v>0</v>
      </c>
      <c r="BY112">
        <v>0</v>
      </c>
      <c r="CA112">
        <v>0</v>
      </c>
      <c r="CB112">
        <v>0</v>
      </c>
      <c r="CC112">
        <v>0</v>
      </c>
      <c r="CD112">
        <v>0</v>
      </c>
      <c r="CE112">
        <v>0</v>
      </c>
      <c r="CF112">
        <v>0</v>
      </c>
      <c r="CG112">
        <v>0</v>
      </c>
      <c r="CH112">
        <v>98685</v>
      </c>
      <c r="CI112">
        <v>0</v>
      </c>
      <c r="CJ112">
        <v>4</v>
      </c>
      <c r="CK112">
        <v>0</v>
      </c>
      <c r="CL112">
        <v>0</v>
      </c>
      <c r="CN112">
        <v>0</v>
      </c>
      <c r="CO112">
        <v>1</v>
      </c>
      <c r="CP112">
        <v>0</v>
      </c>
      <c r="CQ112">
        <v>0.66700000000000004</v>
      </c>
      <c r="CR112">
        <v>424.02300000000002</v>
      </c>
      <c r="CS112">
        <v>0</v>
      </c>
      <c r="CT112">
        <v>0</v>
      </c>
      <c r="CU112">
        <v>0</v>
      </c>
      <c r="CV112">
        <v>0</v>
      </c>
      <c r="CW112">
        <v>0</v>
      </c>
      <c r="CX112">
        <v>0</v>
      </c>
      <c r="CY112">
        <v>0</v>
      </c>
      <c r="CZ112">
        <v>0</v>
      </c>
      <c r="DB112">
        <v>2625860</v>
      </c>
      <c r="DC112">
        <v>0</v>
      </c>
      <c r="DD112">
        <v>0</v>
      </c>
      <c r="DE112">
        <v>681912</v>
      </c>
      <c r="DF112">
        <v>681912</v>
      </c>
      <c r="DG112">
        <v>110.7</v>
      </c>
      <c r="DH112">
        <v>0</v>
      </c>
      <c r="DI112">
        <v>0</v>
      </c>
      <c r="DK112">
        <v>2892</v>
      </c>
      <c r="DL112">
        <v>0</v>
      </c>
      <c r="DM112">
        <v>585196</v>
      </c>
      <c r="DN112">
        <v>1924</v>
      </c>
      <c r="DO112">
        <v>0</v>
      </c>
      <c r="DP112">
        <v>0</v>
      </c>
      <c r="DQ112">
        <v>0</v>
      </c>
      <c r="DR112">
        <v>0</v>
      </c>
      <c r="DS112">
        <v>0</v>
      </c>
      <c r="DT112">
        <v>0</v>
      </c>
      <c r="DU112">
        <v>0</v>
      </c>
      <c r="DV112">
        <v>0</v>
      </c>
      <c r="DW112">
        <v>0</v>
      </c>
      <c r="DX112">
        <v>0</v>
      </c>
      <c r="DY112">
        <v>0</v>
      </c>
      <c r="DZ112">
        <v>0</v>
      </c>
      <c r="EA112">
        <v>0</v>
      </c>
      <c r="EB112">
        <v>0</v>
      </c>
      <c r="EC112">
        <v>32.137</v>
      </c>
      <c r="ED112">
        <v>227659</v>
      </c>
      <c r="EE112">
        <v>0</v>
      </c>
      <c r="EF112">
        <v>0</v>
      </c>
      <c r="EG112">
        <v>0</v>
      </c>
      <c r="EH112">
        <v>359461</v>
      </c>
      <c r="EI112">
        <v>0</v>
      </c>
      <c r="EJ112">
        <v>0</v>
      </c>
      <c r="EK112">
        <v>16.574999999999999</v>
      </c>
      <c r="EL112">
        <v>0</v>
      </c>
      <c r="EM112">
        <v>0.64800000000000002</v>
      </c>
      <c r="EN112">
        <v>1.337</v>
      </c>
      <c r="EO112">
        <v>0</v>
      </c>
      <c r="EP112">
        <v>0</v>
      </c>
      <c r="EQ112">
        <v>18.559999999999999</v>
      </c>
      <c r="ER112">
        <v>0</v>
      </c>
      <c r="ES112">
        <v>58.354000000000006</v>
      </c>
      <c r="ET112">
        <v>0</v>
      </c>
      <c r="EV112">
        <v>0</v>
      </c>
      <c r="EW112">
        <v>0</v>
      </c>
      <c r="EX112">
        <v>0</v>
      </c>
      <c r="EZ112">
        <v>4714595</v>
      </c>
      <c r="FA112">
        <v>0</v>
      </c>
      <c r="FB112">
        <v>4970795</v>
      </c>
      <c r="FC112">
        <v>0</v>
      </c>
      <c r="FD112">
        <v>0</v>
      </c>
      <c r="FE112">
        <v>696756</v>
      </c>
      <c r="FF112">
        <v>119948</v>
      </c>
      <c r="FG112">
        <v>6.6668999999999992E-2</v>
      </c>
      <c r="FH112">
        <v>3.0164999999999997E-2</v>
      </c>
      <c r="FI112">
        <v>0</v>
      </c>
      <c r="FJ112">
        <v>0</v>
      </c>
      <c r="FK112">
        <v>806.9</v>
      </c>
      <c r="FL112">
        <v>5886184</v>
      </c>
      <c r="FM112">
        <v>0</v>
      </c>
      <c r="FN112">
        <v>0</v>
      </c>
      <c r="FO112">
        <v>0</v>
      </c>
      <c r="FP112">
        <v>0</v>
      </c>
      <c r="FQ112">
        <v>0</v>
      </c>
      <c r="FR112">
        <v>0</v>
      </c>
      <c r="FS112">
        <v>0</v>
      </c>
      <c r="FT112">
        <v>0</v>
      </c>
      <c r="FU112">
        <v>0</v>
      </c>
      <c r="FV112">
        <v>0</v>
      </c>
      <c r="FW112">
        <v>0</v>
      </c>
      <c r="FX112">
        <v>0</v>
      </c>
      <c r="FY112">
        <v>0</v>
      </c>
      <c r="GB112">
        <v>190173</v>
      </c>
      <c r="GC112">
        <v>190173</v>
      </c>
      <c r="GD112">
        <v>19.856999999999999</v>
      </c>
      <c r="GF112">
        <v>0</v>
      </c>
      <c r="GG112">
        <v>0</v>
      </c>
      <c r="GH112">
        <v>0</v>
      </c>
      <c r="GI112">
        <v>0</v>
      </c>
      <c r="GK112">
        <v>0</v>
      </c>
      <c r="GL112">
        <v>0</v>
      </c>
      <c r="GM112">
        <v>0</v>
      </c>
      <c r="GN112">
        <v>0</v>
      </c>
      <c r="GO112">
        <v>0</v>
      </c>
      <c r="GQ112">
        <v>0</v>
      </c>
      <c r="GR112">
        <v>0</v>
      </c>
      <c r="GS112">
        <v>0</v>
      </c>
      <c r="GT112">
        <v>0</v>
      </c>
      <c r="HB112">
        <v>380911986</v>
      </c>
      <c r="HC112">
        <v>3.9695999999999995E-2</v>
      </c>
      <c r="HD112">
        <v>73785</v>
      </c>
      <c r="HE112">
        <v>0</v>
      </c>
      <c r="HF112">
        <v>468051</v>
      </c>
      <c r="HG112">
        <v>36960</v>
      </c>
      <c r="HH112">
        <v>155126</v>
      </c>
      <c r="HI112">
        <v>0</v>
      </c>
      <c r="HJ112">
        <v>34184</v>
      </c>
      <c r="HK112">
        <v>1480</v>
      </c>
      <c r="HL112">
        <v>800</v>
      </c>
      <c r="HM112">
        <v>18000</v>
      </c>
      <c r="HN112">
        <v>0</v>
      </c>
      <c r="HO112">
        <v>0</v>
      </c>
      <c r="HP112">
        <v>0</v>
      </c>
      <c r="HQ112">
        <v>0</v>
      </c>
      <c r="HR112">
        <v>0</v>
      </c>
      <c r="HS112">
        <v>4712609</v>
      </c>
      <c r="HT112">
        <v>119948</v>
      </c>
      <c r="HW112">
        <v>0</v>
      </c>
      <c r="HX112">
        <v>62</v>
      </c>
      <c r="HY112">
        <v>68</v>
      </c>
      <c r="HZ112">
        <v>124</v>
      </c>
      <c r="IA112">
        <v>102</v>
      </c>
      <c r="IB112">
        <v>83</v>
      </c>
      <c r="IC112">
        <v>439</v>
      </c>
      <c r="ID112">
        <v>0</v>
      </c>
      <c r="IE112">
        <v>0</v>
      </c>
      <c r="IF112">
        <v>0</v>
      </c>
      <c r="IG112">
        <v>60</v>
      </c>
      <c r="IH112">
        <v>251.828</v>
      </c>
      <c r="II112">
        <v>0</v>
      </c>
      <c r="IJ112">
        <v>265.16500000000002</v>
      </c>
      <c r="IK112">
        <v>0</v>
      </c>
      <c r="IL112">
        <v>0</v>
      </c>
      <c r="IM112">
        <v>6</v>
      </c>
      <c r="IN112">
        <v>0</v>
      </c>
      <c r="IO112">
        <v>6</v>
      </c>
      <c r="IP112">
        <v>0</v>
      </c>
      <c r="IQ112">
        <v>265.16500000000002</v>
      </c>
      <c r="IR112">
        <v>163342</v>
      </c>
      <c r="IS112">
        <v>0</v>
      </c>
      <c r="IT112">
        <v>0</v>
      </c>
      <c r="IU112">
        <v>18000</v>
      </c>
      <c r="IV112">
        <v>0</v>
      </c>
      <c r="IW112">
        <v>6160</v>
      </c>
      <c r="IX112">
        <v>0</v>
      </c>
      <c r="IY112">
        <v>0</v>
      </c>
      <c r="IZ112">
        <v>0</v>
      </c>
      <c r="JA112">
        <v>0</v>
      </c>
      <c r="JB112">
        <v>0</v>
      </c>
      <c r="JC112">
        <v>0</v>
      </c>
      <c r="JD112">
        <v>0</v>
      </c>
      <c r="JE112">
        <v>0</v>
      </c>
      <c r="JF112">
        <v>0</v>
      </c>
      <c r="JG112">
        <v>0</v>
      </c>
      <c r="JH112">
        <v>0</v>
      </c>
      <c r="JJ112">
        <v>0</v>
      </c>
      <c r="JK112">
        <v>0</v>
      </c>
      <c r="JL112">
        <v>0</v>
      </c>
      <c r="JM112">
        <v>0</v>
      </c>
      <c r="JO112">
        <v>0</v>
      </c>
      <c r="JP112">
        <v>15.718</v>
      </c>
      <c r="JQ112">
        <v>4.1379999999999999</v>
      </c>
      <c r="JR112">
        <v>0</v>
      </c>
      <c r="JS112">
        <v>146024</v>
      </c>
      <c r="JT112">
        <v>44149</v>
      </c>
      <c r="JU112">
        <v>9918</v>
      </c>
      <c r="JW112">
        <v>0</v>
      </c>
      <c r="JX112">
        <v>0</v>
      </c>
      <c r="JY112">
        <v>0</v>
      </c>
      <c r="JZ112">
        <v>0</v>
      </c>
      <c r="KD112">
        <v>9918</v>
      </c>
      <c r="KE112">
        <v>7258</v>
      </c>
      <c r="KG112">
        <v>0</v>
      </c>
      <c r="KH112">
        <v>0</v>
      </c>
      <c r="KI112">
        <v>0</v>
      </c>
      <c r="KJ112">
        <v>54</v>
      </c>
      <c r="KK112">
        <v>6</v>
      </c>
      <c r="KL112">
        <v>33264</v>
      </c>
      <c r="KM112">
        <v>3696</v>
      </c>
      <c r="KN112">
        <v>0</v>
      </c>
      <c r="KO112">
        <v>0</v>
      </c>
      <c r="KP112">
        <v>0</v>
      </c>
      <c r="KQ112">
        <v>0</v>
      </c>
      <c r="KS112">
        <v>0</v>
      </c>
      <c r="KT112">
        <v>0</v>
      </c>
      <c r="KU112">
        <v>0</v>
      </c>
      <c r="KW112">
        <v>0</v>
      </c>
      <c r="KX112">
        <v>0</v>
      </c>
      <c r="KY112">
        <v>0</v>
      </c>
      <c r="KZ112">
        <v>0</v>
      </c>
      <c r="LA112">
        <v>0</v>
      </c>
      <c r="LB112">
        <v>0</v>
      </c>
      <c r="LD112">
        <v>0</v>
      </c>
      <c r="LE112">
        <v>0</v>
      </c>
      <c r="LF112">
        <v>0</v>
      </c>
      <c r="LG112">
        <v>0</v>
      </c>
      <c r="LH112">
        <v>0</v>
      </c>
      <c r="LI112">
        <v>0</v>
      </c>
      <c r="LJ112">
        <v>418.44200000000001</v>
      </c>
      <c r="LK112">
        <v>2</v>
      </c>
      <c r="LL112">
        <v>30000</v>
      </c>
      <c r="LM112">
        <v>4184</v>
      </c>
      <c r="LN112">
        <v>0</v>
      </c>
      <c r="LO112">
        <v>0</v>
      </c>
      <c r="LP112">
        <v>0</v>
      </c>
      <c r="LQ112">
        <v>0</v>
      </c>
      <c r="LR112">
        <v>0</v>
      </c>
      <c r="LS112">
        <v>0</v>
      </c>
      <c r="LT112">
        <v>0</v>
      </c>
      <c r="LU112">
        <v>0</v>
      </c>
      <c r="LV112">
        <v>0</v>
      </c>
      <c r="LW112">
        <v>0</v>
      </c>
      <c r="LX112">
        <v>0</v>
      </c>
      <c r="LY112">
        <v>0</v>
      </c>
      <c r="LZ112">
        <v>415</v>
      </c>
      <c r="MA112">
        <v>24900</v>
      </c>
      <c r="MB112">
        <v>0</v>
      </c>
      <c r="MC112">
        <v>16600</v>
      </c>
      <c r="MD112">
        <v>8300</v>
      </c>
      <c r="ME112">
        <v>0</v>
      </c>
      <c r="MF112">
        <v>0</v>
      </c>
      <c r="MG112">
        <v>5627998</v>
      </c>
      <c r="MH112">
        <v>0</v>
      </c>
      <c r="MI112">
        <v>0</v>
      </c>
      <c r="MJ112">
        <v>0</v>
      </c>
      <c r="MK112">
        <v>0</v>
      </c>
      <c r="ML112">
        <v>0</v>
      </c>
    </row>
    <row r="113" spans="1:350" x14ac:dyDescent="0.25">
      <c r="A113">
        <v>45523</v>
      </c>
      <c r="B113">
        <v>57819</v>
      </c>
      <c r="C113">
        <v>9</v>
      </c>
      <c r="D113">
        <v>2025</v>
      </c>
      <c r="E113">
        <v>6160</v>
      </c>
      <c r="F113">
        <v>0</v>
      </c>
      <c r="G113">
        <v>166.94500000000002</v>
      </c>
      <c r="H113">
        <v>155.184</v>
      </c>
      <c r="I113">
        <v>155.184</v>
      </c>
      <c r="J113">
        <v>166.94500000000002</v>
      </c>
      <c r="K113">
        <v>0</v>
      </c>
      <c r="L113">
        <v>6160</v>
      </c>
      <c r="M113">
        <v>0</v>
      </c>
      <c r="N113">
        <v>0</v>
      </c>
      <c r="P113">
        <v>173.8</v>
      </c>
      <c r="Q113">
        <v>0</v>
      </c>
      <c r="R113">
        <v>108138</v>
      </c>
      <c r="S113">
        <v>622.19600000000003</v>
      </c>
      <c r="U113">
        <v>75193</v>
      </c>
      <c r="V113">
        <v>102.82300000000001</v>
      </c>
      <c r="W113">
        <v>63339</v>
      </c>
      <c r="X113">
        <v>63339</v>
      </c>
      <c r="Z113">
        <v>0</v>
      </c>
      <c r="AC113">
        <v>0</v>
      </c>
      <c r="AD113" t="s">
        <v>305</v>
      </c>
      <c r="AE113">
        <v>0</v>
      </c>
      <c r="AH113">
        <v>0</v>
      </c>
      <c r="AI113">
        <v>0</v>
      </c>
      <c r="AJ113">
        <v>6160</v>
      </c>
      <c r="AK113" t="s">
        <v>529</v>
      </c>
      <c r="AL113" t="s">
        <v>39</v>
      </c>
      <c r="AM113">
        <v>0</v>
      </c>
      <c r="AN113">
        <v>0</v>
      </c>
      <c r="AO113">
        <v>0</v>
      </c>
      <c r="AP113">
        <v>0</v>
      </c>
      <c r="AQ113">
        <v>0</v>
      </c>
      <c r="AS113">
        <v>0</v>
      </c>
      <c r="AT113">
        <v>0</v>
      </c>
      <c r="AU113">
        <v>0</v>
      </c>
      <c r="AV113">
        <v>-60370</v>
      </c>
      <c r="AW113">
        <v>1866549</v>
      </c>
      <c r="AX113">
        <v>1840465</v>
      </c>
      <c r="AY113">
        <v>1231507</v>
      </c>
      <c r="AZ113">
        <v>108138</v>
      </c>
      <c r="BA113">
        <v>9</v>
      </c>
      <c r="BB113">
        <v>0</v>
      </c>
      <c r="BC113">
        <v>0</v>
      </c>
      <c r="BD113">
        <v>0</v>
      </c>
      <c r="BE113">
        <v>0</v>
      </c>
      <c r="BF113">
        <v>1651144</v>
      </c>
      <c r="BG113">
        <v>0</v>
      </c>
      <c r="BJ113">
        <v>12</v>
      </c>
      <c r="BK113">
        <v>0</v>
      </c>
      <c r="BL113">
        <v>0</v>
      </c>
      <c r="BM113">
        <v>0</v>
      </c>
      <c r="BN113">
        <v>0</v>
      </c>
      <c r="BO113">
        <v>0</v>
      </c>
      <c r="BP113">
        <v>0</v>
      </c>
      <c r="BQ113">
        <v>746</v>
      </c>
      <c r="BS113">
        <v>0</v>
      </c>
      <c r="BT113">
        <v>0</v>
      </c>
      <c r="BU113">
        <v>0</v>
      </c>
      <c r="BV113">
        <v>0</v>
      </c>
      <c r="BW113">
        <v>0</v>
      </c>
      <c r="BY113">
        <v>0</v>
      </c>
      <c r="CA113">
        <v>0</v>
      </c>
      <c r="CB113">
        <v>0</v>
      </c>
      <c r="CC113">
        <v>0</v>
      </c>
      <c r="CD113">
        <v>0</v>
      </c>
      <c r="CE113">
        <v>0</v>
      </c>
      <c r="CF113">
        <v>0</v>
      </c>
      <c r="CG113">
        <v>0</v>
      </c>
      <c r="CH113">
        <v>37008</v>
      </c>
      <c r="CI113">
        <v>0</v>
      </c>
      <c r="CJ113">
        <v>4</v>
      </c>
      <c r="CK113">
        <v>0</v>
      </c>
      <c r="CL113">
        <v>0</v>
      </c>
      <c r="CN113">
        <v>0</v>
      </c>
      <c r="CO113">
        <v>1</v>
      </c>
      <c r="CP113">
        <v>0</v>
      </c>
      <c r="CQ113">
        <v>1</v>
      </c>
      <c r="CR113">
        <v>169.846</v>
      </c>
      <c r="CS113">
        <v>0</v>
      </c>
      <c r="CT113">
        <v>0</v>
      </c>
      <c r="CU113">
        <v>0</v>
      </c>
      <c r="CV113">
        <v>0</v>
      </c>
      <c r="CW113">
        <v>0</v>
      </c>
      <c r="CX113">
        <v>0</v>
      </c>
      <c r="CY113">
        <v>0</v>
      </c>
      <c r="CZ113">
        <v>0</v>
      </c>
      <c r="DB113">
        <v>955933</v>
      </c>
      <c r="DC113">
        <v>0</v>
      </c>
      <c r="DD113">
        <v>0</v>
      </c>
      <c r="DE113">
        <v>209671</v>
      </c>
      <c r="DF113">
        <v>209671</v>
      </c>
      <c r="DG113">
        <v>34.038000000000004</v>
      </c>
      <c r="DH113">
        <v>0</v>
      </c>
      <c r="DI113">
        <v>0</v>
      </c>
      <c r="DK113">
        <v>3560</v>
      </c>
      <c r="DL113">
        <v>0</v>
      </c>
      <c r="DM113">
        <v>129002</v>
      </c>
      <c r="DN113">
        <v>424</v>
      </c>
      <c r="DO113">
        <v>0</v>
      </c>
      <c r="DP113">
        <v>0</v>
      </c>
      <c r="DQ113">
        <v>0</v>
      </c>
      <c r="DR113">
        <v>0</v>
      </c>
      <c r="DS113">
        <v>0</v>
      </c>
      <c r="DT113">
        <v>0</v>
      </c>
      <c r="DU113">
        <v>0</v>
      </c>
      <c r="DV113">
        <v>0</v>
      </c>
      <c r="DW113">
        <v>0</v>
      </c>
      <c r="DX113">
        <v>0</v>
      </c>
      <c r="DY113">
        <v>0</v>
      </c>
      <c r="DZ113">
        <v>0</v>
      </c>
      <c r="EA113">
        <v>0</v>
      </c>
      <c r="EB113">
        <v>0</v>
      </c>
      <c r="EC113">
        <v>0.93800000000000006</v>
      </c>
      <c r="ED113">
        <v>6645</v>
      </c>
      <c r="EE113">
        <v>0</v>
      </c>
      <c r="EF113">
        <v>0</v>
      </c>
      <c r="EG113">
        <v>0</v>
      </c>
      <c r="EH113">
        <v>122781</v>
      </c>
      <c r="EI113">
        <v>0</v>
      </c>
      <c r="EJ113">
        <v>0</v>
      </c>
      <c r="EK113">
        <v>6.2240000000000002</v>
      </c>
      <c r="EL113">
        <v>0</v>
      </c>
      <c r="EM113">
        <v>0</v>
      </c>
      <c r="EN113">
        <v>0.252</v>
      </c>
      <c r="EO113">
        <v>0</v>
      </c>
      <c r="EP113">
        <v>0</v>
      </c>
      <c r="EQ113">
        <v>6.476</v>
      </c>
      <c r="ER113">
        <v>0</v>
      </c>
      <c r="ES113">
        <v>19.932000000000002</v>
      </c>
      <c r="ET113">
        <v>0</v>
      </c>
      <c r="EV113">
        <v>0</v>
      </c>
      <c r="EW113">
        <v>0</v>
      </c>
      <c r="EX113">
        <v>0</v>
      </c>
      <c r="EZ113">
        <v>1569166</v>
      </c>
      <c r="FA113">
        <v>0</v>
      </c>
      <c r="FB113">
        <v>1676880</v>
      </c>
      <c r="FC113">
        <v>0</v>
      </c>
      <c r="FD113">
        <v>0</v>
      </c>
      <c r="FE113">
        <v>231454</v>
      </c>
      <c r="FF113">
        <v>39845</v>
      </c>
      <c r="FG113">
        <v>6.6668999999999992E-2</v>
      </c>
      <c r="FH113">
        <v>3.0164999999999997E-2</v>
      </c>
      <c r="FI113">
        <v>0</v>
      </c>
      <c r="FJ113">
        <v>0</v>
      </c>
      <c r="FK113">
        <v>268.04300000000001</v>
      </c>
      <c r="FL113">
        <v>1985187</v>
      </c>
      <c r="FM113">
        <v>0</v>
      </c>
      <c r="FN113">
        <v>0</v>
      </c>
      <c r="FO113">
        <v>25384</v>
      </c>
      <c r="FP113">
        <v>0</v>
      </c>
      <c r="FQ113">
        <v>25384</v>
      </c>
      <c r="FR113">
        <v>25384</v>
      </c>
      <c r="FS113">
        <v>0</v>
      </c>
      <c r="FT113">
        <v>0</v>
      </c>
      <c r="FU113">
        <v>0</v>
      </c>
      <c r="FV113">
        <v>0</v>
      </c>
      <c r="FW113">
        <v>0</v>
      </c>
      <c r="FX113">
        <v>0</v>
      </c>
      <c r="FY113">
        <v>0</v>
      </c>
      <c r="GB113">
        <v>50353</v>
      </c>
      <c r="GC113">
        <v>50353</v>
      </c>
      <c r="GD113">
        <v>5.2850000000000001</v>
      </c>
      <c r="GF113">
        <v>0</v>
      </c>
      <c r="GG113">
        <v>0</v>
      </c>
      <c r="GH113">
        <v>0</v>
      </c>
      <c r="GI113">
        <v>0</v>
      </c>
      <c r="GK113">
        <v>0</v>
      </c>
      <c r="GL113">
        <v>0</v>
      </c>
      <c r="GM113">
        <v>0</v>
      </c>
      <c r="GN113">
        <v>0</v>
      </c>
      <c r="GO113">
        <v>0</v>
      </c>
      <c r="GQ113">
        <v>0</v>
      </c>
      <c r="GR113">
        <v>0</v>
      </c>
      <c r="GS113">
        <v>0</v>
      </c>
      <c r="GT113">
        <v>0</v>
      </c>
      <c r="HB113">
        <v>380911986</v>
      </c>
      <c r="HC113">
        <v>3.9695999999999995E-2</v>
      </c>
      <c r="HD113">
        <v>26508</v>
      </c>
      <c r="HE113">
        <v>0</v>
      </c>
      <c r="HF113">
        <v>170392</v>
      </c>
      <c r="HG113">
        <v>0</v>
      </c>
      <c r="HH113">
        <v>55332</v>
      </c>
      <c r="HI113">
        <v>0</v>
      </c>
      <c r="HJ113">
        <v>16698</v>
      </c>
      <c r="HK113">
        <v>463</v>
      </c>
      <c r="HL113">
        <v>313</v>
      </c>
      <c r="HM113">
        <v>0</v>
      </c>
      <c r="HN113">
        <v>0</v>
      </c>
      <c r="HO113">
        <v>0</v>
      </c>
      <c r="HP113">
        <v>0</v>
      </c>
      <c r="HQ113">
        <v>0</v>
      </c>
      <c r="HR113">
        <v>0</v>
      </c>
      <c r="HS113">
        <v>1568742</v>
      </c>
      <c r="HT113">
        <v>39845</v>
      </c>
      <c r="HW113">
        <v>0</v>
      </c>
      <c r="HX113">
        <v>9</v>
      </c>
      <c r="HY113">
        <v>13</v>
      </c>
      <c r="HZ113">
        <v>18</v>
      </c>
      <c r="IA113">
        <v>26</v>
      </c>
      <c r="IB113">
        <v>64</v>
      </c>
      <c r="IC113">
        <v>130</v>
      </c>
      <c r="ID113">
        <v>0</v>
      </c>
      <c r="IE113">
        <v>0</v>
      </c>
      <c r="IF113">
        <v>0</v>
      </c>
      <c r="IG113">
        <v>0</v>
      </c>
      <c r="IH113">
        <v>89.825000000000003</v>
      </c>
      <c r="II113">
        <v>0</v>
      </c>
      <c r="IJ113">
        <v>102.82300000000001</v>
      </c>
      <c r="IK113">
        <v>0</v>
      </c>
      <c r="IL113">
        <v>0</v>
      </c>
      <c r="IM113">
        <v>0</v>
      </c>
      <c r="IN113">
        <v>0</v>
      </c>
      <c r="IO113">
        <v>0</v>
      </c>
      <c r="IP113">
        <v>0</v>
      </c>
      <c r="IQ113">
        <v>102.82300000000001</v>
      </c>
      <c r="IR113">
        <v>63339</v>
      </c>
      <c r="IS113">
        <v>0</v>
      </c>
      <c r="IT113">
        <v>0</v>
      </c>
      <c r="IU113">
        <v>0</v>
      </c>
      <c r="IV113">
        <v>0</v>
      </c>
      <c r="IW113">
        <v>6160</v>
      </c>
      <c r="IX113">
        <v>0</v>
      </c>
      <c r="IY113">
        <v>0</v>
      </c>
      <c r="IZ113">
        <v>0</v>
      </c>
      <c r="JA113">
        <v>0</v>
      </c>
      <c r="JB113">
        <v>0</v>
      </c>
      <c r="JC113">
        <v>0</v>
      </c>
      <c r="JD113">
        <v>0</v>
      </c>
      <c r="JE113">
        <v>0</v>
      </c>
      <c r="JF113">
        <v>0</v>
      </c>
      <c r="JG113">
        <v>0</v>
      </c>
      <c r="JH113">
        <v>0</v>
      </c>
      <c r="JJ113">
        <v>0</v>
      </c>
      <c r="JK113">
        <v>0</v>
      </c>
      <c r="JL113">
        <v>0</v>
      </c>
      <c r="JM113">
        <v>0</v>
      </c>
      <c r="JO113">
        <v>0.20300000000000001</v>
      </c>
      <c r="JP113">
        <v>3.9730000000000003</v>
      </c>
      <c r="JQ113">
        <v>1.1080000000000001</v>
      </c>
      <c r="JR113">
        <v>1621</v>
      </c>
      <c r="JS113">
        <v>36910</v>
      </c>
      <c r="JT113">
        <v>11822</v>
      </c>
      <c r="JU113">
        <v>0</v>
      </c>
      <c r="JW113">
        <v>0</v>
      </c>
      <c r="JX113">
        <v>0</v>
      </c>
      <c r="JY113">
        <v>0</v>
      </c>
      <c r="JZ113">
        <v>0</v>
      </c>
      <c r="KD113">
        <v>0</v>
      </c>
      <c r="KE113">
        <v>7258</v>
      </c>
      <c r="KG113">
        <v>0</v>
      </c>
      <c r="KH113">
        <v>0</v>
      </c>
      <c r="KI113">
        <v>0</v>
      </c>
      <c r="KJ113">
        <v>0</v>
      </c>
      <c r="KK113">
        <v>0</v>
      </c>
      <c r="KL113">
        <v>0</v>
      </c>
      <c r="KM113">
        <v>0</v>
      </c>
      <c r="KN113">
        <v>0</v>
      </c>
      <c r="KO113">
        <v>0</v>
      </c>
      <c r="KP113">
        <v>0</v>
      </c>
      <c r="KQ113">
        <v>0</v>
      </c>
      <c r="KS113">
        <v>0</v>
      </c>
      <c r="KT113">
        <v>0</v>
      </c>
      <c r="KU113">
        <v>0</v>
      </c>
      <c r="KW113">
        <v>0</v>
      </c>
      <c r="KX113">
        <v>0</v>
      </c>
      <c r="KY113">
        <v>0</v>
      </c>
      <c r="KZ113">
        <v>0</v>
      </c>
      <c r="LA113">
        <v>0</v>
      </c>
      <c r="LB113">
        <v>0</v>
      </c>
      <c r="LD113">
        <v>0</v>
      </c>
      <c r="LE113">
        <v>0</v>
      </c>
      <c r="LF113">
        <v>0</v>
      </c>
      <c r="LG113">
        <v>0</v>
      </c>
      <c r="LH113">
        <v>0</v>
      </c>
      <c r="LI113">
        <v>0</v>
      </c>
      <c r="LJ113">
        <v>169.846</v>
      </c>
      <c r="LK113">
        <v>1</v>
      </c>
      <c r="LL113">
        <v>15000</v>
      </c>
      <c r="LM113">
        <v>1698</v>
      </c>
      <c r="LN113">
        <v>0</v>
      </c>
      <c r="LO113">
        <v>0</v>
      </c>
      <c r="LP113">
        <v>0</v>
      </c>
      <c r="LQ113">
        <v>0</v>
      </c>
      <c r="LR113">
        <v>0</v>
      </c>
      <c r="LS113">
        <v>0</v>
      </c>
      <c r="LT113">
        <v>0</v>
      </c>
      <c r="LU113">
        <v>0</v>
      </c>
      <c r="LV113">
        <v>0</v>
      </c>
      <c r="LW113">
        <v>0</v>
      </c>
      <c r="LX113">
        <v>0</v>
      </c>
      <c r="LY113">
        <v>0</v>
      </c>
      <c r="LZ113">
        <v>175</v>
      </c>
      <c r="MA113">
        <v>10500</v>
      </c>
      <c r="MB113">
        <v>0</v>
      </c>
      <c r="MC113">
        <v>7000</v>
      </c>
      <c r="MD113">
        <v>3500</v>
      </c>
      <c r="ME113">
        <v>0</v>
      </c>
      <c r="MF113">
        <v>0</v>
      </c>
      <c r="MG113">
        <v>1877049</v>
      </c>
      <c r="MH113">
        <v>0</v>
      </c>
      <c r="MI113">
        <v>0</v>
      </c>
      <c r="MJ113">
        <v>0</v>
      </c>
      <c r="MK113">
        <v>0</v>
      </c>
      <c r="ML113">
        <v>0</v>
      </c>
    </row>
    <row r="114" spans="1:350" x14ac:dyDescent="0.25">
      <c r="A114">
        <v>45523</v>
      </c>
      <c r="B114">
        <v>101819</v>
      </c>
      <c r="C114">
        <v>9</v>
      </c>
      <c r="D114">
        <v>2025</v>
      </c>
      <c r="E114">
        <v>6160</v>
      </c>
      <c r="F114">
        <v>0</v>
      </c>
      <c r="G114">
        <v>669.13</v>
      </c>
      <c r="H114">
        <v>655.43200000000002</v>
      </c>
      <c r="I114">
        <v>655.43200000000002</v>
      </c>
      <c r="J114">
        <v>669.13</v>
      </c>
      <c r="K114">
        <v>0</v>
      </c>
      <c r="L114">
        <v>6160</v>
      </c>
      <c r="M114">
        <v>0</v>
      </c>
      <c r="N114">
        <v>0</v>
      </c>
      <c r="P114">
        <v>621.6</v>
      </c>
      <c r="Q114">
        <v>0</v>
      </c>
      <c r="R114">
        <v>386757</v>
      </c>
      <c r="S114">
        <v>622.19600000000003</v>
      </c>
      <c r="U114">
        <v>268928</v>
      </c>
      <c r="V114">
        <v>509.34300000000002</v>
      </c>
      <c r="W114">
        <v>313755</v>
      </c>
      <c r="X114">
        <v>313755</v>
      </c>
      <c r="Z114">
        <v>0</v>
      </c>
      <c r="AC114">
        <v>0</v>
      </c>
      <c r="AD114" t="s">
        <v>305</v>
      </c>
      <c r="AE114">
        <v>0</v>
      </c>
      <c r="AH114">
        <v>0</v>
      </c>
      <c r="AI114">
        <v>0</v>
      </c>
      <c r="AJ114">
        <v>6160</v>
      </c>
      <c r="AK114" t="s">
        <v>529</v>
      </c>
      <c r="AL114" t="s">
        <v>334</v>
      </c>
      <c r="AM114">
        <v>0</v>
      </c>
      <c r="AN114">
        <v>0</v>
      </c>
      <c r="AO114">
        <v>0</v>
      </c>
      <c r="AP114">
        <v>0</v>
      </c>
      <c r="AQ114">
        <v>0</v>
      </c>
      <c r="AS114">
        <v>0</v>
      </c>
      <c r="AT114">
        <v>0</v>
      </c>
      <c r="AU114">
        <v>0</v>
      </c>
      <c r="AV114">
        <v>-52728</v>
      </c>
      <c r="AW114">
        <v>7811076</v>
      </c>
      <c r="AX114">
        <v>7705810</v>
      </c>
      <c r="AY114">
        <v>5121254</v>
      </c>
      <c r="AZ114">
        <v>386757</v>
      </c>
      <c r="BA114">
        <v>28.5</v>
      </c>
      <c r="BB114">
        <v>0</v>
      </c>
      <c r="BC114">
        <v>0</v>
      </c>
      <c r="BD114">
        <v>0</v>
      </c>
      <c r="BE114">
        <v>0</v>
      </c>
      <c r="BF114">
        <v>6950526</v>
      </c>
      <c r="BG114">
        <v>0</v>
      </c>
      <c r="BJ114">
        <v>12</v>
      </c>
      <c r="BK114">
        <v>0</v>
      </c>
      <c r="BL114">
        <v>0</v>
      </c>
      <c r="BM114">
        <v>0</v>
      </c>
      <c r="BN114">
        <v>0</v>
      </c>
      <c r="BO114">
        <v>0</v>
      </c>
      <c r="BP114">
        <v>0</v>
      </c>
      <c r="BQ114">
        <v>669</v>
      </c>
      <c r="BS114">
        <v>0</v>
      </c>
      <c r="BT114">
        <v>0</v>
      </c>
      <c r="BU114">
        <v>0</v>
      </c>
      <c r="BV114">
        <v>0</v>
      </c>
      <c r="BW114">
        <v>0</v>
      </c>
      <c r="BY114">
        <v>0</v>
      </c>
      <c r="CA114">
        <v>0</v>
      </c>
      <c r="CB114">
        <v>0</v>
      </c>
      <c r="CC114">
        <v>0</v>
      </c>
      <c r="CD114">
        <v>0</v>
      </c>
      <c r="CE114">
        <v>0</v>
      </c>
      <c r="CF114">
        <v>0</v>
      </c>
      <c r="CG114">
        <v>0</v>
      </c>
      <c r="CH114">
        <v>143747</v>
      </c>
      <c r="CI114">
        <v>0</v>
      </c>
      <c r="CJ114">
        <v>4</v>
      </c>
      <c r="CK114">
        <v>0</v>
      </c>
      <c r="CL114">
        <v>0</v>
      </c>
      <c r="CN114">
        <v>0</v>
      </c>
      <c r="CO114">
        <v>1</v>
      </c>
      <c r="CP114">
        <v>0</v>
      </c>
      <c r="CQ114">
        <v>0.75</v>
      </c>
      <c r="CR114">
        <v>621.89300000000003</v>
      </c>
      <c r="CS114">
        <v>0</v>
      </c>
      <c r="CT114">
        <v>0</v>
      </c>
      <c r="CU114">
        <v>0</v>
      </c>
      <c r="CV114">
        <v>0</v>
      </c>
      <c r="CW114">
        <v>0</v>
      </c>
      <c r="CX114">
        <v>0</v>
      </c>
      <c r="CY114">
        <v>0</v>
      </c>
      <c r="CZ114">
        <v>0</v>
      </c>
      <c r="DB114">
        <v>4037461</v>
      </c>
      <c r="DC114">
        <v>0</v>
      </c>
      <c r="DD114">
        <v>0</v>
      </c>
      <c r="DE114">
        <v>1207437</v>
      </c>
      <c r="DF114">
        <v>1207437</v>
      </c>
      <c r="DG114">
        <v>196.01300000000001</v>
      </c>
      <c r="DH114">
        <v>0</v>
      </c>
      <c r="DI114">
        <v>0</v>
      </c>
      <c r="DK114">
        <v>2327</v>
      </c>
      <c r="DL114">
        <v>0</v>
      </c>
      <c r="DM114">
        <v>298353</v>
      </c>
      <c r="DN114">
        <v>981</v>
      </c>
      <c r="DO114">
        <v>0</v>
      </c>
      <c r="DP114">
        <v>0</v>
      </c>
      <c r="DQ114">
        <v>0</v>
      </c>
      <c r="DR114">
        <v>0</v>
      </c>
      <c r="DS114">
        <v>0</v>
      </c>
      <c r="DT114">
        <v>0</v>
      </c>
      <c r="DU114">
        <v>0</v>
      </c>
      <c r="DV114">
        <v>0</v>
      </c>
      <c r="DW114">
        <v>0</v>
      </c>
      <c r="DX114">
        <v>0</v>
      </c>
      <c r="DY114">
        <v>0</v>
      </c>
      <c r="DZ114">
        <v>0</v>
      </c>
      <c r="EA114">
        <v>0</v>
      </c>
      <c r="EB114">
        <v>0</v>
      </c>
      <c r="EC114">
        <v>3.8620000000000001</v>
      </c>
      <c r="ED114">
        <v>27358</v>
      </c>
      <c r="EE114">
        <v>0</v>
      </c>
      <c r="EF114">
        <v>0</v>
      </c>
      <c r="EG114">
        <v>0</v>
      </c>
      <c r="EH114">
        <v>271976</v>
      </c>
      <c r="EI114">
        <v>0</v>
      </c>
      <c r="EJ114">
        <v>0</v>
      </c>
      <c r="EK114">
        <v>11.672000000000001</v>
      </c>
      <c r="EL114">
        <v>0</v>
      </c>
      <c r="EM114">
        <v>0.497</v>
      </c>
      <c r="EN114">
        <v>1.5290000000000001</v>
      </c>
      <c r="EO114">
        <v>0</v>
      </c>
      <c r="EP114">
        <v>0</v>
      </c>
      <c r="EQ114">
        <v>13.698</v>
      </c>
      <c r="ER114">
        <v>0</v>
      </c>
      <c r="ES114">
        <v>44.152000000000001</v>
      </c>
      <c r="ET114">
        <v>0</v>
      </c>
      <c r="EV114">
        <v>0</v>
      </c>
      <c r="EW114">
        <v>0</v>
      </c>
      <c r="EX114">
        <v>0</v>
      </c>
      <c r="EZ114">
        <v>6563769</v>
      </c>
      <c r="FA114">
        <v>0</v>
      </c>
      <c r="FB114">
        <v>6949545</v>
      </c>
      <c r="FC114">
        <v>0</v>
      </c>
      <c r="FD114">
        <v>0</v>
      </c>
      <c r="FE114">
        <v>974311</v>
      </c>
      <c r="FF114">
        <v>167730</v>
      </c>
      <c r="FG114">
        <v>6.6668999999999992E-2</v>
      </c>
      <c r="FH114">
        <v>3.0164999999999997E-2</v>
      </c>
      <c r="FI114">
        <v>0</v>
      </c>
      <c r="FJ114">
        <v>0</v>
      </c>
      <c r="FK114">
        <v>1128.3320000000001</v>
      </c>
      <c r="FL114">
        <v>8235333</v>
      </c>
      <c r="FM114">
        <v>0</v>
      </c>
      <c r="FN114">
        <v>0</v>
      </c>
      <c r="FO114">
        <v>0</v>
      </c>
      <c r="FP114">
        <v>0</v>
      </c>
      <c r="FQ114">
        <v>0</v>
      </c>
      <c r="FR114">
        <v>0</v>
      </c>
      <c r="FS114">
        <v>0</v>
      </c>
      <c r="FT114">
        <v>0</v>
      </c>
      <c r="FU114">
        <v>0</v>
      </c>
      <c r="FV114">
        <v>0</v>
      </c>
      <c r="FW114">
        <v>0</v>
      </c>
      <c r="FX114">
        <v>0</v>
      </c>
      <c r="FY114">
        <v>0</v>
      </c>
      <c r="GB114">
        <v>0</v>
      </c>
      <c r="GC114">
        <v>0</v>
      </c>
      <c r="GD114">
        <v>0</v>
      </c>
      <c r="GF114">
        <v>0</v>
      </c>
      <c r="GG114">
        <v>0</v>
      </c>
      <c r="GH114">
        <v>0</v>
      </c>
      <c r="GI114">
        <v>0</v>
      </c>
      <c r="GK114">
        <v>0</v>
      </c>
      <c r="GL114">
        <v>0</v>
      </c>
      <c r="GM114">
        <v>0</v>
      </c>
      <c r="GN114">
        <v>0</v>
      </c>
      <c r="GO114">
        <v>0</v>
      </c>
      <c r="GQ114">
        <v>0</v>
      </c>
      <c r="GR114">
        <v>0</v>
      </c>
      <c r="GS114">
        <v>0</v>
      </c>
      <c r="GT114">
        <v>0</v>
      </c>
      <c r="HB114">
        <v>380911986</v>
      </c>
      <c r="HC114">
        <v>3.9695999999999995E-2</v>
      </c>
      <c r="HD114">
        <v>106247</v>
      </c>
      <c r="HE114">
        <v>0</v>
      </c>
      <c r="HF114">
        <v>719664</v>
      </c>
      <c r="HG114">
        <v>1848</v>
      </c>
      <c r="HH114">
        <v>334808</v>
      </c>
      <c r="HI114">
        <v>0</v>
      </c>
      <c r="HJ114">
        <v>36219</v>
      </c>
      <c r="HK114">
        <v>0</v>
      </c>
      <c r="HL114">
        <v>0</v>
      </c>
      <c r="HM114">
        <v>0</v>
      </c>
      <c r="HN114">
        <v>0</v>
      </c>
      <c r="HO114">
        <v>0</v>
      </c>
      <c r="HP114">
        <v>0</v>
      </c>
      <c r="HQ114">
        <v>0</v>
      </c>
      <c r="HR114">
        <v>0</v>
      </c>
      <c r="HS114">
        <v>6562788</v>
      </c>
      <c r="HT114">
        <v>167730</v>
      </c>
      <c r="HW114">
        <v>0</v>
      </c>
      <c r="HX114">
        <v>10</v>
      </c>
      <c r="HY114">
        <v>27</v>
      </c>
      <c r="HZ114">
        <v>43</v>
      </c>
      <c r="IA114">
        <v>84</v>
      </c>
      <c r="IB114">
        <v>562</v>
      </c>
      <c r="IC114">
        <v>726</v>
      </c>
      <c r="ID114">
        <v>0</v>
      </c>
      <c r="IE114">
        <v>0</v>
      </c>
      <c r="IF114">
        <v>0</v>
      </c>
      <c r="IG114">
        <v>3</v>
      </c>
      <c r="IH114">
        <v>543.52</v>
      </c>
      <c r="II114">
        <v>0</v>
      </c>
      <c r="IJ114">
        <v>509.34300000000002</v>
      </c>
      <c r="IK114">
        <v>0</v>
      </c>
      <c r="IL114">
        <v>0</v>
      </c>
      <c r="IM114">
        <v>0</v>
      </c>
      <c r="IN114">
        <v>0</v>
      </c>
      <c r="IO114">
        <v>0</v>
      </c>
      <c r="IP114">
        <v>0</v>
      </c>
      <c r="IQ114">
        <v>509.34300000000002</v>
      </c>
      <c r="IR114">
        <v>313755</v>
      </c>
      <c r="IS114">
        <v>0</v>
      </c>
      <c r="IT114">
        <v>0</v>
      </c>
      <c r="IU114">
        <v>0</v>
      </c>
      <c r="IV114">
        <v>0</v>
      </c>
      <c r="IW114">
        <v>6160</v>
      </c>
      <c r="IX114">
        <v>0</v>
      </c>
      <c r="IY114">
        <v>0</v>
      </c>
      <c r="IZ114">
        <v>0</v>
      </c>
      <c r="JA114">
        <v>0</v>
      </c>
      <c r="JB114">
        <v>0</v>
      </c>
      <c r="JC114">
        <v>0</v>
      </c>
      <c r="JD114">
        <v>0</v>
      </c>
      <c r="JE114">
        <v>0</v>
      </c>
      <c r="JF114">
        <v>0</v>
      </c>
      <c r="JG114">
        <v>0</v>
      </c>
      <c r="JH114">
        <v>0</v>
      </c>
      <c r="JJ114">
        <v>0</v>
      </c>
      <c r="JK114">
        <v>0</v>
      </c>
      <c r="JL114">
        <v>0</v>
      </c>
      <c r="JM114">
        <v>0</v>
      </c>
      <c r="JO114">
        <v>0</v>
      </c>
      <c r="JP114">
        <v>0</v>
      </c>
      <c r="JQ114">
        <v>0</v>
      </c>
      <c r="JR114">
        <v>0</v>
      </c>
      <c r="JS114">
        <v>0</v>
      </c>
      <c r="JT114">
        <v>0</v>
      </c>
      <c r="JU114">
        <v>0</v>
      </c>
      <c r="JW114">
        <v>0</v>
      </c>
      <c r="JX114">
        <v>0</v>
      </c>
      <c r="JY114">
        <v>0</v>
      </c>
      <c r="JZ114">
        <v>0</v>
      </c>
      <c r="KD114">
        <v>0</v>
      </c>
      <c r="KE114">
        <v>7258</v>
      </c>
      <c r="KG114">
        <v>0</v>
      </c>
      <c r="KH114">
        <v>0</v>
      </c>
      <c r="KI114">
        <v>0</v>
      </c>
      <c r="KJ114">
        <v>3</v>
      </c>
      <c r="KK114">
        <v>0</v>
      </c>
      <c r="KL114">
        <v>1848</v>
      </c>
      <c r="KM114">
        <v>0</v>
      </c>
      <c r="KN114">
        <v>0</v>
      </c>
      <c r="KO114">
        <v>0</v>
      </c>
      <c r="KP114">
        <v>0</v>
      </c>
      <c r="KQ114">
        <v>0</v>
      </c>
      <c r="KS114">
        <v>0</v>
      </c>
      <c r="KT114">
        <v>0</v>
      </c>
      <c r="KU114">
        <v>0</v>
      </c>
      <c r="KW114">
        <v>0</v>
      </c>
      <c r="KX114">
        <v>0</v>
      </c>
      <c r="KY114">
        <v>0</v>
      </c>
      <c r="KZ114">
        <v>0</v>
      </c>
      <c r="LA114">
        <v>0</v>
      </c>
      <c r="LB114">
        <v>0</v>
      </c>
      <c r="LD114">
        <v>0</v>
      </c>
      <c r="LE114">
        <v>0</v>
      </c>
      <c r="LF114">
        <v>0</v>
      </c>
      <c r="LG114">
        <v>0</v>
      </c>
      <c r="LH114">
        <v>0</v>
      </c>
      <c r="LI114">
        <v>0</v>
      </c>
      <c r="LJ114">
        <v>621.89300000000003</v>
      </c>
      <c r="LK114">
        <v>2</v>
      </c>
      <c r="LL114">
        <v>30000</v>
      </c>
      <c r="LM114">
        <v>6219</v>
      </c>
      <c r="LN114">
        <v>0</v>
      </c>
      <c r="LO114">
        <v>0</v>
      </c>
      <c r="LP114">
        <v>0</v>
      </c>
      <c r="LQ114">
        <v>0</v>
      </c>
      <c r="LR114">
        <v>0</v>
      </c>
      <c r="LS114">
        <v>0</v>
      </c>
      <c r="LT114">
        <v>0</v>
      </c>
      <c r="LU114">
        <v>0</v>
      </c>
      <c r="LV114">
        <v>0</v>
      </c>
      <c r="LW114">
        <v>0</v>
      </c>
      <c r="LX114">
        <v>0</v>
      </c>
      <c r="LY114">
        <v>0</v>
      </c>
      <c r="LZ114">
        <v>625</v>
      </c>
      <c r="MA114">
        <v>37500</v>
      </c>
      <c r="MB114">
        <v>0</v>
      </c>
      <c r="MC114">
        <v>25000</v>
      </c>
      <c r="MD114">
        <v>12500</v>
      </c>
      <c r="ME114">
        <v>0</v>
      </c>
      <c r="MF114">
        <v>0</v>
      </c>
      <c r="MG114">
        <v>7848576</v>
      </c>
      <c r="MH114">
        <v>0</v>
      </c>
      <c r="MI114">
        <v>0</v>
      </c>
      <c r="MJ114">
        <v>0</v>
      </c>
      <c r="MK114">
        <v>0</v>
      </c>
      <c r="ML114">
        <v>0</v>
      </c>
    </row>
    <row r="115" spans="1:350" x14ac:dyDescent="0.25">
      <c r="A115">
        <v>45523</v>
      </c>
      <c r="B115">
        <v>227819</v>
      </c>
      <c r="C115">
        <v>9</v>
      </c>
      <c r="D115">
        <v>2025</v>
      </c>
      <c r="E115">
        <v>6160</v>
      </c>
      <c r="F115">
        <v>0</v>
      </c>
      <c r="G115">
        <v>260.68299999999999</v>
      </c>
      <c r="H115">
        <v>238.43100000000001</v>
      </c>
      <c r="I115">
        <v>238.43100000000001</v>
      </c>
      <c r="J115">
        <v>260.68299999999999</v>
      </c>
      <c r="K115">
        <v>0</v>
      </c>
      <c r="L115">
        <v>6160</v>
      </c>
      <c r="M115">
        <v>0</v>
      </c>
      <c r="N115">
        <v>0</v>
      </c>
      <c r="P115">
        <v>253.69500000000002</v>
      </c>
      <c r="Q115">
        <v>0</v>
      </c>
      <c r="R115">
        <v>157848</v>
      </c>
      <c r="S115">
        <v>622.19600000000003</v>
      </c>
      <c r="U115">
        <v>109759</v>
      </c>
      <c r="V115">
        <v>27.282</v>
      </c>
      <c r="W115">
        <v>16806</v>
      </c>
      <c r="X115">
        <v>16806</v>
      </c>
      <c r="Z115">
        <v>0</v>
      </c>
      <c r="AC115">
        <v>0</v>
      </c>
      <c r="AD115" t="s">
        <v>305</v>
      </c>
      <c r="AE115">
        <v>0</v>
      </c>
      <c r="AH115">
        <v>0</v>
      </c>
      <c r="AI115">
        <v>0</v>
      </c>
      <c r="AJ115">
        <v>6160</v>
      </c>
      <c r="AK115" t="s">
        <v>529</v>
      </c>
      <c r="AL115" t="s">
        <v>79</v>
      </c>
      <c r="AM115">
        <v>0</v>
      </c>
      <c r="AN115">
        <v>0</v>
      </c>
      <c r="AO115">
        <v>0</v>
      </c>
      <c r="AP115">
        <v>0</v>
      </c>
      <c r="AQ115">
        <v>0</v>
      </c>
      <c r="AS115">
        <v>0</v>
      </c>
      <c r="AT115">
        <v>0</v>
      </c>
      <c r="AU115">
        <v>0</v>
      </c>
      <c r="AV115">
        <v>-802</v>
      </c>
      <c r="AW115">
        <v>3078287</v>
      </c>
      <c r="AX115">
        <v>3038415</v>
      </c>
      <c r="AY115">
        <v>2039867</v>
      </c>
      <c r="AZ115">
        <v>157848</v>
      </c>
      <c r="BA115">
        <v>0</v>
      </c>
      <c r="BB115">
        <v>5524</v>
      </c>
      <c r="BC115">
        <v>5489</v>
      </c>
      <c r="BD115">
        <v>13</v>
      </c>
      <c r="BE115">
        <v>35</v>
      </c>
      <c r="BF115">
        <v>2745199</v>
      </c>
      <c r="BG115">
        <v>0</v>
      </c>
      <c r="BJ115">
        <v>12</v>
      </c>
      <c r="BK115">
        <v>0</v>
      </c>
      <c r="BL115">
        <v>0</v>
      </c>
      <c r="BM115">
        <v>0</v>
      </c>
      <c r="BN115">
        <v>0</v>
      </c>
      <c r="BO115">
        <v>0</v>
      </c>
      <c r="BP115">
        <v>0</v>
      </c>
      <c r="BQ115">
        <v>733</v>
      </c>
      <c r="BS115">
        <v>0</v>
      </c>
      <c r="BT115">
        <v>0</v>
      </c>
      <c r="BU115">
        <v>0</v>
      </c>
      <c r="BV115">
        <v>0</v>
      </c>
      <c r="BW115">
        <v>0</v>
      </c>
      <c r="BY115">
        <v>0</v>
      </c>
      <c r="CA115">
        <v>0</v>
      </c>
      <c r="CB115">
        <v>0</v>
      </c>
      <c r="CC115">
        <v>0</v>
      </c>
      <c r="CD115">
        <v>0</v>
      </c>
      <c r="CE115">
        <v>0</v>
      </c>
      <c r="CF115">
        <v>0</v>
      </c>
      <c r="CG115">
        <v>0</v>
      </c>
      <c r="CH115">
        <v>57172</v>
      </c>
      <c r="CI115">
        <v>0</v>
      </c>
      <c r="CJ115">
        <v>4</v>
      </c>
      <c r="CK115">
        <v>0</v>
      </c>
      <c r="CL115">
        <v>0</v>
      </c>
      <c r="CN115">
        <v>0</v>
      </c>
      <c r="CO115">
        <v>1</v>
      </c>
      <c r="CP115">
        <v>0</v>
      </c>
      <c r="CQ115">
        <v>0</v>
      </c>
      <c r="CR115">
        <v>258.62100000000004</v>
      </c>
      <c r="CS115">
        <v>0</v>
      </c>
      <c r="CT115">
        <v>0</v>
      </c>
      <c r="CU115">
        <v>0</v>
      </c>
      <c r="CV115">
        <v>0</v>
      </c>
      <c r="CW115">
        <v>0</v>
      </c>
      <c r="CX115">
        <v>0</v>
      </c>
      <c r="CY115">
        <v>0</v>
      </c>
      <c r="CZ115">
        <v>0</v>
      </c>
      <c r="DB115">
        <v>1468735</v>
      </c>
      <c r="DC115">
        <v>0</v>
      </c>
      <c r="DD115">
        <v>0</v>
      </c>
      <c r="DE115">
        <v>273966</v>
      </c>
      <c r="DF115">
        <v>273966</v>
      </c>
      <c r="DG115">
        <v>44.475000000000001</v>
      </c>
      <c r="DH115">
        <v>0</v>
      </c>
      <c r="DI115">
        <v>0</v>
      </c>
      <c r="DK115">
        <v>3355</v>
      </c>
      <c r="DL115">
        <v>0</v>
      </c>
      <c r="DM115">
        <v>451538</v>
      </c>
      <c r="DN115">
        <v>1485</v>
      </c>
      <c r="DO115">
        <v>0</v>
      </c>
      <c r="DP115">
        <v>0</v>
      </c>
      <c r="DQ115">
        <v>0</v>
      </c>
      <c r="DR115">
        <v>0</v>
      </c>
      <c r="DS115">
        <v>0</v>
      </c>
      <c r="DT115">
        <v>0</v>
      </c>
      <c r="DU115">
        <v>0</v>
      </c>
      <c r="DV115">
        <v>0</v>
      </c>
      <c r="DW115">
        <v>0</v>
      </c>
      <c r="DX115">
        <v>0</v>
      </c>
      <c r="DY115">
        <v>0</v>
      </c>
      <c r="DZ115">
        <v>0</v>
      </c>
      <c r="EA115">
        <v>0</v>
      </c>
      <c r="EB115">
        <v>0</v>
      </c>
      <c r="EC115">
        <v>3.2320000000000002</v>
      </c>
      <c r="ED115">
        <v>22895</v>
      </c>
      <c r="EE115">
        <v>0</v>
      </c>
      <c r="EF115">
        <v>0</v>
      </c>
      <c r="EG115">
        <v>0</v>
      </c>
      <c r="EH115">
        <v>430128</v>
      </c>
      <c r="EI115">
        <v>0</v>
      </c>
      <c r="EJ115">
        <v>0</v>
      </c>
      <c r="EK115">
        <v>20.651</v>
      </c>
      <c r="EL115">
        <v>0</v>
      </c>
      <c r="EM115">
        <v>6.6000000000000003E-2</v>
      </c>
      <c r="EN115">
        <v>1.5350000000000001</v>
      </c>
      <c r="EO115">
        <v>0</v>
      </c>
      <c r="EP115">
        <v>0</v>
      </c>
      <c r="EQ115">
        <v>22.252000000000002</v>
      </c>
      <c r="ER115">
        <v>0</v>
      </c>
      <c r="ES115">
        <v>69.826000000000008</v>
      </c>
      <c r="ET115">
        <v>0</v>
      </c>
      <c r="EV115">
        <v>0</v>
      </c>
      <c r="EW115">
        <v>0</v>
      </c>
      <c r="EX115">
        <v>0</v>
      </c>
      <c r="EZ115">
        <v>2587351</v>
      </c>
      <c r="FA115">
        <v>0</v>
      </c>
      <c r="FB115">
        <v>2743679</v>
      </c>
      <c r="FC115">
        <v>0</v>
      </c>
      <c r="FD115">
        <v>0</v>
      </c>
      <c r="FE115">
        <v>384817</v>
      </c>
      <c r="FF115">
        <v>66247</v>
      </c>
      <c r="FG115">
        <v>6.6668999999999992E-2</v>
      </c>
      <c r="FH115">
        <v>3.0164999999999997E-2</v>
      </c>
      <c r="FI115">
        <v>0</v>
      </c>
      <c r="FJ115">
        <v>0</v>
      </c>
      <c r="FK115">
        <v>445.649</v>
      </c>
      <c r="FL115">
        <v>3251915</v>
      </c>
      <c r="FM115">
        <v>0</v>
      </c>
      <c r="FN115">
        <v>0</v>
      </c>
      <c r="FO115">
        <v>0</v>
      </c>
      <c r="FP115">
        <v>0</v>
      </c>
      <c r="FQ115">
        <v>0</v>
      </c>
      <c r="FR115">
        <v>0</v>
      </c>
      <c r="FS115">
        <v>0</v>
      </c>
      <c r="FT115">
        <v>0</v>
      </c>
      <c r="FU115">
        <v>0</v>
      </c>
      <c r="FV115">
        <v>0</v>
      </c>
      <c r="FW115">
        <v>0</v>
      </c>
      <c r="FX115">
        <v>0</v>
      </c>
      <c r="FY115">
        <v>0</v>
      </c>
      <c r="GB115">
        <v>0</v>
      </c>
      <c r="GC115">
        <v>0</v>
      </c>
      <c r="GD115">
        <v>0</v>
      </c>
      <c r="GF115">
        <v>0</v>
      </c>
      <c r="GG115">
        <v>0</v>
      </c>
      <c r="GH115">
        <v>0</v>
      </c>
      <c r="GI115">
        <v>0</v>
      </c>
      <c r="GK115">
        <v>0</v>
      </c>
      <c r="GL115">
        <v>0</v>
      </c>
      <c r="GM115">
        <v>0</v>
      </c>
      <c r="GN115">
        <v>0</v>
      </c>
      <c r="GO115">
        <v>0</v>
      </c>
      <c r="GQ115">
        <v>0</v>
      </c>
      <c r="GR115">
        <v>0</v>
      </c>
      <c r="GS115">
        <v>0</v>
      </c>
      <c r="GT115">
        <v>0</v>
      </c>
      <c r="HB115">
        <v>380911986</v>
      </c>
      <c r="HC115">
        <v>3.9695999999999995E-2</v>
      </c>
      <c r="HD115">
        <v>41392</v>
      </c>
      <c r="HE115">
        <v>0</v>
      </c>
      <c r="HF115">
        <v>261797</v>
      </c>
      <c r="HG115">
        <v>11088</v>
      </c>
      <c r="HH115">
        <v>70069</v>
      </c>
      <c r="HI115">
        <v>0</v>
      </c>
      <c r="HJ115">
        <v>17539</v>
      </c>
      <c r="HK115">
        <v>0</v>
      </c>
      <c r="HL115">
        <v>0</v>
      </c>
      <c r="HM115">
        <v>0</v>
      </c>
      <c r="HN115">
        <v>166652</v>
      </c>
      <c r="HO115">
        <v>0</v>
      </c>
      <c r="HP115">
        <v>0</v>
      </c>
      <c r="HQ115">
        <v>0</v>
      </c>
      <c r="HR115">
        <v>0</v>
      </c>
      <c r="HS115">
        <v>2585831</v>
      </c>
      <c r="HT115">
        <v>66247</v>
      </c>
      <c r="HW115">
        <v>0</v>
      </c>
      <c r="HX115">
        <v>34</v>
      </c>
      <c r="HY115">
        <v>85</v>
      </c>
      <c r="HZ115">
        <v>30</v>
      </c>
      <c r="IA115">
        <v>17</v>
      </c>
      <c r="IB115">
        <v>17</v>
      </c>
      <c r="IC115">
        <v>183</v>
      </c>
      <c r="ID115">
        <v>0</v>
      </c>
      <c r="IE115">
        <v>0</v>
      </c>
      <c r="IF115">
        <v>0</v>
      </c>
      <c r="IG115">
        <v>18</v>
      </c>
      <c r="IH115">
        <v>113.748</v>
      </c>
      <c r="II115">
        <v>0</v>
      </c>
      <c r="IJ115">
        <v>27.282</v>
      </c>
      <c r="IK115">
        <v>0</v>
      </c>
      <c r="IL115">
        <v>0</v>
      </c>
      <c r="IM115">
        <v>0</v>
      </c>
      <c r="IN115">
        <v>0</v>
      </c>
      <c r="IO115">
        <v>0</v>
      </c>
      <c r="IP115">
        <v>0</v>
      </c>
      <c r="IQ115">
        <v>27.282</v>
      </c>
      <c r="IR115">
        <v>16806</v>
      </c>
      <c r="IS115">
        <v>0</v>
      </c>
      <c r="IT115">
        <v>0</v>
      </c>
      <c r="IU115">
        <v>0</v>
      </c>
      <c r="IV115">
        <v>0</v>
      </c>
      <c r="IW115">
        <v>6160</v>
      </c>
      <c r="IX115">
        <v>0</v>
      </c>
      <c r="IY115">
        <v>0</v>
      </c>
      <c r="IZ115">
        <v>0</v>
      </c>
      <c r="JA115">
        <v>0</v>
      </c>
      <c r="JB115">
        <v>5</v>
      </c>
      <c r="JC115">
        <v>82910</v>
      </c>
      <c r="JD115">
        <v>8</v>
      </c>
      <c r="JE115">
        <v>69992</v>
      </c>
      <c r="JF115">
        <v>2</v>
      </c>
      <c r="JG115">
        <v>8750</v>
      </c>
      <c r="JH115">
        <v>5000</v>
      </c>
      <c r="JJ115">
        <v>0</v>
      </c>
      <c r="JK115">
        <v>0</v>
      </c>
      <c r="JL115">
        <v>0</v>
      </c>
      <c r="JM115">
        <v>0</v>
      </c>
      <c r="JO115">
        <v>0</v>
      </c>
      <c r="JP115">
        <v>0</v>
      </c>
      <c r="JQ115">
        <v>0</v>
      </c>
      <c r="JR115">
        <v>0</v>
      </c>
      <c r="JS115">
        <v>0</v>
      </c>
      <c r="JT115">
        <v>0</v>
      </c>
      <c r="JU115">
        <v>5606</v>
      </c>
      <c r="JW115">
        <v>0</v>
      </c>
      <c r="JX115">
        <v>0</v>
      </c>
      <c r="JY115">
        <v>0</v>
      </c>
      <c r="JZ115">
        <v>0</v>
      </c>
      <c r="KD115">
        <v>5606</v>
      </c>
      <c r="KE115">
        <v>7258</v>
      </c>
      <c r="KG115">
        <v>0</v>
      </c>
      <c r="KH115">
        <v>0</v>
      </c>
      <c r="KI115">
        <v>0</v>
      </c>
      <c r="KJ115">
        <v>14</v>
      </c>
      <c r="KK115">
        <v>4</v>
      </c>
      <c r="KL115">
        <v>8624</v>
      </c>
      <c r="KM115">
        <v>2464</v>
      </c>
      <c r="KN115">
        <v>0</v>
      </c>
      <c r="KO115">
        <v>0</v>
      </c>
      <c r="KP115">
        <v>0</v>
      </c>
      <c r="KQ115">
        <v>0</v>
      </c>
      <c r="KS115">
        <v>0</v>
      </c>
      <c r="KT115">
        <v>0</v>
      </c>
      <c r="KU115">
        <v>0</v>
      </c>
      <c r="KW115">
        <v>0</v>
      </c>
      <c r="KX115">
        <v>0</v>
      </c>
      <c r="KY115">
        <v>0</v>
      </c>
      <c r="KZ115">
        <v>0</v>
      </c>
      <c r="LA115">
        <v>0</v>
      </c>
      <c r="LB115">
        <v>0</v>
      </c>
      <c r="LD115">
        <v>0</v>
      </c>
      <c r="LE115">
        <v>0</v>
      </c>
      <c r="LF115">
        <v>0</v>
      </c>
      <c r="LG115">
        <v>0</v>
      </c>
      <c r="LH115">
        <v>0</v>
      </c>
      <c r="LI115">
        <v>0</v>
      </c>
      <c r="LJ115">
        <v>253.90700000000001</v>
      </c>
      <c r="LK115">
        <v>1</v>
      </c>
      <c r="LL115">
        <v>15000</v>
      </c>
      <c r="LM115">
        <v>2539</v>
      </c>
      <c r="LN115">
        <v>0</v>
      </c>
      <c r="LO115">
        <v>0</v>
      </c>
      <c r="LP115">
        <v>0</v>
      </c>
      <c r="LQ115">
        <v>0</v>
      </c>
      <c r="LR115">
        <v>0</v>
      </c>
      <c r="LS115">
        <v>0</v>
      </c>
      <c r="LT115">
        <v>0</v>
      </c>
      <c r="LU115">
        <v>0</v>
      </c>
      <c r="LV115">
        <v>0</v>
      </c>
      <c r="LW115">
        <v>0</v>
      </c>
      <c r="LX115">
        <v>0</v>
      </c>
      <c r="LY115">
        <v>0</v>
      </c>
      <c r="LZ115">
        <v>263</v>
      </c>
      <c r="MA115">
        <v>15780</v>
      </c>
      <c r="MB115">
        <v>0</v>
      </c>
      <c r="MC115">
        <v>10520</v>
      </c>
      <c r="MD115">
        <v>5260</v>
      </c>
      <c r="ME115">
        <v>0</v>
      </c>
      <c r="MF115">
        <v>0</v>
      </c>
      <c r="MG115">
        <v>3094067</v>
      </c>
      <c r="MH115">
        <v>0</v>
      </c>
      <c r="MI115">
        <v>0</v>
      </c>
      <c r="MJ115">
        <v>0</v>
      </c>
      <c r="MK115">
        <v>0</v>
      </c>
      <c r="ML115">
        <v>0</v>
      </c>
    </row>
    <row r="116" spans="1:350" x14ac:dyDescent="0.25">
      <c r="A116">
        <v>45523</v>
      </c>
      <c r="B116">
        <v>220820</v>
      </c>
      <c r="C116">
        <v>9</v>
      </c>
      <c r="D116">
        <v>2025</v>
      </c>
      <c r="E116">
        <v>6160</v>
      </c>
      <c r="F116">
        <v>0</v>
      </c>
      <c r="G116">
        <v>521.91700000000003</v>
      </c>
      <c r="H116">
        <v>505.01300000000003</v>
      </c>
      <c r="I116">
        <v>505.01300000000003</v>
      </c>
      <c r="J116">
        <v>521.91700000000003</v>
      </c>
      <c r="K116">
        <v>0</v>
      </c>
      <c r="L116">
        <v>6160</v>
      </c>
      <c r="M116">
        <v>0</v>
      </c>
      <c r="N116">
        <v>0</v>
      </c>
      <c r="P116">
        <v>531.20699999999999</v>
      </c>
      <c r="Q116">
        <v>0</v>
      </c>
      <c r="R116">
        <v>330515</v>
      </c>
      <c r="S116">
        <v>622.19600000000003</v>
      </c>
      <c r="U116">
        <v>229820</v>
      </c>
      <c r="V116">
        <v>40.300000000000004</v>
      </c>
      <c r="W116">
        <v>24825</v>
      </c>
      <c r="X116">
        <v>24825</v>
      </c>
      <c r="Z116">
        <v>0</v>
      </c>
      <c r="AC116">
        <v>0</v>
      </c>
      <c r="AD116" t="s">
        <v>305</v>
      </c>
      <c r="AE116">
        <v>0</v>
      </c>
      <c r="AH116">
        <v>0</v>
      </c>
      <c r="AI116">
        <v>0</v>
      </c>
      <c r="AJ116">
        <v>6160</v>
      </c>
      <c r="AK116" t="s">
        <v>529</v>
      </c>
      <c r="AL116" t="s">
        <v>603</v>
      </c>
      <c r="AM116">
        <v>0</v>
      </c>
      <c r="AN116">
        <v>0</v>
      </c>
      <c r="AO116">
        <v>0</v>
      </c>
      <c r="AP116">
        <v>0</v>
      </c>
      <c r="AQ116">
        <v>0</v>
      </c>
      <c r="AS116">
        <v>0</v>
      </c>
      <c r="AT116">
        <v>0</v>
      </c>
      <c r="AU116">
        <v>0</v>
      </c>
      <c r="AV116">
        <v>-46214</v>
      </c>
      <c r="AW116">
        <v>5894849</v>
      </c>
      <c r="AX116">
        <v>5896161</v>
      </c>
      <c r="AY116">
        <v>5025625</v>
      </c>
      <c r="AZ116">
        <v>330515</v>
      </c>
      <c r="BA116">
        <v>0</v>
      </c>
      <c r="BB116">
        <v>0</v>
      </c>
      <c r="BC116">
        <v>0</v>
      </c>
      <c r="BD116">
        <v>0</v>
      </c>
      <c r="BE116">
        <v>0</v>
      </c>
      <c r="BF116">
        <v>5167824</v>
      </c>
      <c r="BG116">
        <v>0</v>
      </c>
      <c r="BJ116">
        <v>12</v>
      </c>
      <c r="BK116">
        <v>0</v>
      </c>
      <c r="BL116">
        <v>0</v>
      </c>
      <c r="BM116">
        <v>0</v>
      </c>
      <c r="BN116">
        <v>0</v>
      </c>
      <c r="BO116">
        <v>0</v>
      </c>
      <c r="BP116">
        <v>0</v>
      </c>
      <c r="BQ116">
        <v>692</v>
      </c>
      <c r="BS116">
        <v>0</v>
      </c>
      <c r="BT116">
        <v>0</v>
      </c>
      <c r="BU116">
        <v>0</v>
      </c>
      <c r="BV116">
        <v>0</v>
      </c>
      <c r="BW116">
        <v>0</v>
      </c>
      <c r="BY116">
        <v>0</v>
      </c>
      <c r="CA116">
        <v>75.174999999999997</v>
      </c>
      <c r="CB116">
        <v>75175</v>
      </c>
      <c r="CC116">
        <v>0</v>
      </c>
      <c r="CD116">
        <v>0</v>
      </c>
      <c r="CE116">
        <v>0</v>
      </c>
      <c r="CF116">
        <v>0</v>
      </c>
      <c r="CG116">
        <v>0</v>
      </c>
      <c r="CH116">
        <v>34860</v>
      </c>
      <c r="CI116">
        <v>0</v>
      </c>
      <c r="CJ116">
        <v>5</v>
      </c>
      <c r="CK116">
        <v>0</v>
      </c>
      <c r="CL116">
        <v>0</v>
      </c>
      <c r="CN116">
        <v>0</v>
      </c>
      <c r="CO116">
        <v>1</v>
      </c>
      <c r="CP116">
        <v>0</v>
      </c>
      <c r="CQ116">
        <v>0</v>
      </c>
      <c r="CR116">
        <v>518.99</v>
      </c>
      <c r="CS116">
        <v>0</v>
      </c>
      <c r="CT116">
        <v>0</v>
      </c>
      <c r="CU116">
        <v>0</v>
      </c>
      <c r="CV116">
        <v>0</v>
      </c>
      <c r="CW116">
        <v>0</v>
      </c>
      <c r="CX116">
        <v>0</v>
      </c>
      <c r="CY116">
        <v>0</v>
      </c>
      <c r="CZ116">
        <v>0</v>
      </c>
      <c r="DB116">
        <v>3110880</v>
      </c>
      <c r="DC116">
        <v>0</v>
      </c>
      <c r="DD116">
        <v>0</v>
      </c>
      <c r="DE116">
        <v>874874</v>
      </c>
      <c r="DF116">
        <v>874874</v>
      </c>
      <c r="DG116">
        <v>142.02500000000001</v>
      </c>
      <c r="DH116">
        <v>0</v>
      </c>
      <c r="DI116">
        <v>0</v>
      </c>
      <c r="DK116">
        <v>2698</v>
      </c>
      <c r="DL116">
        <v>0</v>
      </c>
      <c r="DM116">
        <v>398871</v>
      </c>
      <c r="DN116">
        <v>1312</v>
      </c>
      <c r="DO116">
        <v>0</v>
      </c>
      <c r="DP116">
        <v>0</v>
      </c>
      <c r="DQ116">
        <v>0</v>
      </c>
      <c r="DR116">
        <v>0</v>
      </c>
      <c r="DS116">
        <v>0</v>
      </c>
      <c r="DT116">
        <v>0</v>
      </c>
      <c r="DU116">
        <v>0</v>
      </c>
      <c r="DV116">
        <v>0</v>
      </c>
      <c r="DW116">
        <v>0</v>
      </c>
      <c r="DX116">
        <v>0</v>
      </c>
      <c r="DY116">
        <v>0</v>
      </c>
      <c r="DZ116">
        <v>0</v>
      </c>
      <c r="EA116">
        <v>0</v>
      </c>
      <c r="EB116">
        <v>0</v>
      </c>
      <c r="EC116">
        <v>9.4320000000000004</v>
      </c>
      <c r="ED116">
        <v>66816</v>
      </c>
      <c r="EE116">
        <v>0</v>
      </c>
      <c r="EF116">
        <v>0</v>
      </c>
      <c r="EG116">
        <v>0</v>
      </c>
      <c r="EH116">
        <v>333367</v>
      </c>
      <c r="EI116">
        <v>0</v>
      </c>
      <c r="EJ116">
        <v>0</v>
      </c>
      <c r="EK116">
        <v>11.383000000000001</v>
      </c>
      <c r="EL116">
        <v>0</v>
      </c>
      <c r="EM116">
        <v>3.8180000000000001</v>
      </c>
      <c r="EN116">
        <v>1.7030000000000001</v>
      </c>
      <c r="EO116">
        <v>0</v>
      </c>
      <c r="EP116">
        <v>0</v>
      </c>
      <c r="EQ116">
        <v>16.904</v>
      </c>
      <c r="ER116">
        <v>0</v>
      </c>
      <c r="ES116">
        <v>54.118000000000002</v>
      </c>
      <c r="ET116">
        <v>0</v>
      </c>
      <c r="EV116">
        <v>0</v>
      </c>
      <c r="EW116">
        <v>0</v>
      </c>
      <c r="EX116">
        <v>0</v>
      </c>
      <c r="EZ116">
        <v>5047036</v>
      </c>
      <c r="FA116">
        <v>0</v>
      </c>
      <c r="FB116">
        <v>5376239</v>
      </c>
      <c r="FC116">
        <v>0</v>
      </c>
      <c r="FD116">
        <v>0</v>
      </c>
      <c r="FE116">
        <v>724415</v>
      </c>
      <c r="FF116">
        <v>124710</v>
      </c>
      <c r="FG116">
        <v>6.6668999999999992E-2</v>
      </c>
      <c r="FH116">
        <v>3.0164999999999997E-2</v>
      </c>
      <c r="FI116">
        <v>0</v>
      </c>
      <c r="FJ116">
        <v>0</v>
      </c>
      <c r="FK116">
        <v>838.93200000000002</v>
      </c>
      <c r="FL116">
        <v>6260224</v>
      </c>
      <c r="FM116">
        <v>0</v>
      </c>
      <c r="FN116">
        <v>0</v>
      </c>
      <c r="FO116">
        <v>129666</v>
      </c>
      <c r="FP116">
        <v>4886</v>
      </c>
      <c r="FQ116">
        <v>134552</v>
      </c>
      <c r="FR116">
        <v>129666</v>
      </c>
      <c r="FS116">
        <v>0</v>
      </c>
      <c r="FT116">
        <v>0</v>
      </c>
      <c r="FU116">
        <v>0</v>
      </c>
      <c r="FV116">
        <v>0</v>
      </c>
      <c r="FW116">
        <v>0</v>
      </c>
      <c r="FX116">
        <v>0</v>
      </c>
      <c r="FY116">
        <v>0</v>
      </c>
      <c r="GB116">
        <v>0</v>
      </c>
      <c r="GC116">
        <v>0</v>
      </c>
      <c r="GD116">
        <v>0</v>
      </c>
      <c r="GF116">
        <v>0</v>
      </c>
      <c r="GG116">
        <v>0</v>
      </c>
      <c r="GH116">
        <v>0</v>
      </c>
      <c r="GI116">
        <v>0</v>
      </c>
      <c r="GK116">
        <v>0</v>
      </c>
      <c r="GL116">
        <v>0</v>
      </c>
      <c r="GM116">
        <v>0</v>
      </c>
      <c r="GN116">
        <v>0</v>
      </c>
      <c r="GO116">
        <v>0</v>
      </c>
      <c r="GQ116">
        <v>0</v>
      </c>
      <c r="GR116">
        <v>0</v>
      </c>
      <c r="GS116">
        <v>0</v>
      </c>
      <c r="GT116">
        <v>0</v>
      </c>
      <c r="HB116">
        <v>0</v>
      </c>
      <c r="HC116">
        <v>3.9695999999999995E-2</v>
      </c>
      <c r="HD116">
        <v>0</v>
      </c>
      <c r="HE116">
        <v>0</v>
      </c>
      <c r="HF116">
        <v>554504</v>
      </c>
      <c r="HG116">
        <v>5544</v>
      </c>
      <c r="HH116">
        <v>166456</v>
      </c>
      <c r="HI116">
        <v>0</v>
      </c>
      <c r="HJ116">
        <v>30558</v>
      </c>
      <c r="HK116">
        <v>0</v>
      </c>
      <c r="HL116">
        <v>0</v>
      </c>
      <c r="HM116">
        <v>0</v>
      </c>
      <c r="HN116">
        <v>0</v>
      </c>
      <c r="HO116">
        <v>0</v>
      </c>
      <c r="HP116">
        <v>0</v>
      </c>
      <c r="HQ116">
        <v>0</v>
      </c>
      <c r="HR116">
        <v>0</v>
      </c>
      <c r="HS116">
        <v>5045724</v>
      </c>
      <c r="HT116">
        <v>124710</v>
      </c>
      <c r="HW116">
        <v>0</v>
      </c>
      <c r="HX116">
        <v>21</v>
      </c>
      <c r="HY116">
        <v>43</v>
      </c>
      <c r="HZ116">
        <v>70</v>
      </c>
      <c r="IA116">
        <v>165</v>
      </c>
      <c r="IB116">
        <v>241</v>
      </c>
      <c r="IC116">
        <v>540</v>
      </c>
      <c r="ID116">
        <v>0</v>
      </c>
      <c r="IE116">
        <v>0</v>
      </c>
      <c r="IF116">
        <v>0</v>
      </c>
      <c r="IG116">
        <v>9</v>
      </c>
      <c r="IH116">
        <v>270.22000000000003</v>
      </c>
      <c r="II116">
        <v>0</v>
      </c>
      <c r="IJ116">
        <v>40.300000000000004</v>
      </c>
      <c r="IK116">
        <v>0</v>
      </c>
      <c r="IL116">
        <v>0</v>
      </c>
      <c r="IM116">
        <v>0</v>
      </c>
      <c r="IN116">
        <v>0</v>
      </c>
      <c r="IO116">
        <v>0</v>
      </c>
      <c r="IP116">
        <v>0</v>
      </c>
      <c r="IQ116">
        <v>40.300000000000004</v>
      </c>
      <c r="IR116">
        <v>24825</v>
      </c>
      <c r="IS116">
        <v>0</v>
      </c>
      <c r="IT116">
        <v>0</v>
      </c>
      <c r="IU116">
        <v>0</v>
      </c>
      <c r="IV116">
        <v>0</v>
      </c>
      <c r="IW116">
        <v>6160</v>
      </c>
      <c r="IX116">
        <v>0</v>
      </c>
      <c r="IY116">
        <v>0</v>
      </c>
      <c r="IZ116">
        <v>0</v>
      </c>
      <c r="JA116">
        <v>0</v>
      </c>
      <c r="JB116">
        <v>0</v>
      </c>
      <c r="JC116">
        <v>0</v>
      </c>
      <c r="JD116">
        <v>0</v>
      </c>
      <c r="JE116">
        <v>0</v>
      </c>
      <c r="JF116">
        <v>0</v>
      </c>
      <c r="JG116">
        <v>0</v>
      </c>
      <c r="JH116">
        <v>0</v>
      </c>
      <c r="JJ116">
        <v>0</v>
      </c>
      <c r="JK116">
        <v>0</v>
      </c>
      <c r="JL116">
        <v>0</v>
      </c>
      <c r="JM116">
        <v>0</v>
      </c>
      <c r="JO116">
        <v>0</v>
      </c>
      <c r="JP116">
        <v>0</v>
      </c>
      <c r="JQ116">
        <v>0</v>
      </c>
      <c r="JR116">
        <v>0</v>
      </c>
      <c r="JS116">
        <v>0</v>
      </c>
      <c r="JT116">
        <v>0</v>
      </c>
      <c r="JU116">
        <v>0</v>
      </c>
      <c r="JW116">
        <v>0</v>
      </c>
      <c r="JX116">
        <v>0</v>
      </c>
      <c r="JY116">
        <v>0</v>
      </c>
      <c r="JZ116">
        <v>0</v>
      </c>
      <c r="KD116">
        <v>0</v>
      </c>
      <c r="KE116">
        <v>7258</v>
      </c>
      <c r="KG116">
        <v>0</v>
      </c>
      <c r="KH116">
        <v>0</v>
      </c>
      <c r="KI116">
        <v>0</v>
      </c>
      <c r="KJ116">
        <v>7</v>
      </c>
      <c r="KK116">
        <v>2</v>
      </c>
      <c r="KL116">
        <v>4312</v>
      </c>
      <c r="KM116">
        <v>1232</v>
      </c>
      <c r="KN116">
        <v>0</v>
      </c>
      <c r="KO116">
        <v>0</v>
      </c>
      <c r="KP116">
        <v>0</v>
      </c>
      <c r="KQ116">
        <v>0</v>
      </c>
      <c r="KS116">
        <v>0</v>
      </c>
      <c r="KT116">
        <v>0</v>
      </c>
      <c r="KU116">
        <v>0</v>
      </c>
      <c r="KW116">
        <v>0</v>
      </c>
      <c r="KX116">
        <v>0</v>
      </c>
      <c r="KY116">
        <v>0</v>
      </c>
      <c r="KZ116">
        <v>0</v>
      </c>
      <c r="LA116">
        <v>0</v>
      </c>
      <c r="LB116">
        <v>0</v>
      </c>
      <c r="LD116">
        <v>0</v>
      </c>
      <c r="LE116">
        <v>0</v>
      </c>
      <c r="LF116">
        <v>0</v>
      </c>
      <c r="LG116">
        <v>0</v>
      </c>
      <c r="LH116">
        <v>0</v>
      </c>
      <c r="LI116">
        <v>0</v>
      </c>
      <c r="LJ116">
        <v>55.804000000000002</v>
      </c>
      <c r="LK116">
        <v>2</v>
      </c>
      <c r="LL116">
        <v>30000</v>
      </c>
      <c r="LM116">
        <v>558</v>
      </c>
      <c r="LN116">
        <v>0</v>
      </c>
      <c r="LO116">
        <v>0</v>
      </c>
      <c r="LP116">
        <v>0</v>
      </c>
      <c r="LQ116">
        <v>0</v>
      </c>
      <c r="LR116">
        <v>0</v>
      </c>
      <c r="LS116">
        <v>0</v>
      </c>
      <c r="LT116">
        <v>0</v>
      </c>
      <c r="LU116">
        <v>0</v>
      </c>
      <c r="LV116">
        <v>0</v>
      </c>
      <c r="LW116">
        <v>0</v>
      </c>
      <c r="LX116">
        <v>0</v>
      </c>
      <c r="LY116">
        <v>0</v>
      </c>
      <c r="LZ116">
        <v>581</v>
      </c>
      <c r="MA116">
        <v>34860</v>
      </c>
      <c r="MB116">
        <v>0</v>
      </c>
      <c r="MC116">
        <v>23240</v>
      </c>
      <c r="MD116">
        <v>11620</v>
      </c>
      <c r="ME116">
        <v>0</v>
      </c>
      <c r="MF116">
        <v>0</v>
      </c>
      <c r="MG116">
        <v>5929709</v>
      </c>
      <c r="MH116">
        <v>0</v>
      </c>
      <c r="MI116">
        <v>0</v>
      </c>
      <c r="MJ116">
        <v>0</v>
      </c>
      <c r="MK116">
        <v>0</v>
      </c>
      <c r="ML116">
        <v>0</v>
      </c>
    </row>
    <row r="117" spans="1:350" x14ac:dyDescent="0.25">
      <c r="A117">
        <v>45523</v>
      </c>
      <c r="B117">
        <v>227820</v>
      </c>
      <c r="C117">
        <v>9</v>
      </c>
      <c r="D117">
        <v>2025</v>
      </c>
      <c r="E117">
        <v>6160</v>
      </c>
      <c r="F117">
        <v>0</v>
      </c>
      <c r="G117">
        <v>29171.732</v>
      </c>
      <c r="H117">
        <v>26798.400000000001</v>
      </c>
      <c r="I117">
        <v>26798.400000000001</v>
      </c>
      <c r="J117">
        <v>29171.732</v>
      </c>
      <c r="K117">
        <v>0</v>
      </c>
      <c r="L117">
        <v>6160</v>
      </c>
      <c r="M117">
        <v>0</v>
      </c>
      <c r="N117">
        <v>0</v>
      </c>
      <c r="P117">
        <v>29754.703000000001</v>
      </c>
      <c r="Q117">
        <v>0</v>
      </c>
      <c r="R117">
        <v>18513257</v>
      </c>
      <c r="S117">
        <v>622.19600000000003</v>
      </c>
      <c r="U117">
        <v>12872991</v>
      </c>
      <c r="V117">
        <v>12587.130000000001</v>
      </c>
      <c r="W117">
        <v>7756288</v>
      </c>
      <c r="X117">
        <v>7756288</v>
      </c>
      <c r="Z117">
        <v>0</v>
      </c>
      <c r="AC117">
        <v>0</v>
      </c>
      <c r="AD117" t="s">
        <v>305</v>
      </c>
      <c r="AE117">
        <v>0</v>
      </c>
      <c r="AH117">
        <v>0</v>
      </c>
      <c r="AI117">
        <v>0</v>
      </c>
      <c r="AJ117">
        <v>6160</v>
      </c>
      <c r="AK117" t="s">
        <v>529</v>
      </c>
      <c r="AL117" t="s">
        <v>443</v>
      </c>
      <c r="AM117">
        <v>0</v>
      </c>
      <c r="AN117">
        <v>0</v>
      </c>
      <c r="AO117">
        <v>0</v>
      </c>
      <c r="AP117">
        <v>0</v>
      </c>
      <c r="AQ117">
        <v>0</v>
      </c>
      <c r="AS117">
        <v>0</v>
      </c>
      <c r="AT117">
        <v>0</v>
      </c>
      <c r="AU117">
        <v>0</v>
      </c>
      <c r="AV117">
        <v>0</v>
      </c>
      <c r="AW117">
        <v>337500796</v>
      </c>
      <c r="AX117">
        <v>332946380</v>
      </c>
      <c r="AY117">
        <v>226418799</v>
      </c>
      <c r="AZ117">
        <v>18513257</v>
      </c>
      <c r="BA117">
        <v>0</v>
      </c>
      <c r="BB117">
        <v>0</v>
      </c>
      <c r="BC117">
        <v>0</v>
      </c>
      <c r="BD117">
        <v>0</v>
      </c>
      <c r="BE117">
        <v>0</v>
      </c>
      <c r="BF117">
        <v>299067640</v>
      </c>
      <c r="BG117">
        <v>0</v>
      </c>
      <c r="BJ117">
        <v>12</v>
      </c>
      <c r="BK117">
        <v>0</v>
      </c>
      <c r="BL117">
        <v>0</v>
      </c>
      <c r="BM117">
        <v>0</v>
      </c>
      <c r="BN117">
        <v>0</v>
      </c>
      <c r="BO117">
        <v>0</v>
      </c>
      <c r="BP117">
        <v>0</v>
      </c>
      <c r="BQ117">
        <v>0</v>
      </c>
      <c r="BS117">
        <v>0</v>
      </c>
      <c r="BT117">
        <v>0</v>
      </c>
      <c r="BU117">
        <v>0</v>
      </c>
      <c r="BV117">
        <v>0</v>
      </c>
      <c r="BW117">
        <v>0</v>
      </c>
      <c r="BY117">
        <v>0</v>
      </c>
      <c r="CA117">
        <v>28.517000000000003</v>
      </c>
      <c r="CB117">
        <v>28517</v>
      </c>
      <c r="CC117">
        <v>0</v>
      </c>
      <c r="CD117">
        <v>0</v>
      </c>
      <c r="CE117">
        <v>0</v>
      </c>
      <c r="CF117">
        <v>0</v>
      </c>
      <c r="CG117">
        <v>0</v>
      </c>
      <c r="CH117">
        <v>6473982</v>
      </c>
      <c r="CI117">
        <v>0</v>
      </c>
      <c r="CJ117">
        <v>4</v>
      </c>
      <c r="CK117">
        <v>0</v>
      </c>
      <c r="CL117">
        <v>0</v>
      </c>
      <c r="CN117">
        <v>0</v>
      </c>
      <c r="CO117">
        <v>1</v>
      </c>
      <c r="CP117">
        <v>6.9000000000000006E-2</v>
      </c>
      <c r="CQ117">
        <v>0</v>
      </c>
      <c r="CR117">
        <v>29763.366000000002</v>
      </c>
      <c r="CS117">
        <v>0</v>
      </c>
      <c r="CT117">
        <v>0</v>
      </c>
      <c r="CU117">
        <v>0</v>
      </c>
      <c r="CV117">
        <v>0</v>
      </c>
      <c r="CW117">
        <v>0</v>
      </c>
      <c r="CX117">
        <v>0</v>
      </c>
      <c r="CY117">
        <v>0</v>
      </c>
      <c r="CZ117">
        <v>0</v>
      </c>
      <c r="DB117">
        <v>165078144</v>
      </c>
      <c r="DC117">
        <v>0</v>
      </c>
      <c r="DD117">
        <v>0</v>
      </c>
      <c r="DE117">
        <v>47131315</v>
      </c>
      <c r="DF117">
        <v>47132339</v>
      </c>
      <c r="DG117">
        <v>7651.1880000000001</v>
      </c>
      <c r="DH117">
        <v>0</v>
      </c>
      <c r="DI117">
        <v>1024</v>
      </c>
      <c r="DK117">
        <v>0</v>
      </c>
      <c r="DL117">
        <v>0</v>
      </c>
      <c r="DM117">
        <v>23590539</v>
      </c>
      <c r="DN117">
        <v>77566</v>
      </c>
      <c r="DO117">
        <v>0</v>
      </c>
      <c r="DP117">
        <v>0</v>
      </c>
      <c r="DQ117">
        <v>0</v>
      </c>
      <c r="DR117">
        <v>0</v>
      </c>
      <c r="DS117">
        <v>0</v>
      </c>
      <c r="DT117">
        <v>0</v>
      </c>
      <c r="DU117">
        <v>0</v>
      </c>
      <c r="DV117">
        <v>0</v>
      </c>
      <c r="DW117">
        <v>0</v>
      </c>
      <c r="DX117">
        <v>0</v>
      </c>
      <c r="DY117">
        <v>0</v>
      </c>
      <c r="DZ117">
        <v>0</v>
      </c>
      <c r="EA117">
        <v>0.17500000000000002</v>
      </c>
      <c r="EB117">
        <v>0</v>
      </c>
      <c r="EC117">
        <v>873.13700000000006</v>
      </c>
      <c r="ED117">
        <v>6185303</v>
      </c>
      <c r="EE117">
        <v>0</v>
      </c>
      <c r="EF117">
        <v>0</v>
      </c>
      <c r="EG117">
        <v>0.124</v>
      </c>
      <c r="EH117">
        <v>17482802</v>
      </c>
      <c r="EI117">
        <v>0</v>
      </c>
      <c r="EJ117">
        <v>0</v>
      </c>
      <c r="EK117">
        <v>712.55400000000009</v>
      </c>
      <c r="EL117">
        <v>7.22</v>
      </c>
      <c r="EM117">
        <v>139.511</v>
      </c>
      <c r="EN117">
        <v>55.067</v>
      </c>
      <c r="EO117">
        <v>0</v>
      </c>
      <c r="EP117">
        <v>0</v>
      </c>
      <c r="EQ117">
        <v>909.76900000000001</v>
      </c>
      <c r="ER117">
        <v>2.3380000000000001</v>
      </c>
      <c r="ES117">
        <v>2838.1170000000002</v>
      </c>
      <c r="ET117">
        <v>0</v>
      </c>
      <c r="EV117">
        <v>0</v>
      </c>
      <c r="EW117">
        <v>0</v>
      </c>
      <c r="EX117">
        <v>0</v>
      </c>
      <c r="EZ117">
        <v>283806556</v>
      </c>
      <c r="FA117">
        <v>0</v>
      </c>
      <c r="FB117">
        <v>302242247</v>
      </c>
      <c r="FC117">
        <v>0</v>
      </c>
      <c r="FD117">
        <v>0</v>
      </c>
      <c r="FE117">
        <v>41922724</v>
      </c>
      <c r="FF117">
        <v>7217100</v>
      </c>
      <c r="FG117">
        <v>6.6668999999999992E-2</v>
      </c>
      <c r="FH117">
        <v>3.0164999999999997E-2</v>
      </c>
      <c r="FI117">
        <v>0</v>
      </c>
      <c r="FJ117">
        <v>0</v>
      </c>
      <c r="FK117">
        <v>48549.942000000003</v>
      </c>
      <c r="FL117">
        <v>357856053</v>
      </c>
      <c r="FM117">
        <v>0</v>
      </c>
      <c r="FN117">
        <v>0</v>
      </c>
      <c r="FO117">
        <v>2300754</v>
      </c>
      <c r="FP117">
        <v>808433</v>
      </c>
      <c r="FQ117">
        <v>3109187</v>
      </c>
      <c r="FR117">
        <v>2300754</v>
      </c>
      <c r="FS117">
        <v>0</v>
      </c>
      <c r="FT117">
        <v>0</v>
      </c>
      <c r="FU117">
        <v>0</v>
      </c>
      <c r="FV117">
        <v>0</v>
      </c>
      <c r="FW117">
        <v>0</v>
      </c>
      <c r="FX117">
        <v>0</v>
      </c>
      <c r="FY117">
        <v>0</v>
      </c>
      <c r="GB117">
        <v>14075835</v>
      </c>
      <c r="GC117">
        <v>14075835</v>
      </c>
      <c r="GD117">
        <v>1463.5630000000001</v>
      </c>
      <c r="GF117">
        <v>0</v>
      </c>
      <c r="GG117">
        <v>0</v>
      </c>
      <c r="GH117">
        <v>0</v>
      </c>
      <c r="GI117">
        <v>0</v>
      </c>
      <c r="GK117">
        <v>0</v>
      </c>
      <c r="GL117">
        <v>0</v>
      </c>
      <c r="GM117">
        <v>0</v>
      </c>
      <c r="GN117">
        <v>0</v>
      </c>
      <c r="GO117">
        <v>0</v>
      </c>
      <c r="GQ117">
        <v>0</v>
      </c>
      <c r="GR117">
        <v>0</v>
      </c>
      <c r="GS117">
        <v>0</v>
      </c>
      <c r="GT117">
        <v>0</v>
      </c>
      <c r="HB117">
        <v>380911986</v>
      </c>
      <c r="HC117">
        <v>3.9695999999999995E-2</v>
      </c>
      <c r="HD117">
        <v>4631982</v>
      </c>
      <c r="HE117">
        <v>0</v>
      </c>
      <c r="HF117">
        <v>29424643</v>
      </c>
      <c r="HG117">
        <v>62216</v>
      </c>
      <c r="HH117">
        <v>7323880</v>
      </c>
      <c r="HI117">
        <v>0</v>
      </c>
      <c r="HJ117">
        <v>1137634</v>
      </c>
      <c r="HK117">
        <v>75341</v>
      </c>
      <c r="HL117">
        <v>39128</v>
      </c>
      <c r="HM117">
        <v>1033000</v>
      </c>
      <c r="HN117">
        <v>2375556</v>
      </c>
      <c r="HO117">
        <v>0</v>
      </c>
      <c r="HP117">
        <v>0</v>
      </c>
      <c r="HQ117">
        <v>0</v>
      </c>
      <c r="HR117">
        <v>0</v>
      </c>
      <c r="HS117">
        <v>283728990</v>
      </c>
      <c r="HT117">
        <v>7217100</v>
      </c>
      <c r="HW117">
        <v>0</v>
      </c>
      <c r="HX117">
        <v>2319</v>
      </c>
      <c r="HY117">
        <v>3686</v>
      </c>
      <c r="HZ117">
        <v>5339</v>
      </c>
      <c r="IA117">
        <v>7037</v>
      </c>
      <c r="IB117">
        <v>11171</v>
      </c>
      <c r="IC117">
        <v>29552</v>
      </c>
      <c r="ID117">
        <v>0</v>
      </c>
      <c r="IE117">
        <v>2.831</v>
      </c>
      <c r="IF117">
        <v>0</v>
      </c>
      <c r="IG117">
        <v>101</v>
      </c>
      <c r="IH117">
        <v>11889.415000000001</v>
      </c>
      <c r="II117">
        <v>0</v>
      </c>
      <c r="IJ117">
        <v>12589.960999999999</v>
      </c>
      <c r="IK117">
        <v>0</v>
      </c>
      <c r="IL117">
        <v>200</v>
      </c>
      <c r="IM117">
        <v>9</v>
      </c>
      <c r="IN117">
        <v>3</v>
      </c>
      <c r="IO117">
        <v>212</v>
      </c>
      <c r="IP117">
        <v>0</v>
      </c>
      <c r="IQ117">
        <v>12587.130000000001</v>
      </c>
      <c r="IR117">
        <v>7753672</v>
      </c>
      <c r="IS117">
        <v>0</v>
      </c>
      <c r="IT117">
        <v>1000000</v>
      </c>
      <c r="IU117">
        <v>27000</v>
      </c>
      <c r="IV117">
        <v>6000</v>
      </c>
      <c r="IW117">
        <v>6160</v>
      </c>
      <c r="IX117">
        <v>2616</v>
      </c>
      <c r="IY117">
        <v>0</v>
      </c>
      <c r="IZ117">
        <v>0</v>
      </c>
      <c r="JA117">
        <v>0</v>
      </c>
      <c r="JB117">
        <v>40</v>
      </c>
      <c r="JC117">
        <v>944287</v>
      </c>
      <c r="JD117">
        <v>63</v>
      </c>
      <c r="JE117">
        <v>844517</v>
      </c>
      <c r="JF117">
        <v>74</v>
      </c>
      <c r="JG117">
        <v>505052</v>
      </c>
      <c r="JH117">
        <v>81700</v>
      </c>
      <c r="JJ117">
        <v>0</v>
      </c>
      <c r="JK117">
        <v>0</v>
      </c>
      <c r="JL117">
        <v>0</v>
      </c>
      <c r="JM117">
        <v>0</v>
      </c>
      <c r="JO117">
        <v>5.9380000000000006</v>
      </c>
      <c r="JP117">
        <v>1104.663</v>
      </c>
      <c r="JQ117">
        <v>352.96199999999999</v>
      </c>
      <c r="JR117">
        <v>47408</v>
      </c>
      <c r="JS117">
        <v>10262584</v>
      </c>
      <c r="JT117">
        <v>3765843</v>
      </c>
      <c r="JU117">
        <v>0</v>
      </c>
      <c r="JW117">
        <v>0</v>
      </c>
      <c r="JX117">
        <v>0</v>
      </c>
      <c r="JY117">
        <v>0</v>
      </c>
      <c r="JZ117">
        <v>0</v>
      </c>
      <c r="KD117">
        <v>0</v>
      </c>
      <c r="KE117">
        <v>7258</v>
      </c>
      <c r="KG117">
        <v>0</v>
      </c>
      <c r="KH117">
        <v>0</v>
      </c>
      <c r="KI117">
        <v>0</v>
      </c>
      <c r="KJ117">
        <v>59</v>
      </c>
      <c r="KK117">
        <v>42</v>
      </c>
      <c r="KL117">
        <v>36344</v>
      </c>
      <c r="KM117">
        <v>25872</v>
      </c>
      <c r="KN117">
        <v>0</v>
      </c>
      <c r="KO117">
        <v>0</v>
      </c>
      <c r="KP117">
        <v>0</v>
      </c>
      <c r="KQ117">
        <v>0</v>
      </c>
      <c r="KS117">
        <v>0</v>
      </c>
      <c r="KT117">
        <v>0</v>
      </c>
      <c r="KU117">
        <v>0</v>
      </c>
      <c r="KW117">
        <v>0</v>
      </c>
      <c r="KX117">
        <v>0</v>
      </c>
      <c r="KY117">
        <v>0</v>
      </c>
      <c r="KZ117">
        <v>0</v>
      </c>
      <c r="LA117">
        <v>0</v>
      </c>
      <c r="LB117">
        <v>0</v>
      </c>
      <c r="LD117">
        <v>0</v>
      </c>
      <c r="LE117">
        <v>0</v>
      </c>
      <c r="LF117">
        <v>0</v>
      </c>
      <c r="LG117">
        <v>0</v>
      </c>
      <c r="LH117">
        <v>0</v>
      </c>
      <c r="LI117">
        <v>0</v>
      </c>
      <c r="LJ117">
        <v>29763.366000000002</v>
      </c>
      <c r="LK117">
        <v>56</v>
      </c>
      <c r="LL117">
        <v>840000</v>
      </c>
      <c r="LM117">
        <v>297634</v>
      </c>
      <c r="LN117">
        <v>0</v>
      </c>
      <c r="LO117">
        <v>0</v>
      </c>
      <c r="LP117">
        <v>0</v>
      </c>
      <c r="LQ117">
        <v>0</v>
      </c>
      <c r="LR117">
        <v>0</v>
      </c>
      <c r="LS117">
        <v>0</v>
      </c>
      <c r="LT117">
        <v>0</v>
      </c>
      <c r="LU117">
        <v>0</v>
      </c>
      <c r="LV117">
        <v>0</v>
      </c>
      <c r="LW117">
        <v>0</v>
      </c>
      <c r="LX117">
        <v>0</v>
      </c>
      <c r="LY117">
        <v>0</v>
      </c>
      <c r="LZ117">
        <v>30700</v>
      </c>
      <c r="MA117">
        <v>1842000</v>
      </c>
      <c r="MB117">
        <v>0</v>
      </c>
      <c r="MC117">
        <v>1228000</v>
      </c>
      <c r="MD117">
        <v>614000</v>
      </c>
      <c r="ME117">
        <v>0</v>
      </c>
      <c r="MF117">
        <v>0</v>
      </c>
      <c r="MG117">
        <v>339342796</v>
      </c>
      <c r="MH117">
        <v>0</v>
      </c>
      <c r="MI117">
        <v>0</v>
      </c>
      <c r="MJ117">
        <v>0</v>
      </c>
      <c r="MK117">
        <v>0</v>
      </c>
      <c r="ML117">
        <v>0</v>
      </c>
    </row>
    <row r="118" spans="1:350" x14ac:dyDescent="0.25">
      <c r="A118">
        <v>45523</v>
      </c>
      <c r="B118">
        <v>101821</v>
      </c>
      <c r="C118">
        <v>9</v>
      </c>
      <c r="D118">
        <v>2025</v>
      </c>
      <c r="E118">
        <v>6160</v>
      </c>
      <c r="F118">
        <v>0</v>
      </c>
      <c r="G118">
        <v>178.24</v>
      </c>
      <c r="H118">
        <v>145.15100000000001</v>
      </c>
      <c r="I118">
        <v>145.15100000000001</v>
      </c>
      <c r="J118">
        <v>178.24</v>
      </c>
      <c r="K118">
        <v>0</v>
      </c>
      <c r="L118">
        <v>6160</v>
      </c>
      <c r="M118">
        <v>0</v>
      </c>
      <c r="N118">
        <v>0</v>
      </c>
      <c r="P118">
        <v>168.423</v>
      </c>
      <c r="Q118">
        <v>0</v>
      </c>
      <c r="R118">
        <v>104792</v>
      </c>
      <c r="S118">
        <v>622.19600000000003</v>
      </c>
      <c r="U118">
        <v>72866</v>
      </c>
      <c r="V118">
        <v>21.175000000000001</v>
      </c>
      <c r="W118">
        <v>13044</v>
      </c>
      <c r="X118">
        <v>13044</v>
      </c>
      <c r="Z118">
        <v>0</v>
      </c>
      <c r="AC118">
        <v>0</v>
      </c>
      <c r="AD118" t="s">
        <v>305</v>
      </c>
      <c r="AE118">
        <v>0</v>
      </c>
      <c r="AH118">
        <v>0</v>
      </c>
      <c r="AI118">
        <v>0</v>
      </c>
      <c r="AJ118">
        <v>6160</v>
      </c>
      <c r="AK118" t="s">
        <v>529</v>
      </c>
      <c r="AL118" t="s">
        <v>8</v>
      </c>
      <c r="AM118">
        <v>0</v>
      </c>
      <c r="AN118">
        <v>0</v>
      </c>
      <c r="AO118">
        <v>0</v>
      </c>
      <c r="AP118">
        <v>0</v>
      </c>
      <c r="AQ118">
        <v>0</v>
      </c>
      <c r="AS118">
        <v>0</v>
      </c>
      <c r="AT118">
        <v>0</v>
      </c>
      <c r="AU118">
        <v>0</v>
      </c>
      <c r="AV118">
        <v>0</v>
      </c>
      <c r="AW118">
        <v>2081185</v>
      </c>
      <c r="AX118">
        <v>2053422</v>
      </c>
      <c r="AY118">
        <v>1355305</v>
      </c>
      <c r="AZ118">
        <v>104792</v>
      </c>
      <c r="BA118">
        <v>0</v>
      </c>
      <c r="BB118">
        <v>0</v>
      </c>
      <c r="BC118">
        <v>0</v>
      </c>
      <c r="BD118">
        <v>0</v>
      </c>
      <c r="BE118">
        <v>0</v>
      </c>
      <c r="BF118">
        <v>1814067</v>
      </c>
      <c r="BG118">
        <v>0</v>
      </c>
      <c r="BJ118">
        <v>12</v>
      </c>
      <c r="BK118">
        <v>0</v>
      </c>
      <c r="BL118">
        <v>0</v>
      </c>
      <c r="BM118">
        <v>0</v>
      </c>
      <c r="BN118">
        <v>0</v>
      </c>
      <c r="BO118">
        <v>0</v>
      </c>
      <c r="BP118">
        <v>0</v>
      </c>
      <c r="BQ118">
        <v>748</v>
      </c>
      <c r="BS118">
        <v>0</v>
      </c>
      <c r="BT118">
        <v>0</v>
      </c>
      <c r="BU118">
        <v>0</v>
      </c>
      <c r="BV118">
        <v>0</v>
      </c>
      <c r="BW118">
        <v>0</v>
      </c>
      <c r="BY118">
        <v>0</v>
      </c>
      <c r="CA118">
        <v>0</v>
      </c>
      <c r="CB118">
        <v>0</v>
      </c>
      <c r="CC118">
        <v>0</v>
      </c>
      <c r="CD118">
        <v>0</v>
      </c>
      <c r="CE118">
        <v>0</v>
      </c>
      <c r="CF118">
        <v>0</v>
      </c>
      <c r="CG118">
        <v>0</v>
      </c>
      <c r="CH118">
        <v>38022</v>
      </c>
      <c r="CI118">
        <v>0</v>
      </c>
      <c r="CJ118">
        <v>4</v>
      </c>
      <c r="CK118">
        <v>0</v>
      </c>
      <c r="CL118">
        <v>0</v>
      </c>
      <c r="CN118">
        <v>0</v>
      </c>
      <c r="CO118">
        <v>1</v>
      </c>
      <c r="CP118">
        <v>1.022</v>
      </c>
      <c r="CQ118">
        <v>0</v>
      </c>
      <c r="CR118">
        <v>170.08100000000002</v>
      </c>
      <c r="CS118">
        <v>0</v>
      </c>
      <c r="CT118">
        <v>0</v>
      </c>
      <c r="CU118">
        <v>0</v>
      </c>
      <c r="CV118">
        <v>0</v>
      </c>
      <c r="CW118">
        <v>0</v>
      </c>
      <c r="CX118">
        <v>0</v>
      </c>
      <c r="CY118">
        <v>0</v>
      </c>
      <c r="CZ118">
        <v>0</v>
      </c>
      <c r="DB118">
        <v>894130</v>
      </c>
      <c r="DC118">
        <v>0</v>
      </c>
      <c r="DD118">
        <v>0</v>
      </c>
      <c r="DE118">
        <v>242627</v>
      </c>
      <c r="DF118">
        <v>257799</v>
      </c>
      <c r="DG118">
        <v>39.388000000000005</v>
      </c>
      <c r="DH118">
        <v>0</v>
      </c>
      <c r="DI118">
        <v>15172</v>
      </c>
      <c r="DK118">
        <v>3585</v>
      </c>
      <c r="DL118">
        <v>0</v>
      </c>
      <c r="DM118">
        <v>163980</v>
      </c>
      <c r="DN118">
        <v>539</v>
      </c>
      <c r="DO118">
        <v>0</v>
      </c>
      <c r="DP118">
        <v>0</v>
      </c>
      <c r="DQ118">
        <v>0</v>
      </c>
      <c r="DR118">
        <v>0</v>
      </c>
      <c r="DS118">
        <v>0</v>
      </c>
      <c r="DT118">
        <v>0</v>
      </c>
      <c r="DU118">
        <v>0</v>
      </c>
      <c r="DV118">
        <v>0</v>
      </c>
      <c r="DW118">
        <v>0</v>
      </c>
      <c r="DX118">
        <v>0</v>
      </c>
      <c r="DY118">
        <v>0</v>
      </c>
      <c r="DZ118">
        <v>0</v>
      </c>
      <c r="EA118">
        <v>0</v>
      </c>
      <c r="EB118">
        <v>0</v>
      </c>
      <c r="EC118">
        <v>18.497</v>
      </c>
      <c r="ED118">
        <v>131033</v>
      </c>
      <c r="EE118">
        <v>0</v>
      </c>
      <c r="EF118">
        <v>0</v>
      </c>
      <c r="EG118">
        <v>0</v>
      </c>
      <c r="EH118">
        <v>33486</v>
      </c>
      <c r="EI118">
        <v>0</v>
      </c>
      <c r="EJ118">
        <v>0</v>
      </c>
      <c r="EK118">
        <v>1.5620000000000001</v>
      </c>
      <c r="EL118">
        <v>0</v>
      </c>
      <c r="EM118">
        <v>0</v>
      </c>
      <c r="EN118">
        <v>0.15</v>
      </c>
      <c r="EO118">
        <v>0</v>
      </c>
      <c r="EP118">
        <v>0</v>
      </c>
      <c r="EQ118">
        <v>1.7120000000000002</v>
      </c>
      <c r="ER118">
        <v>0</v>
      </c>
      <c r="ES118">
        <v>5.4359999999999999</v>
      </c>
      <c r="ET118">
        <v>0</v>
      </c>
      <c r="EV118">
        <v>0</v>
      </c>
      <c r="EW118">
        <v>0</v>
      </c>
      <c r="EX118">
        <v>0</v>
      </c>
      <c r="EZ118">
        <v>1755353</v>
      </c>
      <c r="FA118">
        <v>0</v>
      </c>
      <c r="FB118">
        <v>1859606</v>
      </c>
      <c r="FC118">
        <v>0</v>
      </c>
      <c r="FD118">
        <v>0</v>
      </c>
      <c r="FE118">
        <v>254292</v>
      </c>
      <c r="FF118">
        <v>43777</v>
      </c>
      <c r="FG118">
        <v>6.6668999999999992E-2</v>
      </c>
      <c r="FH118">
        <v>3.0164999999999997E-2</v>
      </c>
      <c r="FI118">
        <v>0</v>
      </c>
      <c r="FJ118">
        <v>0</v>
      </c>
      <c r="FK118">
        <v>294.49100000000004</v>
      </c>
      <c r="FL118">
        <v>2195697</v>
      </c>
      <c r="FM118">
        <v>0</v>
      </c>
      <c r="FN118">
        <v>0</v>
      </c>
      <c r="FO118">
        <v>0</v>
      </c>
      <c r="FP118">
        <v>0</v>
      </c>
      <c r="FQ118">
        <v>0</v>
      </c>
      <c r="FR118">
        <v>0</v>
      </c>
      <c r="FS118">
        <v>0</v>
      </c>
      <c r="FT118">
        <v>0</v>
      </c>
      <c r="FU118">
        <v>0</v>
      </c>
      <c r="FV118">
        <v>0</v>
      </c>
      <c r="FW118">
        <v>0</v>
      </c>
      <c r="FX118">
        <v>0</v>
      </c>
      <c r="FY118">
        <v>0</v>
      </c>
      <c r="GB118">
        <v>306650</v>
      </c>
      <c r="GC118">
        <v>306650</v>
      </c>
      <c r="GD118">
        <v>31.377000000000002</v>
      </c>
      <c r="GF118">
        <v>0</v>
      </c>
      <c r="GG118">
        <v>0</v>
      </c>
      <c r="GH118">
        <v>0</v>
      </c>
      <c r="GI118">
        <v>0</v>
      </c>
      <c r="GK118">
        <v>0</v>
      </c>
      <c r="GL118">
        <v>0</v>
      </c>
      <c r="GM118">
        <v>0</v>
      </c>
      <c r="GN118">
        <v>0</v>
      </c>
      <c r="GO118">
        <v>0</v>
      </c>
      <c r="GQ118">
        <v>0</v>
      </c>
      <c r="GR118">
        <v>0</v>
      </c>
      <c r="GS118">
        <v>0</v>
      </c>
      <c r="GT118">
        <v>0</v>
      </c>
      <c r="HB118">
        <v>380911986</v>
      </c>
      <c r="HC118">
        <v>3.9695999999999995E-2</v>
      </c>
      <c r="HD118">
        <v>28302</v>
      </c>
      <c r="HE118">
        <v>0</v>
      </c>
      <c r="HF118">
        <v>159376</v>
      </c>
      <c r="HG118">
        <v>1848</v>
      </c>
      <c r="HH118">
        <v>0</v>
      </c>
      <c r="HI118">
        <v>0</v>
      </c>
      <c r="HJ118">
        <v>16701</v>
      </c>
      <c r="HK118">
        <v>1027</v>
      </c>
      <c r="HL118">
        <v>1766</v>
      </c>
      <c r="HM118">
        <v>0</v>
      </c>
      <c r="HN118">
        <v>0</v>
      </c>
      <c r="HO118">
        <v>0</v>
      </c>
      <c r="HP118">
        <v>43285</v>
      </c>
      <c r="HQ118">
        <v>0</v>
      </c>
      <c r="HR118">
        <v>0</v>
      </c>
      <c r="HS118">
        <v>1754814</v>
      </c>
      <c r="HT118">
        <v>43777</v>
      </c>
      <c r="HW118">
        <v>0</v>
      </c>
      <c r="HX118">
        <v>23</v>
      </c>
      <c r="HY118">
        <v>15</v>
      </c>
      <c r="HZ118">
        <v>18</v>
      </c>
      <c r="IA118">
        <v>42</v>
      </c>
      <c r="IB118">
        <v>55</v>
      </c>
      <c r="IC118">
        <v>153</v>
      </c>
      <c r="ID118">
        <v>0</v>
      </c>
      <c r="IE118">
        <v>0</v>
      </c>
      <c r="IF118">
        <v>0</v>
      </c>
      <c r="IG118">
        <v>3</v>
      </c>
      <c r="IH118">
        <v>0</v>
      </c>
      <c r="II118">
        <v>157.4</v>
      </c>
      <c r="IJ118">
        <v>21.175000000000001</v>
      </c>
      <c r="IK118">
        <v>0</v>
      </c>
      <c r="IL118">
        <v>0</v>
      </c>
      <c r="IM118">
        <v>0</v>
      </c>
      <c r="IN118">
        <v>0</v>
      </c>
      <c r="IO118">
        <v>0</v>
      </c>
      <c r="IP118">
        <v>157.4</v>
      </c>
      <c r="IQ118">
        <v>21.175000000000001</v>
      </c>
      <c r="IR118">
        <v>13044</v>
      </c>
      <c r="IS118">
        <v>0</v>
      </c>
      <c r="IT118">
        <v>0</v>
      </c>
      <c r="IU118">
        <v>0</v>
      </c>
      <c r="IV118">
        <v>0</v>
      </c>
      <c r="IW118">
        <v>6160</v>
      </c>
      <c r="IX118">
        <v>0</v>
      </c>
      <c r="IY118">
        <v>0</v>
      </c>
      <c r="IZ118">
        <v>43285</v>
      </c>
      <c r="JA118">
        <v>0</v>
      </c>
      <c r="JB118">
        <v>0</v>
      </c>
      <c r="JC118">
        <v>0</v>
      </c>
      <c r="JD118">
        <v>0</v>
      </c>
      <c r="JE118">
        <v>0</v>
      </c>
      <c r="JF118">
        <v>0</v>
      </c>
      <c r="JG118">
        <v>0</v>
      </c>
      <c r="JH118">
        <v>0</v>
      </c>
      <c r="JJ118">
        <v>0</v>
      </c>
      <c r="JK118">
        <v>0</v>
      </c>
      <c r="JL118">
        <v>0</v>
      </c>
      <c r="JM118">
        <v>0</v>
      </c>
      <c r="JO118">
        <v>0</v>
      </c>
      <c r="JP118">
        <v>20.383000000000003</v>
      </c>
      <c r="JQ118">
        <v>10.993</v>
      </c>
      <c r="JR118">
        <v>0</v>
      </c>
      <c r="JS118">
        <v>189363</v>
      </c>
      <c r="JT118">
        <v>117287</v>
      </c>
      <c r="JU118">
        <v>0</v>
      </c>
      <c r="JW118">
        <v>0</v>
      </c>
      <c r="JX118">
        <v>0</v>
      </c>
      <c r="JY118">
        <v>0</v>
      </c>
      <c r="JZ118">
        <v>0</v>
      </c>
      <c r="KD118">
        <v>0</v>
      </c>
      <c r="KE118">
        <v>7258</v>
      </c>
      <c r="KG118">
        <v>0</v>
      </c>
      <c r="KH118">
        <v>0</v>
      </c>
      <c r="KI118">
        <v>0</v>
      </c>
      <c r="KJ118">
        <v>2</v>
      </c>
      <c r="KK118">
        <v>1</v>
      </c>
      <c r="KL118">
        <v>1232</v>
      </c>
      <c r="KM118">
        <v>616</v>
      </c>
      <c r="KN118">
        <v>0</v>
      </c>
      <c r="KO118">
        <v>0</v>
      </c>
      <c r="KP118">
        <v>0</v>
      </c>
      <c r="KQ118">
        <v>0</v>
      </c>
      <c r="KS118">
        <v>0</v>
      </c>
      <c r="KT118">
        <v>0</v>
      </c>
      <c r="KU118">
        <v>0</v>
      </c>
      <c r="KW118">
        <v>0</v>
      </c>
      <c r="KX118">
        <v>0</v>
      </c>
      <c r="KY118">
        <v>0</v>
      </c>
      <c r="KZ118">
        <v>0</v>
      </c>
      <c r="LA118">
        <v>0</v>
      </c>
      <c r="LB118">
        <v>0</v>
      </c>
      <c r="LD118">
        <v>0</v>
      </c>
      <c r="LE118">
        <v>0</v>
      </c>
      <c r="LF118">
        <v>0</v>
      </c>
      <c r="LG118">
        <v>0</v>
      </c>
      <c r="LH118">
        <v>0</v>
      </c>
      <c r="LI118">
        <v>0</v>
      </c>
      <c r="LJ118">
        <v>170.08100000000002</v>
      </c>
      <c r="LK118">
        <v>1</v>
      </c>
      <c r="LL118">
        <v>15000</v>
      </c>
      <c r="LM118">
        <v>1701</v>
      </c>
      <c r="LN118">
        <v>0</v>
      </c>
      <c r="LO118">
        <v>0</v>
      </c>
      <c r="LP118">
        <v>0</v>
      </c>
      <c r="LQ118">
        <v>0</v>
      </c>
      <c r="LR118">
        <v>0</v>
      </c>
      <c r="LS118">
        <v>0</v>
      </c>
      <c r="LT118">
        <v>0</v>
      </c>
      <c r="LU118">
        <v>0</v>
      </c>
      <c r="LV118">
        <v>0</v>
      </c>
      <c r="LW118">
        <v>0</v>
      </c>
      <c r="LX118">
        <v>0</v>
      </c>
      <c r="LY118">
        <v>0</v>
      </c>
      <c r="LZ118">
        <v>162</v>
      </c>
      <c r="MA118">
        <v>9720</v>
      </c>
      <c r="MB118">
        <v>0</v>
      </c>
      <c r="MC118">
        <v>6480</v>
      </c>
      <c r="MD118">
        <v>3240</v>
      </c>
      <c r="ME118">
        <v>0</v>
      </c>
      <c r="MF118">
        <v>0</v>
      </c>
      <c r="MG118">
        <v>2090905</v>
      </c>
      <c r="MH118">
        <v>0</v>
      </c>
      <c r="MI118">
        <v>0</v>
      </c>
      <c r="MJ118">
        <v>0</v>
      </c>
      <c r="MK118">
        <v>0</v>
      </c>
      <c r="ML118">
        <v>0</v>
      </c>
    </row>
    <row r="119" spans="1:350" x14ac:dyDescent="0.25">
      <c r="A119">
        <v>45523</v>
      </c>
      <c r="B119">
        <v>220821</v>
      </c>
      <c r="C119">
        <v>9</v>
      </c>
      <c r="D119">
        <v>2025</v>
      </c>
      <c r="E119">
        <v>6160</v>
      </c>
      <c r="F119">
        <v>0</v>
      </c>
      <c r="G119">
        <v>117.917</v>
      </c>
      <c r="H119">
        <v>113.88</v>
      </c>
      <c r="I119">
        <v>113.88</v>
      </c>
      <c r="J119">
        <v>117.917</v>
      </c>
      <c r="K119">
        <v>0</v>
      </c>
      <c r="L119">
        <v>6160</v>
      </c>
      <c r="M119">
        <v>0</v>
      </c>
      <c r="N119">
        <v>0</v>
      </c>
      <c r="P119">
        <v>88.603000000000009</v>
      </c>
      <c r="Q119">
        <v>0</v>
      </c>
      <c r="R119">
        <v>55128</v>
      </c>
      <c r="S119">
        <v>622.19600000000003</v>
      </c>
      <c r="U119">
        <v>38333</v>
      </c>
      <c r="V119">
        <v>6.2170000000000005</v>
      </c>
      <c r="W119">
        <v>3830</v>
      </c>
      <c r="X119">
        <v>3830</v>
      </c>
      <c r="Z119">
        <v>0</v>
      </c>
      <c r="AC119">
        <v>0</v>
      </c>
      <c r="AD119" t="s">
        <v>305</v>
      </c>
      <c r="AE119">
        <v>0</v>
      </c>
      <c r="AH119">
        <v>0</v>
      </c>
      <c r="AI119">
        <v>0</v>
      </c>
      <c r="AJ119">
        <v>6160</v>
      </c>
      <c r="AK119" t="s">
        <v>529</v>
      </c>
      <c r="AL119" t="s">
        <v>751</v>
      </c>
      <c r="AM119">
        <v>0</v>
      </c>
      <c r="AN119">
        <v>0</v>
      </c>
      <c r="AO119">
        <v>0</v>
      </c>
      <c r="AP119">
        <v>0</v>
      </c>
      <c r="AQ119">
        <v>0</v>
      </c>
      <c r="AS119">
        <v>0</v>
      </c>
      <c r="AT119">
        <v>0</v>
      </c>
      <c r="AU119">
        <v>0</v>
      </c>
      <c r="AV119">
        <v>0</v>
      </c>
      <c r="AW119">
        <v>1388304</v>
      </c>
      <c r="AX119">
        <v>1388723</v>
      </c>
      <c r="AY119">
        <v>1018573</v>
      </c>
      <c r="AZ119">
        <v>55128</v>
      </c>
      <c r="BA119">
        <v>0</v>
      </c>
      <c r="BB119">
        <v>2505</v>
      </c>
      <c r="BC119">
        <v>2489</v>
      </c>
      <c r="BD119">
        <v>5.8959999999999999</v>
      </c>
      <c r="BE119">
        <v>16</v>
      </c>
      <c r="BF119">
        <v>1088939</v>
      </c>
      <c r="BG119">
        <v>0</v>
      </c>
      <c r="BJ119">
        <v>12</v>
      </c>
      <c r="BK119">
        <v>0</v>
      </c>
      <c r="BL119">
        <v>0</v>
      </c>
      <c r="BM119">
        <v>0</v>
      </c>
      <c r="BN119">
        <v>0</v>
      </c>
      <c r="BO119">
        <v>0</v>
      </c>
      <c r="BP119">
        <v>0</v>
      </c>
      <c r="BQ119">
        <v>752</v>
      </c>
      <c r="BS119">
        <v>0</v>
      </c>
      <c r="BT119">
        <v>0</v>
      </c>
      <c r="BU119">
        <v>0</v>
      </c>
      <c r="BV119">
        <v>0</v>
      </c>
      <c r="BW119">
        <v>0</v>
      </c>
      <c r="BY119">
        <v>0</v>
      </c>
      <c r="CA119">
        <v>0</v>
      </c>
      <c r="CB119">
        <v>0</v>
      </c>
      <c r="CC119">
        <v>0</v>
      </c>
      <c r="CD119">
        <v>0</v>
      </c>
      <c r="CE119">
        <v>0</v>
      </c>
      <c r="CF119">
        <v>0</v>
      </c>
      <c r="CG119">
        <v>0</v>
      </c>
      <c r="CH119">
        <v>5700</v>
      </c>
      <c r="CI119">
        <v>0</v>
      </c>
      <c r="CJ119">
        <v>4</v>
      </c>
      <c r="CK119">
        <v>0</v>
      </c>
      <c r="CL119">
        <v>0</v>
      </c>
      <c r="CN119">
        <v>0</v>
      </c>
      <c r="CO119">
        <v>1</v>
      </c>
      <c r="CP119">
        <v>0</v>
      </c>
      <c r="CQ119">
        <v>0</v>
      </c>
      <c r="CR119">
        <v>93.906000000000006</v>
      </c>
      <c r="CS119">
        <v>0</v>
      </c>
      <c r="CT119">
        <v>0</v>
      </c>
      <c r="CU119">
        <v>0</v>
      </c>
      <c r="CV119">
        <v>0</v>
      </c>
      <c r="CW119">
        <v>0</v>
      </c>
      <c r="CX119">
        <v>0</v>
      </c>
      <c r="CY119">
        <v>0</v>
      </c>
      <c r="CZ119">
        <v>0</v>
      </c>
      <c r="DB119">
        <v>701501</v>
      </c>
      <c r="DC119">
        <v>0</v>
      </c>
      <c r="DD119">
        <v>0</v>
      </c>
      <c r="DE119">
        <v>106645</v>
      </c>
      <c r="DF119">
        <v>106645</v>
      </c>
      <c r="DG119">
        <v>17.313000000000002</v>
      </c>
      <c r="DH119">
        <v>0</v>
      </c>
      <c r="DI119">
        <v>0</v>
      </c>
      <c r="DK119">
        <v>3662</v>
      </c>
      <c r="DL119">
        <v>0</v>
      </c>
      <c r="DM119">
        <v>122604</v>
      </c>
      <c r="DN119">
        <v>403</v>
      </c>
      <c r="DO119">
        <v>0</v>
      </c>
      <c r="DP119">
        <v>0</v>
      </c>
      <c r="DQ119">
        <v>0</v>
      </c>
      <c r="DR119">
        <v>0</v>
      </c>
      <c r="DS119">
        <v>0</v>
      </c>
      <c r="DT119">
        <v>0</v>
      </c>
      <c r="DU119">
        <v>0</v>
      </c>
      <c r="DV119">
        <v>0</v>
      </c>
      <c r="DW119">
        <v>0</v>
      </c>
      <c r="DX119">
        <v>0</v>
      </c>
      <c r="DY119">
        <v>0</v>
      </c>
      <c r="DZ119">
        <v>0</v>
      </c>
      <c r="EA119">
        <v>0</v>
      </c>
      <c r="EB119">
        <v>0</v>
      </c>
      <c r="EC119">
        <v>6.3250000000000002</v>
      </c>
      <c r="ED119">
        <v>44806</v>
      </c>
      <c r="EE119">
        <v>0</v>
      </c>
      <c r="EF119">
        <v>0</v>
      </c>
      <c r="EG119">
        <v>0</v>
      </c>
      <c r="EH119">
        <v>78201</v>
      </c>
      <c r="EI119">
        <v>0</v>
      </c>
      <c r="EJ119">
        <v>0</v>
      </c>
      <c r="EK119">
        <v>3.7450000000000001</v>
      </c>
      <c r="EL119">
        <v>0</v>
      </c>
      <c r="EM119">
        <v>0</v>
      </c>
      <c r="EN119">
        <v>0.29200000000000004</v>
      </c>
      <c r="EO119">
        <v>0</v>
      </c>
      <c r="EP119">
        <v>0</v>
      </c>
      <c r="EQ119">
        <v>4.0369999999999999</v>
      </c>
      <c r="ER119">
        <v>0</v>
      </c>
      <c r="ES119">
        <v>12.695</v>
      </c>
      <c r="ET119">
        <v>0</v>
      </c>
      <c r="EV119">
        <v>0</v>
      </c>
      <c r="EW119">
        <v>0</v>
      </c>
      <c r="EX119">
        <v>0</v>
      </c>
      <c r="EZ119">
        <v>1209799</v>
      </c>
      <c r="FA119">
        <v>0</v>
      </c>
      <c r="FB119">
        <v>1264508</v>
      </c>
      <c r="FC119">
        <v>0</v>
      </c>
      <c r="FD119">
        <v>0</v>
      </c>
      <c r="FE119">
        <v>152646</v>
      </c>
      <c r="FF119">
        <v>26278</v>
      </c>
      <c r="FG119">
        <v>6.6668999999999992E-2</v>
      </c>
      <c r="FH119">
        <v>3.0164999999999997E-2</v>
      </c>
      <c r="FI119">
        <v>0</v>
      </c>
      <c r="FJ119">
        <v>0</v>
      </c>
      <c r="FK119">
        <v>176.77600000000001</v>
      </c>
      <c r="FL119">
        <v>1449132</v>
      </c>
      <c r="FM119">
        <v>0</v>
      </c>
      <c r="FN119">
        <v>0</v>
      </c>
      <c r="FO119">
        <v>175988</v>
      </c>
      <c r="FP119">
        <v>0</v>
      </c>
      <c r="FQ119">
        <v>175988</v>
      </c>
      <c r="FR119">
        <v>175988</v>
      </c>
      <c r="FS119">
        <v>0</v>
      </c>
      <c r="FT119">
        <v>0</v>
      </c>
      <c r="FU119">
        <v>0</v>
      </c>
      <c r="FV119">
        <v>0</v>
      </c>
      <c r="FW119">
        <v>0</v>
      </c>
      <c r="FX119">
        <v>0</v>
      </c>
      <c r="FY119">
        <v>0</v>
      </c>
      <c r="GB119">
        <v>0</v>
      </c>
      <c r="GC119">
        <v>0</v>
      </c>
      <c r="GD119">
        <v>0</v>
      </c>
      <c r="GF119">
        <v>0</v>
      </c>
      <c r="GG119">
        <v>0</v>
      </c>
      <c r="GH119">
        <v>0</v>
      </c>
      <c r="GI119">
        <v>0</v>
      </c>
      <c r="GK119">
        <v>0</v>
      </c>
      <c r="GL119">
        <v>0</v>
      </c>
      <c r="GM119">
        <v>0</v>
      </c>
      <c r="GN119">
        <v>0</v>
      </c>
      <c r="GO119">
        <v>0</v>
      </c>
      <c r="GQ119">
        <v>0</v>
      </c>
      <c r="GR119">
        <v>0</v>
      </c>
      <c r="GS119">
        <v>0</v>
      </c>
      <c r="GT119">
        <v>0</v>
      </c>
      <c r="HB119">
        <v>0</v>
      </c>
      <c r="HC119">
        <v>3.9695999999999995E-2</v>
      </c>
      <c r="HD119">
        <v>0</v>
      </c>
      <c r="HE119">
        <v>0</v>
      </c>
      <c r="HF119">
        <v>125040</v>
      </c>
      <c r="HG119">
        <v>10472</v>
      </c>
      <c r="HH119">
        <v>0</v>
      </c>
      <c r="HI119">
        <v>0</v>
      </c>
      <c r="HJ119">
        <v>15939</v>
      </c>
      <c r="HK119">
        <v>0</v>
      </c>
      <c r="HL119">
        <v>0</v>
      </c>
      <c r="HM119">
        <v>0</v>
      </c>
      <c r="HN119">
        <v>0</v>
      </c>
      <c r="HO119">
        <v>0</v>
      </c>
      <c r="HP119">
        <v>0</v>
      </c>
      <c r="HQ119">
        <v>0</v>
      </c>
      <c r="HR119">
        <v>0</v>
      </c>
      <c r="HS119">
        <v>1209380</v>
      </c>
      <c r="HT119">
        <v>26278</v>
      </c>
      <c r="HW119">
        <v>0</v>
      </c>
      <c r="HX119">
        <v>6</v>
      </c>
      <c r="HY119">
        <v>7</v>
      </c>
      <c r="HZ119">
        <v>8</v>
      </c>
      <c r="IA119">
        <v>28</v>
      </c>
      <c r="IB119">
        <v>18</v>
      </c>
      <c r="IC119">
        <v>67</v>
      </c>
      <c r="ID119">
        <v>0</v>
      </c>
      <c r="IE119">
        <v>0</v>
      </c>
      <c r="IF119">
        <v>0</v>
      </c>
      <c r="IG119">
        <v>17</v>
      </c>
      <c r="IH119">
        <v>0</v>
      </c>
      <c r="II119">
        <v>0</v>
      </c>
      <c r="IJ119">
        <v>6.2170000000000005</v>
      </c>
      <c r="IK119">
        <v>0</v>
      </c>
      <c r="IL119">
        <v>0</v>
      </c>
      <c r="IM119">
        <v>0</v>
      </c>
      <c r="IN119">
        <v>0</v>
      </c>
      <c r="IO119">
        <v>0</v>
      </c>
      <c r="IP119">
        <v>0</v>
      </c>
      <c r="IQ119">
        <v>6.2170000000000005</v>
      </c>
      <c r="IR119">
        <v>3830</v>
      </c>
      <c r="IS119">
        <v>0</v>
      </c>
      <c r="IT119">
        <v>0</v>
      </c>
      <c r="IU119">
        <v>0</v>
      </c>
      <c r="IV119">
        <v>0</v>
      </c>
      <c r="IW119">
        <v>6160</v>
      </c>
      <c r="IX119">
        <v>0</v>
      </c>
      <c r="IY119">
        <v>0</v>
      </c>
      <c r="IZ119">
        <v>0</v>
      </c>
      <c r="JA119">
        <v>0</v>
      </c>
      <c r="JB119">
        <v>0</v>
      </c>
      <c r="JC119">
        <v>0</v>
      </c>
      <c r="JD119">
        <v>0</v>
      </c>
      <c r="JE119">
        <v>0</v>
      </c>
      <c r="JF119">
        <v>0</v>
      </c>
      <c r="JG119">
        <v>0</v>
      </c>
      <c r="JH119">
        <v>0</v>
      </c>
      <c r="JJ119">
        <v>0</v>
      </c>
      <c r="JK119">
        <v>0</v>
      </c>
      <c r="JL119">
        <v>0</v>
      </c>
      <c r="JM119">
        <v>0</v>
      </c>
      <c r="JO119">
        <v>0</v>
      </c>
      <c r="JP119">
        <v>0</v>
      </c>
      <c r="JQ119">
        <v>0</v>
      </c>
      <c r="JR119">
        <v>0</v>
      </c>
      <c r="JS119">
        <v>0</v>
      </c>
      <c r="JT119">
        <v>0</v>
      </c>
      <c r="JU119">
        <v>2542</v>
      </c>
      <c r="JW119">
        <v>0</v>
      </c>
      <c r="JX119">
        <v>0</v>
      </c>
      <c r="JY119">
        <v>0</v>
      </c>
      <c r="JZ119">
        <v>0</v>
      </c>
      <c r="KD119">
        <v>2587</v>
      </c>
      <c r="KE119">
        <v>7258</v>
      </c>
      <c r="KG119">
        <v>0</v>
      </c>
      <c r="KH119">
        <v>0</v>
      </c>
      <c r="KI119">
        <v>0</v>
      </c>
      <c r="KJ119">
        <v>6</v>
      </c>
      <c r="KK119">
        <v>11</v>
      </c>
      <c r="KL119">
        <v>3696</v>
      </c>
      <c r="KM119">
        <v>6776</v>
      </c>
      <c r="KN119">
        <v>0</v>
      </c>
      <c r="KO119">
        <v>0</v>
      </c>
      <c r="KP119">
        <v>0</v>
      </c>
      <c r="KQ119">
        <v>0</v>
      </c>
      <c r="KS119">
        <v>0</v>
      </c>
      <c r="KT119">
        <v>0</v>
      </c>
      <c r="KU119">
        <v>0</v>
      </c>
      <c r="KW119">
        <v>0</v>
      </c>
      <c r="KX119">
        <v>0</v>
      </c>
      <c r="KY119">
        <v>0</v>
      </c>
      <c r="KZ119">
        <v>0</v>
      </c>
      <c r="LA119">
        <v>0</v>
      </c>
      <c r="LB119">
        <v>0</v>
      </c>
      <c r="LD119">
        <v>0</v>
      </c>
      <c r="LE119">
        <v>0</v>
      </c>
      <c r="LF119">
        <v>0</v>
      </c>
      <c r="LG119">
        <v>0</v>
      </c>
      <c r="LH119">
        <v>0</v>
      </c>
      <c r="LI119">
        <v>0</v>
      </c>
      <c r="LJ119">
        <v>93.906000000000006</v>
      </c>
      <c r="LK119">
        <v>1</v>
      </c>
      <c r="LL119">
        <v>15000</v>
      </c>
      <c r="LM119">
        <v>939</v>
      </c>
      <c r="LN119">
        <v>0</v>
      </c>
      <c r="LO119">
        <v>0</v>
      </c>
      <c r="LP119">
        <v>0</v>
      </c>
      <c r="LQ119">
        <v>0</v>
      </c>
      <c r="LR119">
        <v>0</v>
      </c>
      <c r="LS119">
        <v>0</v>
      </c>
      <c r="LT119">
        <v>0</v>
      </c>
      <c r="LU119">
        <v>0</v>
      </c>
      <c r="LV119">
        <v>0</v>
      </c>
      <c r="LW119">
        <v>0</v>
      </c>
      <c r="LX119">
        <v>0</v>
      </c>
      <c r="LY119">
        <v>0</v>
      </c>
      <c r="LZ119">
        <v>95</v>
      </c>
      <c r="MA119">
        <v>5700</v>
      </c>
      <c r="MB119">
        <v>0</v>
      </c>
      <c r="MC119">
        <v>3800</v>
      </c>
      <c r="MD119">
        <v>1900</v>
      </c>
      <c r="ME119">
        <v>0</v>
      </c>
      <c r="MF119">
        <v>0</v>
      </c>
      <c r="MG119">
        <v>1394004</v>
      </c>
      <c r="MH119">
        <v>0</v>
      </c>
      <c r="MI119">
        <v>0</v>
      </c>
      <c r="MJ119">
        <v>0</v>
      </c>
      <c r="MK119">
        <v>0</v>
      </c>
      <c r="ML119">
        <v>0</v>
      </c>
    </row>
    <row r="120" spans="1:350" x14ac:dyDescent="0.25">
      <c r="A120">
        <v>45523</v>
      </c>
      <c r="B120">
        <v>227821</v>
      </c>
      <c r="C120">
        <v>9</v>
      </c>
      <c r="D120">
        <v>2025</v>
      </c>
      <c r="E120">
        <v>6160</v>
      </c>
      <c r="F120">
        <v>0</v>
      </c>
      <c r="G120">
        <v>180.12700000000001</v>
      </c>
      <c r="H120">
        <v>164.63800000000001</v>
      </c>
      <c r="I120">
        <v>164.63800000000001</v>
      </c>
      <c r="J120">
        <v>180.12700000000001</v>
      </c>
      <c r="K120">
        <v>0</v>
      </c>
      <c r="L120">
        <v>6160</v>
      </c>
      <c r="M120">
        <v>0</v>
      </c>
      <c r="N120">
        <v>0</v>
      </c>
      <c r="P120">
        <v>239.953</v>
      </c>
      <c r="Q120">
        <v>0</v>
      </c>
      <c r="R120">
        <v>149298</v>
      </c>
      <c r="S120">
        <v>622.19600000000003</v>
      </c>
      <c r="U120">
        <v>103810</v>
      </c>
      <c r="V120">
        <v>0</v>
      </c>
      <c r="W120">
        <v>0</v>
      </c>
      <c r="X120">
        <v>0</v>
      </c>
      <c r="Z120">
        <v>0</v>
      </c>
      <c r="AC120">
        <v>0</v>
      </c>
      <c r="AD120" t="s">
        <v>305</v>
      </c>
      <c r="AE120">
        <v>0</v>
      </c>
      <c r="AH120">
        <v>0</v>
      </c>
      <c r="AI120">
        <v>0</v>
      </c>
      <c r="AJ120">
        <v>6160</v>
      </c>
      <c r="AK120" t="s">
        <v>529</v>
      </c>
      <c r="AL120" t="s">
        <v>61</v>
      </c>
      <c r="AM120">
        <v>0</v>
      </c>
      <c r="AN120">
        <v>0</v>
      </c>
      <c r="AO120">
        <v>0</v>
      </c>
      <c r="AP120">
        <v>0</v>
      </c>
      <c r="AQ120">
        <v>0</v>
      </c>
      <c r="AS120">
        <v>0</v>
      </c>
      <c r="AT120">
        <v>0</v>
      </c>
      <c r="AU120">
        <v>0</v>
      </c>
      <c r="AV120">
        <v>0</v>
      </c>
      <c r="AW120">
        <v>1723196</v>
      </c>
      <c r="AX120">
        <v>1695618</v>
      </c>
      <c r="AY120">
        <v>1176873</v>
      </c>
      <c r="AZ120">
        <v>149298</v>
      </c>
      <c r="BA120">
        <v>7.75</v>
      </c>
      <c r="BB120">
        <v>0</v>
      </c>
      <c r="BC120">
        <v>0</v>
      </c>
      <c r="BD120">
        <v>0</v>
      </c>
      <c r="BE120">
        <v>0</v>
      </c>
      <c r="BF120">
        <v>1584558</v>
      </c>
      <c r="BG120">
        <v>0</v>
      </c>
      <c r="BJ120">
        <v>12</v>
      </c>
      <c r="BK120">
        <v>0</v>
      </c>
      <c r="BL120">
        <v>0</v>
      </c>
      <c r="BM120">
        <v>0</v>
      </c>
      <c r="BN120">
        <v>0</v>
      </c>
      <c r="BO120">
        <v>0</v>
      </c>
      <c r="BP120">
        <v>0</v>
      </c>
      <c r="BQ120">
        <v>745</v>
      </c>
      <c r="BS120">
        <v>0</v>
      </c>
      <c r="BT120">
        <v>0</v>
      </c>
      <c r="BU120">
        <v>0</v>
      </c>
      <c r="BV120">
        <v>0</v>
      </c>
      <c r="BW120">
        <v>0</v>
      </c>
      <c r="BY120">
        <v>0</v>
      </c>
      <c r="CA120">
        <v>0</v>
      </c>
      <c r="CB120">
        <v>0</v>
      </c>
      <c r="CC120">
        <v>0</v>
      </c>
      <c r="CD120">
        <v>0</v>
      </c>
      <c r="CE120">
        <v>0</v>
      </c>
      <c r="CF120">
        <v>0</v>
      </c>
      <c r="CG120">
        <v>0</v>
      </c>
      <c r="CH120">
        <v>42701</v>
      </c>
      <c r="CI120">
        <v>0</v>
      </c>
      <c r="CJ120">
        <v>4</v>
      </c>
      <c r="CK120">
        <v>0</v>
      </c>
      <c r="CL120">
        <v>0</v>
      </c>
      <c r="CN120">
        <v>0</v>
      </c>
      <c r="CO120">
        <v>1</v>
      </c>
      <c r="CP120">
        <v>0</v>
      </c>
      <c r="CQ120">
        <v>9.5830000000000002</v>
      </c>
      <c r="CR120">
        <v>239.41400000000002</v>
      </c>
      <c r="CS120">
        <v>0</v>
      </c>
      <c r="CT120">
        <v>0</v>
      </c>
      <c r="CU120">
        <v>0</v>
      </c>
      <c r="CV120">
        <v>0</v>
      </c>
      <c r="CW120">
        <v>0</v>
      </c>
      <c r="CX120">
        <v>0</v>
      </c>
      <c r="CY120">
        <v>0</v>
      </c>
      <c r="CZ120">
        <v>0</v>
      </c>
      <c r="DB120">
        <v>1014170</v>
      </c>
      <c r="DC120">
        <v>0</v>
      </c>
      <c r="DD120">
        <v>0</v>
      </c>
      <c r="DE120">
        <v>25487</v>
      </c>
      <c r="DF120">
        <v>25487</v>
      </c>
      <c r="DG120">
        <v>4.1379999999999999</v>
      </c>
      <c r="DH120">
        <v>0</v>
      </c>
      <c r="DI120">
        <v>0</v>
      </c>
      <c r="DK120">
        <v>3537</v>
      </c>
      <c r="DL120">
        <v>0</v>
      </c>
      <c r="DM120">
        <v>311172</v>
      </c>
      <c r="DN120">
        <v>1023</v>
      </c>
      <c r="DO120">
        <v>0</v>
      </c>
      <c r="DP120">
        <v>0</v>
      </c>
      <c r="DQ120">
        <v>0</v>
      </c>
      <c r="DR120">
        <v>0</v>
      </c>
      <c r="DS120">
        <v>0</v>
      </c>
      <c r="DT120">
        <v>0</v>
      </c>
      <c r="DU120">
        <v>0</v>
      </c>
      <c r="DV120">
        <v>0</v>
      </c>
      <c r="DW120">
        <v>0</v>
      </c>
      <c r="DX120">
        <v>0</v>
      </c>
      <c r="DY120">
        <v>0</v>
      </c>
      <c r="DZ120">
        <v>0</v>
      </c>
      <c r="EA120">
        <v>0</v>
      </c>
      <c r="EB120">
        <v>0</v>
      </c>
      <c r="EC120">
        <v>2.6</v>
      </c>
      <c r="ED120">
        <v>18418</v>
      </c>
      <c r="EE120">
        <v>0</v>
      </c>
      <c r="EF120">
        <v>0</v>
      </c>
      <c r="EG120">
        <v>0</v>
      </c>
      <c r="EH120">
        <v>293777</v>
      </c>
      <c r="EI120">
        <v>0</v>
      </c>
      <c r="EJ120">
        <v>0</v>
      </c>
      <c r="EK120">
        <v>14.877000000000001</v>
      </c>
      <c r="EL120">
        <v>0</v>
      </c>
      <c r="EM120">
        <v>0</v>
      </c>
      <c r="EN120">
        <v>0.61199999999999999</v>
      </c>
      <c r="EO120">
        <v>0</v>
      </c>
      <c r="EP120">
        <v>0</v>
      </c>
      <c r="EQ120">
        <v>15.489000000000001</v>
      </c>
      <c r="ER120">
        <v>0</v>
      </c>
      <c r="ES120">
        <v>47.691000000000003</v>
      </c>
      <c r="ET120">
        <v>0</v>
      </c>
      <c r="EV120">
        <v>0</v>
      </c>
      <c r="EW120">
        <v>0</v>
      </c>
      <c r="EX120">
        <v>0</v>
      </c>
      <c r="EZ120">
        <v>1435260</v>
      </c>
      <c r="FA120">
        <v>0</v>
      </c>
      <c r="FB120">
        <v>1583535</v>
      </c>
      <c r="FC120">
        <v>0</v>
      </c>
      <c r="FD120">
        <v>0</v>
      </c>
      <c r="FE120">
        <v>222120</v>
      </c>
      <c r="FF120">
        <v>38238</v>
      </c>
      <c r="FG120">
        <v>6.6668999999999992E-2</v>
      </c>
      <c r="FH120">
        <v>3.0164999999999997E-2</v>
      </c>
      <c r="FI120">
        <v>0</v>
      </c>
      <c r="FJ120">
        <v>0</v>
      </c>
      <c r="FK120">
        <v>257.233</v>
      </c>
      <c r="FL120">
        <v>1886594</v>
      </c>
      <c r="FM120">
        <v>0</v>
      </c>
      <c r="FN120">
        <v>0</v>
      </c>
      <c r="FO120">
        <v>0</v>
      </c>
      <c r="FP120">
        <v>0</v>
      </c>
      <c r="FQ120">
        <v>0</v>
      </c>
      <c r="FR120">
        <v>0</v>
      </c>
      <c r="FS120">
        <v>0</v>
      </c>
      <c r="FT120">
        <v>0</v>
      </c>
      <c r="FU120">
        <v>0</v>
      </c>
      <c r="FV120">
        <v>0</v>
      </c>
      <c r="FW120">
        <v>0</v>
      </c>
      <c r="FX120">
        <v>0</v>
      </c>
      <c r="FY120">
        <v>0</v>
      </c>
      <c r="GB120">
        <v>0</v>
      </c>
      <c r="GC120">
        <v>0</v>
      </c>
      <c r="GD120">
        <v>0</v>
      </c>
      <c r="GF120">
        <v>0</v>
      </c>
      <c r="GG120">
        <v>0</v>
      </c>
      <c r="GH120">
        <v>0</v>
      </c>
      <c r="GI120">
        <v>0</v>
      </c>
      <c r="GK120">
        <v>0</v>
      </c>
      <c r="GL120">
        <v>0</v>
      </c>
      <c r="GM120">
        <v>0</v>
      </c>
      <c r="GN120">
        <v>0</v>
      </c>
      <c r="GO120">
        <v>0</v>
      </c>
      <c r="GQ120">
        <v>0</v>
      </c>
      <c r="GR120">
        <v>0</v>
      </c>
      <c r="GS120">
        <v>0</v>
      </c>
      <c r="GT120">
        <v>0</v>
      </c>
      <c r="HB120">
        <v>380911986</v>
      </c>
      <c r="HC120">
        <v>3.9695999999999995E-2</v>
      </c>
      <c r="HD120">
        <v>28601</v>
      </c>
      <c r="HE120">
        <v>0</v>
      </c>
      <c r="HF120">
        <v>180773</v>
      </c>
      <c r="HG120">
        <v>28336</v>
      </c>
      <c r="HH120">
        <v>6203</v>
      </c>
      <c r="HI120">
        <v>0</v>
      </c>
      <c r="HJ120">
        <v>17394</v>
      </c>
      <c r="HK120">
        <v>0</v>
      </c>
      <c r="HL120">
        <v>0</v>
      </c>
      <c r="HM120">
        <v>0</v>
      </c>
      <c r="HN120">
        <v>0</v>
      </c>
      <c r="HO120">
        <v>0</v>
      </c>
      <c r="HP120">
        <v>0</v>
      </c>
      <c r="HQ120">
        <v>0</v>
      </c>
      <c r="HR120">
        <v>0</v>
      </c>
      <c r="HS120">
        <v>1434237</v>
      </c>
      <c r="HT120">
        <v>38238</v>
      </c>
      <c r="HW120">
        <v>0</v>
      </c>
      <c r="HX120">
        <v>6</v>
      </c>
      <c r="HY120">
        <v>3</v>
      </c>
      <c r="HZ120">
        <v>4</v>
      </c>
      <c r="IA120">
        <v>2</v>
      </c>
      <c r="IB120">
        <v>2</v>
      </c>
      <c r="IC120">
        <v>17</v>
      </c>
      <c r="ID120">
        <v>0</v>
      </c>
      <c r="IE120">
        <v>0</v>
      </c>
      <c r="IF120">
        <v>0</v>
      </c>
      <c r="IG120">
        <v>46</v>
      </c>
      <c r="IH120">
        <v>10.07</v>
      </c>
      <c r="II120">
        <v>0</v>
      </c>
      <c r="IJ120">
        <v>0</v>
      </c>
      <c r="IK120">
        <v>0</v>
      </c>
      <c r="IL120">
        <v>0</v>
      </c>
      <c r="IM120">
        <v>0</v>
      </c>
      <c r="IN120">
        <v>0</v>
      </c>
      <c r="IO120">
        <v>0</v>
      </c>
      <c r="IP120">
        <v>0</v>
      </c>
      <c r="IQ120">
        <v>0</v>
      </c>
      <c r="IR120">
        <v>0</v>
      </c>
      <c r="IS120">
        <v>0</v>
      </c>
      <c r="IT120">
        <v>0</v>
      </c>
      <c r="IU120">
        <v>0</v>
      </c>
      <c r="IV120">
        <v>0</v>
      </c>
      <c r="IW120">
        <v>6160</v>
      </c>
      <c r="IX120">
        <v>0</v>
      </c>
      <c r="IY120">
        <v>0</v>
      </c>
      <c r="IZ120">
        <v>0</v>
      </c>
      <c r="JA120">
        <v>0</v>
      </c>
      <c r="JB120">
        <v>0</v>
      </c>
      <c r="JC120">
        <v>0</v>
      </c>
      <c r="JD120">
        <v>0</v>
      </c>
      <c r="JE120">
        <v>0</v>
      </c>
      <c r="JF120">
        <v>0</v>
      </c>
      <c r="JG120">
        <v>0</v>
      </c>
      <c r="JH120">
        <v>0</v>
      </c>
      <c r="JJ120">
        <v>0</v>
      </c>
      <c r="JK120">
        <v>0</v>
      </c>
      <c r="JL120">
        <v>0</v>
      </c>
      <c r="JM120">
        <v>0</v>
      </c>
      <c r="JO120">
        <v>0</v>
      </c>
      <c r="JP120">
        <v>0</v>
      </c>
      <c r="JQ120">
        <v>0</v>
      </c>
      <c r="JR120">
        <v>0</v>
      </c>
      <c r="JS120">
        <v>0</v>
      </c>
      <c r="JT120">
        <v>0</v>
      </c>
      <c r="JU120">
        <v>0</v>
      </c>
      <c r="JW120">
        <v>0</v>
      </c>
      <c r="JX120">
        <v>0</v>
      </c>
      <c r="JY120">
        <v>0</v>
      </c>
      <c r="JZ120">
        <v>0</v>
      </c>
      <c r="KD120">
        <v>0</v>
      </c>
      <c r="KE120">
        <v>7258</v>
      </c>
      <c r="KG120">
        <v>0</v>
      </c>
      <c r="KH120">
        <v>0</v>
      </c>
      <c r="KI120">
        <v>0</v>
      </c>
      <c r="KJ120">
        <v>29</v>
      </c>
      <c r="KK120">
        <v>17</v>
      </c>
      <c r="KL120">
        <v>17864</v>
      </c>
      <c r="KM120">
        <v>10472</v>
      </c>
      <c r="KN120">
        <v>0</v>
      </c>
      <c r="KO120">
        <v>0</v>
      </c>
      <c r="KP120">
        <v>0</v>
      </c>
      <c r="KQ120">
        <v>0</v>
      </c>
      <c r="KS120">
        <v>0</v>
      </c>
      <c r="KT120">
        <v>0</v>
      </c>
      <c r="KU120">
        <v>0</v>
      </c>
      <c r="KW120">
        <v>0</v>
      </c>
      <c r="KX120">
        <v>0</v>
      </c>
      <c r="KY120">
        <v>0</v>
      </c>
      <c r="KZ120">
        <v>0</v>
      </c>
      <c r="LA120">
        <v>0</v>
      </c>
      <c r="LB120">
        <v>0</v>
      </c>
      <c r="LD120">
        <v>0</v>
      </c>
      <c r="LE120">
        <v>0</v>
      </c>
      <c r="LF120">
        <v>0</v>
      </c>
      <c r="LG120">
        <v>0</v>
      </c>
      <c r="LH120">
        <v>0</v>
      </c>
      <c r="LI120">
        <v>0</v>
      </c>
      <c r="LJ120">
        <v>239.41400000000002</v>
      </c>
      <c r="LK120">
        <v>1</v>
      </c>
      <c r="LL120">
        <v>15000</v>
      </c>
      <c r="LM120">
        <v>2394</v>
      </c>
      <c r="LN120">
        <v>0</v>
      </c>
      <c r="LO120">
        <v>0</v>
      </c>
      <c r="LP120">
        <v>0</v>
      </c>
      <c r="LQ120">
        <v>0</v>
      </c>
      <c r="LR120">
        <v>0</v>
      </c>
      <c r="LS120">
        <v>0</v>
      </c>
      <c r="LT120">
        <v>0</v>
      </c>
      <c r="LU120">
        <v>0</v>
      </c>
      <c r="LV120">
        <v>0</v>
      </c>
      <c r="LW120">
        <v>0</v>
      </c>
      <c r="LX120">
        <v>0</v>
      </c>
      <c r="LY120">
        <v>0</v>
      </c>
      <c r="LZ120">
        <v>235</v>
      </c>
      <c r="MA120">
        <v>14100</v>
      </c>
      <c r="MB120">
        <v>0</v>
      </c>
      <c r="MC120">
        <v>9400</v>
      </c>
      <c r="MD120">
        <v>4700</v>
      </c>
      <c r="ME120">
        <v>0</v>
      </c>
      <c r="MF120">
        <v>0</v>
      </c>
      <c r="MG120">
        <v>1737296</v>
      </c>
      <c r="MH120">
        <v>0</v>
      </c>
      <c r="MI120">
        <v>0</v>
      </c>
      <c r="MJ120">
        <v>0</v>
      </c>
      <c r="MK120">
        <v>0</v>
      </c>
      <c r="ML120">
        <v>0</v>
      </c>
    </row>
    <row r="121" spans="1:350" x14ac:dyDescent="0.25">
      <c r="A121">
        <v>45523</v>
      </c>
      <c r="B121">
        <v>15822</v>
      </c>
      <c r="C121">
        <v>9</v>
      </c>
      <c r="D121">
        <v>2025</v>
      </c>
      <c r="E121">
        <v>6160</v>
      </c>
      <c r="F121">
        <v>0</v>
      </c>
      <c r="G121">
        <v>4567.5280000000002</v>
      </c>
      <c r="H121">
        <v>4186.1570000000002</v>
      </c>
      <c r="I121">
        <v>4186.1570000000002</v>
      </c>
      <c r="J121">
        <v>4567.5280000000002</v>
      </c>
      <c r="K121">
        <v>0</v>
      </c>
      <c r="L121">
        <v>6160</v>
      </c>
      <c r="M121">
        <v>0</v>
      </c>
      <c r="N121">
        <v>0</v>
      </c>
      <c r="P121">
        <v>5287.6570000000002</v>
      </c>
      <c r="Q121">
        <v>0</v>
      </c>
      <c r="R121">
        <v>3289959</v>
      </c>
      <c r="S121">
        <v>622.19600000000003</v>
      </c>
      <c r="U121">
        <v>2287637</v>
      </c>
      <c r="V121">
        <v>1341.7550000000001</v>
      </c>
      <c r="W121">
        <v>847026</v>
      </c>
      <c r="X121">
        <v>847026</v>
      </c>
      <c r="Z121">
        <v>0</v>
      </c>
      <c r="AC121">
        <v>0</v>
      </c>
      <c r="AD121" t="s">
        <v>305</v>
      </c>
      <c r="AE121">
        <v>0</v>
      </c>
      <c r="AH121">
        <v>0</v>
      </c>
      <c r="AI121">
        <v>0</v>
      </c>
      <c r="AJ121">
        <v>6160</v>
      </c>
      <c r="AK121" t="s">
        <v>529</v>
      </c>
      <c r="AL121" t="s">
        <v>409</v>
      </c>
      <c r="AM121">
        <v>0</v>
      </c>
      <c r="AN121">
        <v>0</v>
      </c>
      <c r="AO121">
        <v>0</v>
      </c>
      <c r="AP121">
        <v>0</v>
      </c>
      <c r="AQ121">
        <v>0</v>
      </c>
      <c r="AS121">
        <v>0</v>
      </c>
      <c r="AT121">
        <v>0</v>
      </c>
      <c r="AU121">
        <v>0</v>
      </c>
      <c r="AV121">
        <v>-207948</v>
      </c>
      <c r="AW121">
        <v>51982800</v>
      </c>
      <c r="AX121">
        <v>51271747</v>
      </c>
      <c r="AY121">
        <v>34814703</v>
      </c>
      <c r="AZ121">
        <v>3289959</v>
      </c>
      <c r="BA121">
        <v>0</v>
      </c>
      <c r="BB121">
        <v>96878</v>
      </c>
      <c r="BC121">
        <v>96260</v>
      </c>
      <c r="BD121">
        <v>228</v>
      </c>
      <c r="BE121">
        <v>618</v>
      </c>
      <c r="BF121">
        <v>46709676</v>
      </c>
      <c r="BG121">
        <v>0</v>
      </c>
      <c r="BJ121">
        <v>12</v>
      </c>
      <c r="BK121">
        <v>0</v>
      </c>
      <c r="BL121">
        <v>0</v>
      </c>
      <c r="BM121">
        <v>0</v>
      </c>
      <c r="BN121">
        <v>0</v>
      </c>
      <c r="BO121">
        <v>0</v>
      </c>
      <c r="BP121">
        <v>0</v>
      </c>
      <c r="BQ121">
        <v>125</v>
      </c>
      <c r="BS121">
        <v>0</v>
      </c>
      <c r="BT121">
        <v>0</v>
      </c>
      <c r="BU121">
        <v>0</v>
      </c>
      <c r="BV121">
        <v>0</v>
      </c>
      <c r="BW121">
        <v>0</v>
      </c>
      <c r="BY121">
        <v>0</v>
      </c>
      <c r="CA121">
        <v>0</v>
      </c>
      <c r="CB121">
        <v>0</v>
      </c>
      <c r="CC121">
        <v>0</v>
      </c>
      <c r="CD121">
        <v>0</v>
      </c>
      <c r="CE121">
        <v>0</v>
      </c>
      <c r="CF121">
        <v>0</v>
      </c>
      <c r="CG121">
        <v>0</v>
      </c>
      <c r="CH121">
        <v>1050207</v>
      </c>
      <c r="CI121">
        <v>0</v>
      </c>
      <c r="CJ121">
        <v>4</v>
      </c>
      <c r="CK121">
        <v>0</v>
      </c>
      <c r="CL121">
        <v>0</v>
      </c>
      <c r="CN121">
        <v>0</v>
      </c>
      <c r="CO121">
        <v>1</v>
      </c>
      <c r="CP121">
        <v>5.8000000000000003E-2</v>
      </c>
      <c r="CQ121">
        <v>0</v>
      </c>
      <c r="CR121">
        <v>5335.9170000000004</v>
      </c>
      <c r="CS121">
        <v>0</v>
      </c>
      <c r="CT121">
        <v>0</v>
      </c>
      <c r="CU121">
        <v>0</v>
      </c>
      <c r="CV121">
        <v>0</v>
      </c>
      <c r="CW121">
        <v>0</v>
      </c>
      <c r="CX121">
        <v>0</v>
      </c>
      <c r="CY121">
        <v>0</v>
      </c>
      <c r="CZ121">
        <v>0</v>
      </c>
      <c r="DB121">
        <v>25786727</v>
      </c>
      <c r="DC121">
        <v>0</v>
      </c>
      <c r="DD121">
        <v>0</v>
      </c>
      <c r="DE121">
        <v>7087619</v>
      </c>
      <c r="DF121">
        <v>7088480</v>
      </c>
      <c r="DG121">
        <v>1150.588</v>
      </c>
      <c r="DH121">
        <v>0</v>
      </c>
      <c r="DI121">
        <v>861</v>
      </c>
      <c r="DK121">
        <v>0</v>
      </c>
      <c r="DL121">
        <v>0</v>
      </c>
      <c r="DM121">
        <v>4128796</v>
      </c>
      <c r="DN121">
        <v>13576</v>
      </c>
      <c r="DO121">
        <v>0</v>
      </c>
      <c r="DP121">
        <v>0</v>
      </c>
      <c r="DQ121">
        <v>0</v>
      </c>
      <c r="DR121">
        <v>0</v>
      </c>
      <c r="DS121">
        <v>0</v>
      </c>
      <c r="DT121">
        <v>0</v>
      </c>
      <c r="DU121">
        <v>0</v>
      </c>
      <c r="DV121">
        <v>0</v>
      </c>
      <c r="DW121">
        <v>0</v>
      </c>
      <c r="DX121">
        <v>0</v>
      </c>
      <c r="DY121">
        <v>0</v>
      </c>
      <c r="DZ121">
        <v>0</v>
      </c>
      <c r="EA121">
        <v>0.11600000000000001</v>
      </c>
      <c r="EB121">
        <v>0</v>
      </c>
      <c r="EC121">
        <v>266.56</v>
      </c>
      <c r="ED121">
        <v>1888311</v>
      </c>
      <c r="EE121">
        <v>0</v>
      </c>
      <c r="EF121">
        <v>0</v>
      </c>
      <c r="EG121">
        <v>0</v>
      </c>
      <c r="EH121">
        <v>2254061</v>
      </c>
      <c r="EI121">
        <v>0</v>
      </c>
      <c r="EJ121">
        <v>0</v>
      </c>
      <c r="EK121">
        <v>89.926000000000002</v>
      </c>
      <c r="EL121">
        <v>0</v>
      </c>
      <c r="EM121">
        <v>14.262</v>
      </c>
      <c r="EN121">
        <v>10.555</v>
      </c>
      <c r="EO121">
        <v>0</v>
      </c>
      <c r="EP121">
        <v>0</v>
      </c>
      <c r="EQ121">
        <v>114.85900000000001</v>
      </c>
      <c r="ER121">
        <v>0</v>
      </c>
      <c r="ES121">
        <v>365.91900000000004</v>
      </c>
      <c r="ET121">
        <v>0</v>
      </c>
      <c r="EV121">
        <v>0</v>
      </c>
      <c r="EW121">
        <v>0</v>
      </c>
      <c r="EX121">
        <v>0</v>
      </c>
      <c r="EZ121">
        <v>43596877</v>
      </c>
      <c r="FA121">
        <v>0</v>
      </c>
      <c r="FB121">
        <v>46872642</v>
      </c>
      <c r="FC121">
        <v>0</v>
      </c>
      <c r="FD121">
        <v>0</v>
      </c>
      <c r="FE121">
        <v>6547672</v>
      </c>
      <c r="FF121">
        <v>1127198</v>
      </c>
      <c r="FG121">
        <v>6.6668999999999992E-2</v>
      </c>
      <c r="FH121">
        <v>3.0164999999999997E-2</v>
      </c>
      <c r="FI121">
        <v>0</v>
      </c>
      <c r="FJ121">
        <v>0</v>
      </c>
      <c r="FK121">
        <v>7582.74</v>
      </c>
      <c r="FL121">
        <v>55597719</v>
      </c>
      <c r="FM121">
        <v>0</v>
      </c>
      <c r="FN121">
        <v>0</v>
      </c>
      <c r="FO121">
        <v>157713</v>
      </c>
      <c r="FP121">
        <v>0</v>
      </c>
      <c r="FQ121">
        <v>161214</v>
      </c>
      <c r="FR121">
        <v>157713</v>
      </c>
      <c r="FS121">
        <v>3501</v>
      </c>
      <c r="FT121">
        <v>0</v>
      </c>
      <c r="FU121">
        <v>0</v>
      </c>
      <c r="FV121">
        <v>0</v>
      </c>
      <c r="FW121">
        <v>0</v>
      </c>
      <c r="FX121">
        <v>0</v>
      </c>
      <c r="FY121">
        <v>0</v>
      </c>
      <c r="GB121">
        <v>2617649</v>
      </c>
      <c r="GC121">
        <v>2617649</v>
      </c>
      <c r="GD121">
        <v>266.512</v>
      </c>
      <c r="GF121">
        <v>0</v>
      </c>
      <c r="GG121">
        <v>0</v>
      </c>
      <c r="GH121">
        <v>0</v>
      </c>
      <c r="GI121">
        <v>0</v>
      </c>
      <c r="GK121">
        <v>0</v>
      </c>
      <c r="GL121">
        <v>0</v>
      </c>
      <c r="GM121">
        <v>0</v>
      </c>
      <c r="GN121">
        <v>0</v>
      </c>
      <c r="GO121">
        <v>0</v>
      </c>
      <c r="GQ121">
        <v>0</v>
      </c>
      <c r="GR121">
        <v>0</v>
      </c>
      <c r="GS121">
        <v>0</v>
      </c>
      <c r="GT121">
        <v>0</v>
      </c>
      <c r="HB121">
        <v>380911986</v>
      </c>
      <c r="HC121">
        <v>3.9695999999999995E-2</v>
      </c>
      <c r="HD121">
        <v>725247</v>
      </c>
      <c r="HE121">
        <v>0</v>
      </c>
      <c r="HF121">
        <v>4596400</v>
      </c>
      <c r="HG121">
        <v>123816</v>
      </c>
      <c r="HH121">
        <v>1125794</v>
      </c>
      <c r="HI121">
        <v>0</v>
      </c>
      <c r="HJ121">
        <v>234034</v>
      </c>
      <c r="HK121">
        <v>8871</v>
      </c>
      <c r="HL121">
        <v>7075</v>
      </c>
      <c r="HM121">
        <v>39000</v>
      </c>
      <c r="HN121">
        <v>11500</v>
      </c>
      <c r="HO121">
        <v>0</v>
      </c>
      <c r="HP121">
        <v>0</v>
      </c>
      <c r="HQ121">
        <v>0</v>
      </c>
      <c r="HR121">
        <v>0</v>
      </c>
      <c r="HS121">
        <v>43582683</v>
      </c>
      <c r="HT121">
        <v>1127198</v>
      </c>
      <c r="HW121">
        <v>0</v>
      </c>
      <c r="HX121">
        <v>412</v>
      </c>
      <c r="HY121">
        <v>770</v>
      </c>
      <c r="HZ121">
        <v>588</v>
      </c>
      <c r="IA121">
        <v>1049</v>
      </c>
      <c r="IB121">
        <v>1646</v>
      </c>
      <c r="IC121">
        <v>4465</v>
      </c>
      <c r="ID121">
        <v>0</v>
      </c>
      <c r="IE121">
        <v>15.823</v>
      </c>
      <c r="IF121">
        <v>19.108000000000001</v>
      </c>
      <c r="IG121">
        <v>201</v>
      </c>
      <c r="IH121">
        <v>1827.5880000000002</v>
      </c>
      <c r="II121">
        <v>0</v>
      </c>
      <c r="IJ121">
        <v>1376.6860000000001</v>
      </c>
      <c r="IK121">
        <v>0</v>
      </c>
      <c r="IL121">
        <v>5</v>
      </c>
      <c r="IM121">
        <v>4</v>
      </c>
      <c r="IN121">
        <v>1</v>
      </c>
      <c r="IO121">
        <v>10</v>
      </c>
      <c r="IP121">
        <v>0</v>
      </c>
      <c r="IQ121">
        <v>1341.7550000000001</v>
      </c>
      <c r="IR121">
        <v>826521</v>
      </c>
      <c r="IS121">
        <v>0</v>
      </c>
      <c r="IT121">
        <v>25000</v>
      </c>
      <c r="IU121">
        <v>12000</v>
      </c>
      <c r="IV121">
        <v>2000</v>
      </c>
      <c r="IW121">
        <v>6160</v>
      </c>
      <c r="IX121">
        <v>14620</v>
      </c>
      <c r="IY121">
        <v>5885</v>
      </c>
      <c r="IZ121">
        <v>0</v>
      </c>
      <c r="JA121">
        <v>0</v>
      </c>
      <c r="JB121">
        <v>0</v>
      </c>
      <c r="JC121">
        <v>0</v>
      </c>
      <c r="JD121">
        <v>0</v>
      </c>
      <c r="JE121">
        <v>0</v>
      </c>
      <c r="JF121">
        <v>0</v>
      </c>
      <c r="JG121">
        <v>0</v>
      </c>
      <c r="JH121">
        <v>11500</v>
      </c>
      <c r="JJ121">
        <v>0</v>
      </c>
      <c r="JK121">
        <v>0</v>
      </c>
      <c r="JL121">
        <v>0</v>
      </c>
      <c r="JM121">
        <v>0</v>
      </c>
      <c r="JO121">
        <v>0</v>
      </c>
      <c r="JP121">
        <v>163.76600000000002</v>
      </c>
      <c r="JQ121">
        <v>102.74600000000001</v>
      </c>
      <c r="JR121">
        <v>0</v>
      </c>
      <c r="JS121">
        <v>1521425</v>
      </c>
      <c r="JT121">
        <v>1096224</v>
      </c>
      <c r="JU121">
        <v>98314</v>
      </c>
      <c r="JW121">
        <v>0</v>
      </c>
      <c r="JX121">
        <v>0</v>
      </c>
      <c r="JY121">
        <v>0</v>
      </c>
      <c r="JZ121">
        <v>0</v>
      </c>
      <c r="KD121">
        <v>98314</v>
      </c>
      <c r="KE121">
        <v>7258</v>
      </c>
      <c r="KG121">
        <v>0</v>
      </c>
      <c r="KH121">
        <v>0</v>
      </c>
      <c r="KI121">
        <v>0</v>
      </c>
      <c r="KJ121">
        <v>60</v>
      </c>
      <c r="KK121">
        <v>141</v>
      </c>
      <c r="KL121">
        <v>36960</v>
      </c>
      <c r="KM121">
        <v>86856</v>
      </c>
      <c r="KN121">
        <v>0</v>
      </c>
      <c r="KO121">
        <v>0</v>
      </c>
      <c r="KP121">
        <v>0</v>
      </c>
      <c r="KQ121">
        <v>0</v>
      </c>
      <c r="KS121">
        <v>0</v>
      </c>
      <c r="KT121">
        <v>0</v>
      </c>
      <c r="KU121">
        <v>0</v>
      </c>
      <c r="KW121">
        <v>0</v>
      </c>
      <c r="KX121">
        <v>0</v>
      </c>
      <c r="KY121">
        <v>0</v>
      </c>
      <c r="KZ121">
        <v>0</v>
      </c>
      <c r="LA121">
        <v>0</v>
      </c>
      <c r="LB121">
        <v>0</v>
      </c>
      <c r="LD121">
        <v>0</v>
      </c>
      <c r="LE121">
        <v>0</v>
      </c>
      <c r="LF121">
        <v>0</v>
      </c>
      <c r="LG121">
        <v>0</v>
      </c>
      <c r="LH121">
        <v>0</v>
      </c>
      <c r="LI121">
        <v>0</v>
      </c>
      <c r="LJ121">
        <v>5403.3810000000003</v>
      </c>
      <c r="LK121">
        <v>12</v>
      </c>
      <c r="LL121">
        <v>180000</v>
      </c>
      <c r="LM121">
        <v>54034</v>
      </c>
      <c r="LN121">
        <v>0</v>
      </c>
      <c r="LO121">
        <v>0</v>
      </c>
      <c r="LP121">
        <v>0</v>
      </c>
      <c r="LQ121">
        <v>0</v>
      </c>
      <c r="LR121">
        <v>0</v>
      </c>
      <c r="LS121">
        <v>0</v>
      </c>
      <c r="LT121">
        <v>0</v>
      </c>
      <c r="LU121">
        <v>0</v>
      </c>
      <c r="LV121">
        <v>0</v>
      </c>
      <c r="LW121">
        <v>0</v>
      </c>
      <c r="LX121">
        <v>0</v>
      </c>
      <c r="LY121">
        <v>0</v>
      </c>
      <c r="LZ121">
        <v>5416</v>
      </c>
      <c r="MA121">
        <v>324960</v>
      </c>
      <c r="MB121">
        <v>0</v>
      </c>
      <c r="MC121">
        <v>216640</v>
      </c>
      <c r="MD121">
        <v>108320</v>
      </c>
      <c r="ME121">
        <v>0</v>
      </c>
      <c r="MF121">
        <v>0</v>
      </c>
      <c r="MG121">
        <v>52307760</v>
      </c>
      <c r="MH121">
        <v>0</v>
      </c>
      <c r="MI121">
        <v>0</v>
      </c>
      <c r="MJ121">
        <v>0</v>
      </c>
      <c r="MK121">
        <v>0</v>
      </c>
      <c r="ML121">
        <v>0</v>
      </c>
    </row>
    <row r="122" spans="1:350" x14ac:dyDescent="0.25">
      <c r="A122">
        <v>45523</v>
      </c>
      <c r="B122">
        <v>220822</v>
      </c>
      <c r="C122">
        <v>9</v>
      </c>
      <c r="D122">
        <v>2025</v>
      </c>
      <c r="E122">
        <v>6160</v>
      </c>
      <c r="F122">
        <v>0</v>
      </c>
      <c r="G122">
        <v>623.96199999999999</v>
      </c>
      <c r="H122">
        <v>533.46699999999998</v>
      </c>
      <c r="I122">
        <v>533.46699999999998</v>
      </c>
      <c r="J122">
        <v>623.96199999999999</v>
      </c>
      <c r="K122">
        <v>0</v>
      </c>
      <c r="L122">
        <v>6160</v>
      </c>
      <c r="M122">
        <v>0</v>
      </c>
      <c r="N122">
        <v>0</v>
      </c>
      <c r="P122">
        <v>0</v>
      </c>
      <c r="Q122">
        <v>0</v>
      </c>
      <c r="R122">
        <v>0</v>
      </c>
      <c r="S122">
        <v>622.19600000000003</v>
      </c>
      <c r="U122">
        <v>0</v>
      </c>
      <c r="V122">
        <v>4.5019999999999998</v>
      </c>
      <c r="W122">
        <v>2773</v>
      </c>
      <c r="X122">
        <v>2773</v>
      </c>
      <c r="Z122">
        <v>0</v>
      </c>
      <c r="AC122">
        <v>0</v>
      </c>
      <c r="AD122" t="s">
        <v>305</v>
      </c>
      <c r="AE122">
        <v>0</v>
      </c>
      <c r="AH122">
        <v>0</v>
      </c>
      <c r="AI122">
        <v>0</v>
      </c>
      <c r="AJ122">
        <v>6160</v>
      </c>
      <c r="AK122" t="s">
        <v>529</v>
      </c>
      <c r="AL122" t="s">
        <v>1844</v>
      </c>
      <c r="AM122">
        <v>0</v>
      </c>
      <c r="AN122">
        <v>0</v>
      </c>
      <c r="AO122">
        <v>0</v>
      </c>
      <c r="AP122">
        <v>0</v>
      </c>
      <c r="AQ122">
        <v>0</v>
      </c>
      <c r="AS122">
        <v>0</v>
      </c>
      <c r="AT122">
        <v>0</v>
      </c>
      <c r="AU122">
        <v>0</v>
      </c>
      <c r="AV122">
        <v>0</v>
      </c>
      <c r="AW122">
        <v>6751084</v>
      </c>
      <c r="AX122">
        <v>6751088</v>
      </c>
      <c r="AY122">
        <v>4263551</v>
      </c>
      <c r="AZ122">
        <v>0</v>
      </c>
      <c r="BA122">
        <v>0</v>
      </c>
      <c r="BB122">
        <v>0</v>
      </c>
      <c r="BC122">
        <v>0</v>
      </c>
      <c r="BD122">
        <v>0</v>
      </c>
      <c r="BE122">
        <v>0</v>
      </c>
      <c r="BF122">
        <v>5396061</v>
      </c>
      <c r="BG122">
        <v>0</v>
      </c>
      <c r="BJ122">
        <v>12</v>
      </c>
      <c r="BK122">
        <v>0</v>
      </c>
      <c r="BL122">
        <v>0</v>
      </c>
      <c r="BM122">
        <v>0</v>
      </c>
      <c r="BN122">
        <v>0</v>
      </c>
      <c r="BO122">
        <v>0</v>
      </c>
      <c r="BP122">
        <v>0</v>
      </c>
      <c r="BQ122">
        <v>688</v>
      </c>
      <c r="BS122">
        <v>0</v>
      </c>
      <c r="BT122">
        <v>0</v>
      </c>
      <c r="BU122">
        <v>0</v>
      </c>
      <c r="BV122">
        <v>0</v>
      </c>
      <c r="BW122">
        <v>0</v>
      </c>
      <c r="BY122">
        <v>0</v>
      </c>
      <c r="CA122">
        <v>365</v>
      </c>
      <c r="CB122">
        <v>365000</v>
      </c>
      <c r="CC122">
        <v>0</v>
      </c>
      <c r="CD122">
        <v>0</v>
      </c>
      <c r="CE122">
        <v>0</v>
      </c>
      <c r="CF122">
        <v>0</v>
      </c>
      <c r="CG122">
        <v>0</v>
      </c>
      <c r="CH122">
        <v>0</v>
      </c>
      <c r="CI122">
        <v>0</v>
      </c>
      <c r="CJ122">
        <v>4</v>
      </c>
      <c r="CK122">
        <v>0</v>
      </c>
      <c r="CL122">
        <v>0</v>
      </c>
      <c r="CN122">
        <v>0</v>
      </c>
      <c r="CO122">
        <v>1</v>
      </c>
      <c r="CP122">
        <v>0.54700000000000004</v>
      </c>
      <c r="CQ122">
        <v>0</v>
      </c>
      <c r="CR122">
        <v>0</v>
      </c>
      <c r="CS122">
        <v>0</v>
      </c>
      <c r="CT122">
        <v>0</v>
      </c>
      <c r="CU122">
        <v>0</v>
      </c>
      <c r="CV122">
        <v>0</v>
      </c>
      <c r="CW122">
        <v>0</v>
      </c>
      <c r="CX122">
        <v>0</v>
      </c>
      <c r="CY122">
        <v>0</v>
      </c>
      <c r="CZ122">
        <v>0</v>
      </c>
      <c r="DB122">
        <v>3286157</v>
      </c>
      <c r="DC122">
        <v>0</v>
      </c>
      <c r="DD122">
        <v>0</v>
      </c>
      <c r="DE122">
        <v>728959</v>
      </c>
      <c r="DF122">
        <v>737080</v>
      </c>
      <c r="DG122">
        <v>118.33800000000001</v>
      </c>
      <c r="DH122">
        <v>0</v>
      </c>
      <c r="DI122">
        <v>8121</v>
      </c>
      <c r="DK122">
        <v>2628</v>
      </c>
      <c r="DL122">
        <v>0</v>
      </c>
      <c r="DM122">
        <v>1342</v>
      </c>
      <c r="DN122">
        <v>4</v>
      </c>
      <c r="DO122">
        <v>0</v>
      </c>
      <c r="DP122">
        <v>0</v>
      </c>
      <c r="DQ122">
        <v>0</v>
      </c>
      <c r="DR122">
        <v>0</v>
      </c>
      <c r="DS122">
        <v>0</v>
      </c>
      <c r="DT122">
        <v>0</v>
      </c>
      <c r="DU122">
        <v>0</v>
      </c>
      <c r="DV122">
        <v>0</v>
      </c>
      <c r="DW122">
        <v>0</v>
      </c>
      <c r="DX122">
        <v>0</v>
      </c>
      <c r="DY122">
        <v>0</v>
      </c>
      <c r="DZ122">
        <v>0</v>
      </c>
      <c r="EA122">
        <v>0</v>
      </c>
      <c r="EB122">
        <v>0</v>
      </c>
      <c r="EC122">
        <v>0.19</v>
      </c>
      <c r="ED122">
        <v>1346</v>
      </c>
      <c r="EE122">
        <v>0</v>
      </c>
      <c r="EF122">
        <v>0</v>
      </c>
      <c r="EG122">
        <v>0</v>
      </c>
      <c r="EH122">
        <v>0</v>
      </c>
      <c r="EI122">
        <v>0</v>
      </c>
      <c r="EJ122">
        <v>0</v>
      </c>
      <c r="EK122">
        <v>0</v>
      </c>
      <c r="EL122">
        <v>0</v>
      </c>
      <c r="EM122">
        <v>0</v>
      </c>
      <c r="EN122">
        <v>0</v>
      </c>
      <c r="EO122">
        <v>0</v>
      </c>
      <c r="EP122">
        <v>0</v>
      </c>
      <c r="EQ122">
        <v>0</v>
      </c>
      <c r="ER122">
        <v>0</v>
      </c>
      <c r="ES122">
        <v>0</v>
      </c>
      <c r="ET122">
        <v>0</v>
      </c>
      <c r="EV122">
        <v>0</v>
      </c>
      <c r="EW122">
        <v>0</v>
      </c>
      <c r="EX122">
        <v>0</v>
      </c>
      <c r="EZ122">
        <v>5864461</v>
      </c>
      <c r="FA122">
        <v>0</v>
      </c>
      <c r="FB122">
        <v>5864457</v>
      </c>
      <c r="FC122">
        <v>0</v>
      </c>
      <c r="FD122">
        <v>0</v>
      </c>
      <c r="FE122">
        <v>756409</v>
      </c>
      <c r="FF122">
        <v>130218</v>
      </c>
      <c r="FG122">
        <v>6.6668999999999992E-2</v>
      </c>
      <c r="FH122">
        <v>3.0164999999999997E-2</v>
      </c>
      <c r="FI122">
        <v>0</v>
      </c>
      <c r="FJ122">
        <v>0</v>
      </c>
      <c r="FK122">
        <v>875.98400000000004</v>
      </c>
      <c r="FL122">
        <v>6751084</v>
      </c>
      <c r="FM122">
        <v>0</v>
      </c>
      <c r="FN122">
        <v>0</v>
      </c>
      <c r="FO122">
        <v>0</v>
      </c>
      <c r="FP122">
        <v>0</v>
      </c>
      <c r="FQ122">
        <v>0</v>
      </c>
      <c r="FR122">
        <v>0</v>
      </c>
      <c r="FS122">
        <v>0</v>
      </c>
      <c r="FT122">
        <v>0</v>
      </c>
      <c r="FU122">
        <v>0</v>
      </c>
      <c r="FV122">
        <v>0</v>
      </c>
      <c r="FW122">
        <v>0</v>
      </c>
      <c r="FX122">
        <v>0</v>
      </c>
      <c r="FY122">
        <v>0</v>
      </c>
      <c r="GB122">
        <v>782958</v>
      </c>
      <c r="GC122">
        <v>782958</v>
      </c>
      <c r="GD122">
        <v>90.495000000000005</v>
      </c>
      <c r="GF122">
        <v>0</v>
      </c>
      <c r="GG122">
        <v>0</v>
      </c>
      <c r="GH122">
        <v>0</v>
      </c>
      <c r="GI122">
        <v>0</v>
      </c>
      <c r="GK122">
        <v>0</v>
      </c>
      <c r="GL122">
        <v>0</v>
      </c>
      <c r="GM122">
        <v>0</v>
      </c>
      <c r="GN122">
        <v>0</v>
      </c>
      <c r="GO122">
        <v>0</v>
      </c>
      <c r="GQ122">
        <v>0</v>
      </c>
      <c r="GR122">
        <v>0</v>
      </c>
      <c r="GS122">
        <v>0</v>
      </c>
      <c r="GT122">
        <v>0</v>
      </c>
      <c r="HB122">
        <v>0</v>
      </c>
      <c r="HC122">
        <v>3.9695999999999995E-2</v>
      </c>
      <c r="HD122">
        <v>0</v>
      </c>
      <c r="HE122">
        <v>0</v>
      </c>
      <c r="HF122">
        <v>585747</v>
      </c>
      <c r="HG122">
        <v>0</v>
      </c>
      <c r="HH122">
        <v>0</v>
      </c>
      <c r="HI122">
        <v>0</v>
      </c>
      <c r="HJ122">
        <v>0</v>
      </c>
      <c r="HK122">
        <v>0</v>
      </c>
      <c r="HL122">
        <v>0</v>
      </c>
      <c r="HM122">
        <v>0</v>
      </c>
      <c r="HN122">
        <v>0</v>
      </c>
      <c r="HO122">
        <v>0</v>
      </c>
      <c r="HP122">
        <v>103400</v>
      </c>
      <c r="HQ122">
        <v>0</v>
      </c>
      <c r="HR122">
        <v>0</v>
      </c>
      <c r="HS122">
        <v>5864457</v>
      </c>
      <c r="HT122">
        <v>130218</v>
      </c>
      <c r="HW122">
        <v>0</v>
      </c>
      <c r="HX122">
        <v>42</v>
      </c>
      <c r="HY122">
        <v>59</v>
      </c>
      <c r="HZ122">
        <v>72</v>
      </c>
      <c r="IA122">
        <v>142</v>
      </c>
      <c r="IB122">
        <v>144</v>
      </c>
      <c r="IC122">
        <v>459</v>
      </c>
      <c r="ID122">
        <v>0</v>
      </c>
      <c r="IE122">
        <v>0</v>
      </c>
      <c r="IF122">
        <v>0</v>
      </c>
      <c r="IG122">
        <v>0</v>
      </c>
      <c r="IH122">
        <v>0</v>
      </c>
      <c r="II122">
        <v>376</v>
      </c>
      <c r="IJ122">
        <v>4.5019999999999998</v>
      </c>
      <c r="IK122">
        <v>0</v>
      </c>
      <c r="IL122">
        <v>0</v>
      </c>
      <c r="IM122">
        <v>0</v>
      </c>
      <c r="IN122">
        <v>0</v>
      </c>
      <c r="IO122">
        <v>0</v>
      </c>
      <c r="IP122">
        <v>376</v>
      </c>
      <c r="IQ122">
        <v>4.5019999999999998</v>
      </c>
      <c r="IR122">
        <v>2773</v>
      </c>
      <c r="IS122">
        <v>0</v>
      </c>
      <c r="IT122">
        <v>0</v>
      </c>
      <c r="IU122">
        <v>0</v>
      </c>
      <c r="IV122">
        <v>0</v>
      </c>
      <c r="IW122">
        <v>6160</v>
      </c>
      <c r="IX122">
        <v>0</v>
      </c>
      <c r="IY122">
        <v>0</v>
      </c>
      <c r="IZ122">
        <v>103400</v>
      </c>
      <c r="JA122">
        <v>0</v>
      </c>
      <c r="JB122">
        <v>0</v>
      </c>
      <c r="JC122">
        <v>0</v>
      </c>
      <c r="JD122">
        <v>0</v>
      </c>
      <c r="JE122">
        <v>0</v>
      </c>
      <c r="JF122">
        <v>0</v>
      </c>
      <c r="JG122">
        <v>0</v>
      </c>
      <c r="JH122">
        <v>0</v>
      </c>
      <c r="JJ122">
        <v>0</v>
      </c>
      <c r="JK122">
        <v>0</v>
      </c>
      <c r="JL122">
        <v>0</v>
      </c>
      <c r="JM122">
        <v>0</v>
      </c>
      <c r="JO122">
        <v>44.213999999999999</v>
      </c>
      <c r="JP122">
        <v>46.280999999999999</v>
      </c>
      <c r="JQ122">
        <v>0</v>
      </c>
      <c r="JR122">
        <v>352996</v>
      </c>
      <c r="JS122">
        <v>429962</v>
      </c>
      <c r="JT122">
        <v>0</v>
      </c>
      <c r="JU122">
        <v>0</v>
      </c>
      <c r="JW122">
        <v>0</v>
      </c>
      <c r="JX122">
        <v>0</v>
      </c>
      <c r="JY122">
        <v>0</v>
      </c>
      <c r="JZ122">
        <v>0</v>
      </c>
      <c r="KD122">
        <v>0</v>
      </c>
      <c r="KE122">
        <v>7258</v>
      </c>
      <c r="KG122">
        <v>0</v>
      </c>
      <c r="KH122">
        <v>0</v>
      </c>
      <c r="KI122">
        <v>0</v>
      </c>
      <c r="KJ122">
        <v>0</v>
      </c>
      <c r="KK122">
        <v>0</v>
      </c>
      <c r="KL122">
        <v>0</v>
      </c>
      <c r="KM122">
        <v>0</v>
      </c>
      <c r="KN122">
        <v>0</v>
      </c>
      <c r="KO122">
        <v>0</v>
      </c>
      <c r="KP122">
        <v>0</v>
      </c>
      <c r="KQ122">
        <v>0</v>
      </c>
      <c r="KS122">
        <v>0</v>
      </c>
      <c r="KT122">
        <v>0</v>
      </c>
      <c r="KU122">
        <v>0</v>
      </c>
      <c r="KW122">
        <v>0</v>
      </c>
      <c r="KX122">
        <v>0</v>
      </c>
      <c r="KY122">
        <v>0</v>
      </c>
      <c r="KZ122">
        <v>0</v>
      </c>
      <c r="LA122">
        <v>0</v>
      </c>
      <c r="LB122">
        <v>0</v>
      </c>
      <c r="LD122">
        <v>0</v>
      </c>
      <c r="LE122">
        <v>0</v>
      </c>
      <c r="LF122">
        <v>0</v>
      </c>
      <c r="LG122">
        <v>0</v>
      </c>
      <c r="LH122">
        <v>0</v>
      </c>
      <c r="LI122">
        <v>0</v>
      </c>
      <c r="LJ122">
        <v>0</v>
      </c>
      <c r="LK122">
        <v>0</v>
      </c>
      <c r="LL122">
        <v>0</v>
      </c>
      <c r="LM122">
        <v>0</v>
      </c>
      <c r="LN122">
        <v>0</v>
      </c>
      <c r="LO122">
        <v>0</v>
      </c>
      <c r="LP122">
        <v>0</v>
      </c>
      <c r="LQ122">
        <v>0</v>
      </c>
      <c r="LR122">
        <v>0</v>
      </c>
      <c r="LS122">
        <v>0</v>
      </c>
      <c r="LT122">
        <v>0</v>
      </c>
      <c r="LU122">
        <v>0</v>
      </c>
      <c r="LV122">
        <v>0</v>
      </c>
      <c r="LW122">
        <v>0</v>
      </c>
      <c r="LX122">
        <v>0</v>
      </c>
      <c r="LY122">
        <v>0</v>
      </c>
      <c r="LZ122">
        <v>0</v>
      </c>
      <c r="MA122">
        <v>0</v>
      </c>
      <c r="MB122">
        <v>0</v>
      </c>
      <c r="MC122">
        <v>0</v>
      </c>
      <c r="MD122">
        <v>0</v>
      </c>
      <c r="ME122">
        <v>0</v>
      </c>
      <c r="MF122">
        <v>0</v>
      </c>
      <c r="MG122">
        <v>6751084</v>
      </c>
      <c r="MH122">
        <v>0</v>
      </c>
      <c r="MI122">
        <v>0</v>
      </c>
      <c r="MJ122">
        <v>0</v>
      </c>
      <c r="MK122">
        <v>0</v>
      </c>
      <c r="ML122">
        <v>0</v>
      </c>
    </row>
    <row r="123" spans="1:350" x14ac:dyDescent="0.25">
      <c r="A123">
        <v>45523</v>
      </c>
      <c r="B123">
        <v>227824</v>
      </c>
      <c r="C123">
        <v>9</v>
      </c>
      <c r="D123">
        <v>2025</v>
      </c>
      <c r="E123">
        <v>6160</v>
      </c>
      <c r="F123">
        <v>0</v>
      </c>
      <c r="G123">
        <v>739.54700000000003</v>
      </c>
      <c r="H123">
        <v>723.94900000000007</v>
      </c>
      <c r="I123">
        <v>723.94900000000007</v>
      </c>
      <c r="J123">
        <v>739.54700000000003</v>
      </c>
      <c r="K123">
        <v>0</v>
      </c>
      <c r="L123">
        <v>6160</v>
      </c>
      <c r="M123">
        <v>0</v>
      </c>
      <c r="N123">
        <v>0</v>
      </c>
      <c r="P123">
        <v>815.68200000000002</v>
      </c>
      <c r="Q123">
        <v>0</v>
      </c>
      <c r="R123">
        <v>507514</v>
      </c>
      <c r="S123">
        <v>622.19600000000003</v>
      </c>
      <c r="U123">
        <v>352896</v>
      </c>
      <c r="V123">
        <v>282.68799999999999</v>
      </c>
      <c r="W123">
        <v>174136</v>
      </c>
      <c r="X123">
        <v>174136</v>
      </c>
      <c r="Z123">
        <v>0</v>
      </c>
      <c r="AC123">
        <v>0</v>
      </c>
      <c r="AD123" t="s">
        <v>305</v>
      </c>
      <c r="AE123">
        <v>0</v>
      </c>
      <c r="AH123">
        <v>0</v>
      </c>
      <c r="AI123">
        <v>0</v>
      </c>
      <c r="AJ123">
        <v>6160</v>
      </c>
      <c r="AK123" t="s">
        <v>529</v>
      </c>
      <c r="AL123" t="s">
        <v>587</v>
      </c>
      <c r="AM123">
        <v>0</v>
      </c>
      <c r="AN123">
        <v>0</v>
      </c>
      <c r="AO123">
        <v>0</v>
      </c>
      <c r="AP123">
        <v>0</v>
      </c>
      <c r="AQ123">
        <v>0</v>
      </c>
      <c r="AS123">
        <v>0</v>
      </c>
      <c r="AT123">
        <v>0</v>
      </c>
      <c r="AU123">
        <v>0</v>
      </c>
      <c r="AV123">
        <v>-109</v>
      </c>
      <c r="AW123">
        <v>8297145</v>
      </c>
      <c r="AX123">
        <v>8181629</v>
      </c>
      <c r="AY123">
        <v>5604893</v>
      </c>
      <c r="AZ123">
        <v>507514</v>
      </c>
      <c r="BA123">
        <v>0</v>
      </c>
      <c r="BB123">
        <v>0</v>
      </c>
      <c r="BC123">
        <v>0</v>
      </c>
      <c r="BD123">
        <v>0</v>
      </c>
      <c r="BE123">
        <v>0</v>
      </c>
      <c r="BF123">
        <v>7352175</v>
      </c>
      <c r="BG123">
        <v>0</v>
      </c>
      <c r="BJ123">
        <v>12</v>
      </c>
      <c r="BK123">
        <v>0</v>
      </c>
      <c r="BL123">
        <v>0</v>
      </c>
      <c r="BM123">
        <v>0</v>
      </c>
      <c r="BN123">
        <v>0</v>
      </c>
      <c r="BO123">
        <v>0</v>
      </c>
      <c r="BP123">
        <v>0</v>
      </c>
      <c r="BQ123">
        <v>659</v>
      </c>
      <c r="BS123">
        <v>0</v>
      </c>
      <c r="BT123">
        <v>0</v>
      </c>
      <c r="BU123">
        <v>0</v>
      </c>
      <c r="BV123">
        <v>0</v>
      </c>
      <c r="BW123">
        <v>0</v>
      </c>
      <c r="BY123">
        <v>0</v>
      </c>
      <c r="CA123">
        <v>0</v>
      </c>
      <c r="CB123">
        <v>0</v>
      </c>
      <c r="CC123">
        <v>0</v>
      </c>
      <c r="CD123">
        <v>0</v>
      </c>
      <c r="CE123">
        <v>0</v>
      </c>
      <c r="CF123">
        <v>0</v>
      </c>
      <c r="CG123">
        <v>0</v>
      </c>
      <c r="CH123">
        <v>169448</v>
      </c>
      <c r="CI123">
        <v>0</v>
      </c>
      <c r="CJ123">
        <v>4</v>
      </c>
      <c r="CK123">
        <v>0</v>
      </c>
      <c r="CL123">
        <v>0</v>
      </c>
      <c r="CN123">
        <v>0</v>
      </c>
      <c r="CO123">
        <v>1</v>
      </c>
      <c r="CP123">
        <v>0</v>
      </c>
      <c r="CQ123">
        <v>0</v>
      </c>
      <c r="CR123">
        <v>817.94500000000005</v>
      </c>
      <c r="CS123">
        <v>0</v>
      </c>
      <c r="CT123">
        <v>0</v>
      </c>
      <c r="CU123">
        <v>0</v>
      </c>
      <c r="CV123">
        <v>0</v>
      </c>
      <c r="CW123">
        <v>0</v>
      </c>
      <c r="CX123">
        <v>0</v>
      </c>
      <c r="CY123">
        <v>0</v>
      </c>
      <c r="CZ123">
        <v>0</v>
      </c>
      <c r="DB123">
        <v>4459526</v>
      </c>
      <c r="DC123">
        <v>0</v>
      </c>
      <c r="DD123">
        <v>0</v>
      </c>
      <c r="DE123">
        <v>1212365</v>
      </c>
      <c r="DF123">
        <v>1212365</v>
      </c>
      <c r="DG123">
        <v>196.81300000000002</v>
      </c>
      <c r="DH123">
        <v>0</v>
      </c>
      <c r="DI123">
        <v>0</v>
      </c>
      <c r="DK123">
        <v>2159</v>
      </c>
      <c r="DL123">
        <v>0</v>
      </c>
      <c r="DM123">
        <v>581509</v>
      </c>
      <c r="DN123">
        <v>1912</v>
      </c>
      <c r="DO123">
        <v>0</v>
      </c>
      <c r="DP123">
        <v>0</v>
      </c>
      <c r="DQ123">
        <v>0</v>
      </c>
      <c r="DR123">
        <v>0</v>
      </c>
      <c r="DS123">
        <v>0</v>
      </c>
      <c r="DT123">
        <v>0</v>
      </c>
      <c r="DU123">
        <v>0</v>
      </c>
      <c r="DV123">
        <v>0</v>
      </c>
      <c r="DW123">
        <v>0</v>
      </c>
      <c r="DX123">
        <v>0</v>
      </c>
      <c r="DY123">
        <v>0</v>
      </c>
      <c r="DZ123">
        <v>0</v>
      </c>
      <c r="EA123">
        <v>0</v>
      </c>
      <c r="EB123">
        <v>0</v>
      </c>
      <c r="EC123">
        <v>38.815000000000005</v>
      </c>
      <c r="ED123">
        <v>274965</v>
      </c>
      <c r="EE123">
        <v>0</v>
      </c>
      <c r="EF123">
        <v>0</v>
      </c>
      <c r="EG123">
        <v>0</v>
      </c>
      <c r="EH123">
        <v>308456</v>
      </c>
      <c r="EI123">
        <v>0</v>
      </c>
      <c r="EJ123">
        <v>0</v>
      </c>
      <c r="EK123">
        <v>13.958</v>
      </c>
      <c r="EL123">
        <v>0</v>
      </c>
      <c r="EM123">
        <v>0</v>
      </c>
      <c r="EN123">
        <v>1.6400000000000001</v>
      </c>
      <c r="EO123">
        <v>0</v>
      </c>
      <c r="EP123">
        <v>0</v>
      </c>
      <c r="EQ123">
        <v>15.598000000000001</v>
      </c>
      <c r="ER123">
        <v>0</v>
      </c>
      <c r="ES123">
        <v>50.074000000000005</v>
      </c>
      <c r="ET123">
        <v>0</v>
      </c>
      <c r="EV123">
        <v>0</v>
      </c>
      <c r="EW123">
        <v>0</v>
      </c>
      <c r="EX123">
        <v>0</v>
      </c>
      <c r="EZ123">
        <v>6973592</v>
      </c>
      <c r="FA123">
        <v>0</v>
      </c>
      <c r="FB123">
        <v>7479194</v>
      </c>
      <c r="FC123">
        <v>0</v>
      </c>
      <c r="FD123">
        <v>0</v>
      </c>
      <c r="FE123">
        <v>1030614</v>
      </c>
      <c r="FF123">
        <v>177423</v>
      </c>
      <c r="FG123">
        <v>6.6668999999999992E-2</v>
      </c>
      <c r="FH123">
        <v>3.0164999999999997E-2</v>
      </c>
      <c r="FI123">
        <v>0</v>
      </c>
      <c r="FJ123">
        <v>0</v>
      </c>
      <c r="FK123">
        <v>1193.5350000000001</v>
      </c>
      <c r="FL123">
        <v>8856679</v>
      </c>
      <c r="FM123">
        <v>0</v>
      </c>
      <c r="FN123">
        <v>0</v>
      </c>
      <c r="FO123">
        <v>125678</v>
      </c>
      <c r="FP123">
        <v>0</v>
      </c>
      <c r="FQ123">
        <v>125678</v>
      </c>
      <c r="FR123">
        <v>125678</v>
      </c>
      <c r="FS123">
        <v>0</v>
      </c>
      <c r="FT123">
        <v>0</v>
      </c>
      <c r="FU123">
        <v>0</v>
      </c>
      <c r="FV123">
        <v>0</v>
      </c>
      <c r="FW123">
        <v>0</v>
      </c>
      <c r="FX123">
        <v>0</v>
      </c>
      <c r="FY123">
        <v>0</v>
      </c>
      <c r="GB123">
        <v>0</v>
      </c>
      <c r="GC123">
        <v>0</v>
      </c>
      <c r="GD123">
        <v>0</v>
      </c>
      <c r="GF123">
        <v>0</v>
      </c>
      <c r="GG123">
        <v>0</v>
      </c>
      <c r="GH123">
        <v>0</v>
      </c>
      <c r="GI123">
        <v>0</v>
      </c>
      <c r="GK123">
        <v>0</v>
      </c>
      <c r="GL123">
        <v>0</v>
      </c>
      <c r="GM123">
        <v>0</v>
      </c>
      <c r="GN123">
        <v>0</v>
      </c>
      <c r="GO123">
        <v>0</v>
      </c>
      <c r="GQ123">
        <v>0</v>
      </c>
      <c r="GR123">
        <v>0</v>
      </c>
      <c r="GS123">
        <v>0</v>
      </c>
      <c r="GT123">
        <v>0</v>
      </c>
      <c r="HB123">
        <v>380911986</v>
      </c>
      <c r="HC123">
        <v>3.9695999999999995E-2</v>
      </c>
      <c r="HD123">
        <v>117428</v>
      </c>
      <c r="HE123">
        <v>0</v>
      </c>
      <c r="HF123">
        <v>794896</v>
      </c>
      <c r="HG123">
        <v>6160</v>
      </c>
      <c r="HH123">
        <v>53492</v>
      </c>
      <c r="HI123">
        <v>0</v>
      </c>
      <c r="HJ123">
        <v>68179</v>
      </c>
      <c r="HK123">
        <v>2609</v>
      </c>
      <c r="HL123">
        <v>644</v>
      </c>
      <c r="HM123">
        <v>0</v>
      </c>
      <c r="HN123">
        <v>0</v>
      </c>
      <c r="HO123">
        <v>0</v>
      </c>
      <c r="HP123">
        <v>0</v>
      </c>
      <c r="HQ123">
        <v>0</v>
      </c>
      <c r="HR123">
        <v>0</v>
      </c>
      <c r="HS123">
        <v>6971680</v>
      </c>
      <c r="HT123">
        <v>177423</v>
      </c>
      <c r="HW123">
        <v>0</v>
      </c>
      <c r="HX123">
        <v>104</v>
      </c>
      <c r="HY123">
        <v>111</v>
      </c>
      <c r="HZ123">
        <v>146</v>
      </c>
      <c r="IA123">
        <v>176</v>
      </c>
      <c r="IB123">
        <v>234</v>
      </c>
      <c r="IC123">
        <v>771</v>
      </c>
      <c r="ID123">
        <v>0</v>
      </c>
      <c r="IE123">
        <v>0</v>
      </c>
      <c r="IF123">
        <v>0</v>
      </c>
      <c r="IG123">
        <v>10</v>
      </c>
      <c r="IH123">
        <v>86.838000000000008</v>
      </c>
      <c r="II123">
        <v>0</v>
      </c>
      <c r="IJ123">
        <v>282.68799999999999</v>
      </c>
      <c r="IK123">
        <v>0</v>
      </c>
      <c r="IL123">
        <v>0</v>
      </c>
      <c r="IM123">
        <v>0</v>
      </c>
      <c r="IN123">
        <v>0</v>
      </c>
      <c r="IO123">
        <v>0</v>
      </c>
      <c r="IP123">
        <v>0</v>
      </c>
      <c r="IQ123">
        <v>282.68799999999999</v>
      </c>
      <c r="IR123">
        <v>174136</v>
      </c>
      <c r="IS123">
        <v>0</v>
      </c>
      <c r="IT123">
        <v>0</v>
      </c>
      <c r="IU123">
        <v>0</v>
      </c>
      <c r="IV123">
        <v>0</v>
      </c>
      <c r="IW123">
        <v>6160</v>
      </c>
      <c r="IX123">
        <v>0</v>
      </c>
      <c r="IY123">
        <v>0</v>
      </c>
      <c r="IZ123">
        <v>0</v>
      </c>
      <c r="JA123">
        <v>0</v>
      </c>
      <c r="JB123">
        <v>0</v>
      </c>
      <c r="JC123">
        <v>0</v>
      </c>
      <c r="JD123">
        <v>0</v>
      </c>
      <c r="JE123">
        <v>0</v>
      </c>
      <c r="JF123">
        <v>0</v>
      </c>
      <c r="JG123">
        <v>0</v>
      </c>
      <c r="JH123">
        <v>0</v>
      </c>
      <c r="JJ123">
        <v>0</v>
      </c>
      <c r="JK123">
        <v>0</v>
      </c>
      <c r="JL123">
        <v>0</v>
      </c>
      <c r="JM123">
        <v>0</v>
      </c>
      <c r="JO123">
        <v>0</v>
      </c>
      <c r="JP123">
        <v>0</v>
      </c>
      <c r="JQ123">
        <v>0</v>
      </c>
      <c r="JR123">
        <v>0</v>
      </c>
      <c r="JS123">
        <v>0</v>
      </c>
      <c r="JT123">
        <v>0</v>
      </c>
      <c r="JU123">
        <v>0</v>
      </c>
      <c r="JW123">
        <v>0</v>
      </c>
      <c r="JX123">
        <v>0</v>
      </c>
      <c r="JY123">
        <v>0</v>
      </c>
      <c r="JZ123">
        <v>0</v>
      </c>
      <c r="KD123">
        <v>0</v>
      </c>
      <c r="KE123">
        <v>7258</v>
      </c>
      <c r="KG123">
        <v>0</v>
      </c>
      <c r="KH123">
        <v>0</v>
      </c>
      <c r="KI123">
        <v>0</v>
      </c>
      <c r="KJ123">
        <v>9</v>
      </c>
      <c r="KK123">
        <v>1</v>
      </c>
      <c r="KL123">
        <v>5544</v>
      </c>
      <c r="KM123">
        <v>616</v>
      </c>
      <c r="KN123">
        <v>0</v>
      </c>
      <c r="KO123">
        <v>0</v>
      </c>
      <c r="KP123">
        <v>0</v>
      </c>
      <c r="KQ123">
        <v>0</v>
      </c>
      <c r="KS123">
        <v>0</v>
      </c>
      <c r="KT123">
        <v>0</v>
      </c>
      <c r="KU123">
        <v>0</v>
      </c>
      <c r="KW123">
        <v>0</v>
      </c>
      <c r="KX123">
        <v>0</v>
      </c>
      <c r="KY123">
        <v>0</v>
      </c>
      <c r="KZ123">
        <v>0</v>
      </c>
      <c r="LA123">
        <v>0</v>
      </c>
      <c r="LB123">
        <v>0</v>
      </c>
      <c r="LD123">
        <v>0</v>
      </c>
      <c r="LE123">
        <v>0</v>
      </c>
      <c r="LF123">
        <v>0</v>
      </c>
      <c r="LG123">
        <v>0</v>
      </c>
      <c r="LH123">
        <v>0</v>
      </c>
      <c r="LI123">
        <v>0</v>
      </c>
      <c r="LJ123">
        <v>817.94500000000005</v>
      </c>
      <c r="LK123">
        <v>4</v>
      </c>
      <c r="LL123">
        <v>60000</v>
      </c>
      <c r="LM123">
        <v>8179</v>
      </c>
      <c r="LN123">
        <v>0</v>
      </c>
      <c r="LO123">
        <v>0</v>
      </c>
      <c r="LP123">
        <v>0</v>
      </c>
      <c r="LQ123">
        <v>0</v>
      </c>
      <c r="LR123">
        <v>0</v>
      </c>
      <c r="LS123">
        <v>0</v>
      </c>
      <c r="LT123">
        <v>0</v>
      </c>
      <c r="LU123">
        <v>0</v>
      </c>
      <c r="LV123">
        <v>0</v>
      </c>
      <c r="LW123">
        <v>0</v>
      </c>
      <c r="LX123">
        <v>0</v>
      </c>
      <c r="LY123">
        <v>0</v>
      </c>
      <c r="LZ123">
        <v>867</v>
      </c>
      <c r="MA123">
        <v>52020</v>
      </c>
      <c r="MB123">
        <v>0</v>
      </c>
      <c r="MC123">
        <v>34680</v>
      </c>
      <c r="MD123">
        <v>17340</v>
      </c>
      <c r="ME123">
        <v>0</v>
      </c>
      <c r="MF123">
        <v>0</v>
      </c>
      <c r="MG123">
        <v>8349165</v>
      </c>
      <c r="MH123">
        <v>0</v>
      </c>
      <c r="MI123">
        <v>0</v>
      </c>
      <c r="MJ123">
        <v>0</v>
      </c>
      <c r="MK123">
        <v>0</v>
      </c>
      <c r="ML123">
        <v>0</v>
      </c>
    </row>
    <row r="124" spans="1:350" x14ac:dyDescent="0.25">
      <c r="A124">
        <v>45523</v>
      </c>
      <c r="B124">
        <v>15825</v>
      </c>
      <c r="C124">
        <v>9</v>
      </c>
      <c r="D124">
        <v>2025</v>
      </c>
      <c r="E124">
        <v>6160</v>
      </c>
      <c r="F124">
        <v>0</v>
      </c>
      <c r="G124">
        <v>379.14</v>
      </c>
      <c r="H124">
        <v>341.02800000000002</v>
      </c>
      <c r="I124">
        <v>341.02800000000002</v>
      </c>
      <c r="J124">
        <v>379.14</v>
      </c>
      <c r="K124">
        <v>0</v>
      </c>
      <c r="L124">
        <v>6160</v>
      </c>
      <c r="M124">
        <v>0</v>
      </c>
      <c r="N124">
        <v>0</v>
      </c>
      <c r="P124">
        <v>321.06200000000001</v>
      </c>
      <c r="Q124">
        <v>0</v>
      </c>
      <c r="R124">
        <v>199763</v>
      </c>
      <c r="S124">
        <v>622.19600000000003</v>
      </c>
      <c r="U124">
        <v>138903</v>
      </c>
      <c r="V124">
        <v>114.14800000000001</v>
      </c>
      <c r="W124">
        <v>70315</v>
      </c>
      <c r="X124">
        <v>70315</v>
      </c>
      <c r="Z124">
        <v>0</v>
      </c>
      <c r="AC124">
        <v>0</v>
      </c>
      <c r="AD124" t="s">
        <v>305</v>
      </c>
      <c r="AE124">
        <v>0</v>
      </c>
      <c r="AH124">
        <v>0</v>
      </c>
      <c r="AI124">
        <v>0</v>
      </c>
      <c r="AJ124">
        <v>6160</v>
      </c>
      <c r="AK124" t="s">
        <v>529</v>
      </c>
      <c r="AL124" t="s">
        <v>553</v>
      </c>
      <c r="AM124">
        <v>0</v>
      </c>
      <c r="AN124">
        <v>0</v>
      </c>
      <c r="AO124">
        <v>0</v>
      </c>
      <c r="AP124">
        <v>0</v>
      </c>
      <c r="AQ124">
        <v>0</v>
      </c>
      <c r="AS124">
        <v>0</v>
      </c>
      <c r="AT124">
        <v>0</v>
      </c>
      <c r="AU124">
        <v>0</v>
      </c>
      <c r="AV124">
        <v>0</v>
      </c>
      <c r="AW124">
        <v>4558126</v>
      </c>
      <c r="AX124">
        <v>4560127</v>
      </c>
      <c r="AY124">
        <v>2973121</v>
      </c>
      <c r="AZ124">
        <v>199763</v>
      </c>
      <c r="BA124">
        <v>9.5830000000000002</v>
      </c>
      <c r="BB124">
        <v>2549</v>
      </c>
      <c r="BC124">
        <v>2533</v>
      </c>
      <c r="BD124">
        <v>6</v>
      </c>
      <c r="BE124">
        <v>16</v>
      </c>
      <c r="BF124">
        <v>4085964</v>
      </c>
      <c r="BG124">
        <v>0</v>
      </c>
      <c r="BJ124">
        <v>12</v>
      </c>
      <c r="BK124">
        <v>0</v>
      </c>
      <c r="BL124">
        <v>0</v>
      </c>
      <c r="BM124">
        <v>0</v>
      </c>
      <c r="BN124">
        <v>0</v>
      </c>
      <c r="BO124">
        <v>0</v>
      </c>
      <c r="BP124">
        <v>0</v>
      </c>
      <c r="BQ124">
        <v>717</v>
      </c>
      <c r="BS124">
        <v>0</v>
      </c>
      <c r="BT124">
        <v>0</v>
      </c>
      <c r="BU124">
        <v>0</v>
      </c>
      <c r="BV124">
        <v>0</v>
      </c>
      <c r="BW124">
        <v>0</v>
      </c>
      <c r="BY124">
        <v>0</v>
      </c>
      <c r="CA124">
        <v>0</v>
      </c>
      <c r="CB124">
        <v>0</v>
      </c>
      <c r="CC124">
        <v>0</v>
      </c>
      <c r="CD124">
        <v>0</v>
      </c>
      <c r="CE124">
        <v>0</v>
      </c>
      <c r="CF124">
        <v>0</v>
      </c>
      <c r="CG124">
        <v>0</v>
      </c>
      <c r="CH124">
        <v>20640</v>
      </c>
      <c r="CI124">
        <v>0</v>
      </c>
      <c r="CJ124">
        <v>4</v>
      </c>
      <c r="CK124">
        <v>0</v>
      </c>
      <c r="CL124">
        <v>0</v>
      </c>
      <c r="CN124">
        <v>0</v>
      </c>
      <c r="CO124">
        <v>1</v>
      </c>
      <c r="CP124">
        <v>0</v>
      </c>
      <c r="CQ124">
        <v>1</v>
      </c>
      <c r="CR124">
        <v>325.01100000000002</v>
      </c>
      <c r="CS124">
        <v>0</v>
      </c>
      <c r="CT124">
        <v>0</v>
      </c>
      <c r="CU124">
        <v>0</v>
      </c>
      <c r="CV124">
        <v>0</v>
      </c>
      <c r="CW124">
        <v>0</v>
      </c>
      <c r="CX124">
        <v>0</v>
      </c>
      <c r="CY124">
        <v>0</v>
      </c>
      <c r="CZ124">
        <v>0</v>
      </c>
      <c r="DB124">
        <v>2100732</v>
      </c>
      <c r="DC124">
        <v>0</v>
      </c>
      <c r="DD124">
        <v>0</v>
      </c>
      <c r="DE124">
        <v>649495</v>
      </c>
      <c r="DF124">
        <v>649495</v>
      </c>
      <c r="DG124">
        <v>105.438</v>
      </c>
      <c r="DH124">
        <v>0</v>
      </c>
      <c r="DI124">
        <v>0</v>
      </c>
      <c r="DK124">
        <v>3102</v>
      </c>
      <c r="DL124">
        <v>0</v>
      </c>
      <c r="DM124">
        <v>603476</v>
      </c>
      <c r="DN124">
        <v>1984</v>
      </c>
      <c r="DO124">
        <v>0</v>
      </c>
      <c r="DP124">
        <v>0</v>
      </c>
      <c r="DQ124">
        <v>0</v>
      </c>
      <c r="DR124">
        <v>0</v>
      </c>
      <c r="DS124">
        <v>0</v>
      </c>
      <c r="DT124">
        <v>0</v>
      </c>
      <c r="DU124">
        <v>0</v>
      </c>
      <c r="DV124">
        <v>0</v>
      </c>
      <c r="DW124">
        <v>0</v>
      </c>
      <c r="DX124">
        <v>0</v>
      </c>
      <c r="DY124">
        <v>0</v>
      </c>
      <c r="DZ124">
        <v>0</v>
      </c>
      <c r="EA124">
        <v>0.9</v>
      </c>
      <c r="EB124">
        <v>0</v>
      </c>
      <c r="EC124">
        <v>8.3469999999999995</v>
      </c>
      <c r="ED124">
        <v>59130</v>
      </c>
      <c r="EE124">
        <v>0</v>
      </c>
      <c r="EF124">
        <v>0</v>
      </c>
      <c r="EG124">
        <v>0</v>
      </c>
      <c r="EH124">
        <v>546330</v>
      </c>
      <c r="EI124">
        <v>0</v>
      </c>
      <c r="EJ124">
        <v>0</v>
      </c>
      <c r="EK124">
        <v>24.814</v>
      </c>
      <c r="EL124">
        <v>0</v>
      </c>
      <c r="EM124">
        <v>1.216</v>
      </c>
      <c r="EN124">
        <v>1.22</v>
      </c>
      <c r="EO124">
        <v>0</v>
      </c>
      <c r="EP124">
        <v>0</v>
      </c>
      <c r="EQ124">
        <v>28.150000000000002</v>
      </c>
      <c r="ER124">
        <v>0</v>
      </c>
      <c r="ES124">
        <v>88.69</v>
      </c>
      <c r="ET124">
        <v>0</v>
      </c>
      <c r="EV124">
        <v>0</v>
      </c>
      <c r="EW124">
        <v>0</v>
      </c>
      <c r="EX124">
        <v>0</v>
      </c>
      <c r="EZ124">
        <v>3888761</v>
      </c>
      <c r="FA124">
        <v>0</v>
      </c>
      <c r="FB124">
        <v>4086523</v>
      </c>
      <c r="FC124">
        <v>0</v>
      </c>
      <c r="FD124">
        <v>0</v>
      </c>
      <c r="FE124">
        <v>572763</v>
      </c>
      <c r="FF124">
        <v>98603</v>
      </c>
      <c r="FG124">
        <v>6.6668999999999992E-2</v>
      </c>
      <c r="FH124">
        <v>3.0164999999999997E-2</v>
      </c>
      <c r="FI124">
        <v>0</v>
      </c>
      <c r="FJ124">
        <v>0</v>
      </c>
      <c r="FK124">
        <v>663.30600000000004</v>
      </c>
      <c r="FL124">
        <v>4778529</v>
      </c>
      <c r="FM124">
        <v>0</v>
      </c>
      <c r="FN124">
        <v>0</v>
      </c>
      <c r="FO124">
        <v>0</v>
      </c>
      <c r="FP124">
        <v>0</v>
      </c>
      <c r="FQ124">
        <v>0</v>
      </c>
      <c r="FR124">
        <v>0</v>
      </c>
      <c r="FS124">
        <v>0</v>
      </c>
      <c r="FT124">
        <v>0</v>
      </c>
      <c r="FU124">
        <v>0</v>
      </c>
      <c r="FV124">
        <v>0</v>
      </c>
      <c r="FW124">
        <v>0</v>
      </c>
      <c r="FX124">
        <v>0</v>
      </c>
      <c r="FY124">
        <v>0</v>
      </c>
      <c r="GB124">
        <v>93287</v>
      </c>
      <c r="GC124">
        <v>93287</v>
      </c>
      <c r="GD124">
        <v>9.9619999999999997</v>
      </c>
      <c r="GF124">
        <v>0</v>
      </c>
      <c r="GG124">
        <v>0</v>
      </c>
      <c r="GH124">
        <v>0</v>
      </c>
      <c r="GI124">
        <v>0</v>
      </c>
      <c r="GK124">
        <v>0</v>
      </c>
      <c r="GL124">
        <v>0</v>
      </c>
      <c r="GM124">
        <v>0</v>
      </c>
      <c r="GN124">
        <v>0</v>
      </c>
      <c r="GO124">
        <v>0</v>
      </c>
      <c r="GQ124">
        <v>0</v>
      </c>
      <c r="GR124">
        <v>0</v>
      </c>
      <c r="GS124">
        <v>0</v>
      </c>
      <c r="GT124">
        <v>0</v>
      </c>
      <c r="HB124">
        <v>0</v>
      </c>
      <c r="HC124">
        <v>3.9695999999999995E-2</v>
      </c>
      <c r="HD124">
        <v>0</v>
      </c>
      <c r="HE124">
        <v>0</v>
      </c>
      <c r="HF124">
        <v>374449</v>
      </c>
      <c r="HG124">
        <v>13552</v>
      </c>
      <c r="HH124">
        <v>66073</v>
      </c>
      <c r="HI124">
        <v>0</v>
      </c>
      <c r="HJ124">
        <v>48200</v>
      </c>
      <c r="HK124">
        <v>833</v>
      </c>
      <c r="HL124">
        <v>469</v>
      </c>
      <c r="HM124">
        <v>0</v>
      </c>
      <c r="HN124">
        <v>61852</v>
      </c>
      <c r="HO124">
        <v>0</v>
      </c>
      <c r="HP124">
        <v>0</v>
      </c>
      <c r="HQ124">
        <v>0</v>
      </c>
      <c r="HR124">
        <v>0</v>
      </c>
      <c r="HS124">
        <v>3886760</v>
      </c>
      <c r="HT124">
        <v>98603</v>
      </c>
      <c r="HW124">
        <v>0</v>
      </c>
      <c r="HX124">
        <v>32</v>
      </c>
      <c r="HY124">
        <v>69</v>
      </c>
      <c r="HZ124">
        <v>49</v>
      </c>
      <c r="IA124">
        <v>152</v>
      </c>
      <c r="IB124">
        <v>108</v>
      </c>
      <c r="IC124">
        <v>410</v>
      </c>
      <c r="ID124">
        <v>0</v>
      </c>
      <c r="IE124">
        <v>0</v>
      </c>
      <c r="IF124">
        <v>0</v>
      </c>
      <c r="IG124">
        <v>22</v>
      </c>
      <c r="IH124">
        <v>107.262</v>
      </c>
      <c r="II124">
        <v>0</v>
      </c>
      <c r="IJ124">
        <v>114.14800000000001</v>
      </c>
      <c r="IK124">
        <v>4.5720000000000001</v>
      </c>
      <c r="IL124">
        <v>0</v>
      </c>
      <c r="IM124">
        <v>0</v>
      </c>
      <c r="IN124">
        <v>0</v>
      </c>
      <c r="IO124">
        <v>0</v>
      </c>
      <c r="IP124">
        <v>4.5720000000000001</v>
      </c>
      <c r="IQ124">
        <v>114.14800000000001</v>
      </c>
      <c r="IR124">
        <v>70315</v>
      </c>
      <c r="IS124">
        <v>1257</v>
      </c>
      <c r="IT124">
        <v>0</v>
      </c>
      <c r="IU124">
        <v>0</v>
      </c>
      <c r="IV124">
        <v>0</v>
      </c>
      <c r="IW124">
        <v>6160</v>
      </c>
      <c r="IX124">
        <v>0</v>
      </c>
      <c r="IY124">
        <v>0</v>
      </c>
      <c r="IZ124">
        <v>1257</v>
      </c>
      <c r="JA124">
        <v>0</v>
      </c>
      <c r="JB124">
        <v>0</v>
      </c>
      <c r="JC124">
        <v>0</v>
      </c>
      <c r="JD124">
        <v>3</v>
      </c>
      <c r="JE124">
        <v>40115</v>
      </c>
      <c r="JF124">
        <v>3</v>
      </c>
      <c r="JG124">
        <v>19737</v>
      </c>
      <c r="JH124">
        <v>2000</v>
      </c>
      <c r="JJ124">
        <v>0</v>
      </c>
      <c r="JK124">
        <v>0</v>
      </c>
      <c r="JL124">
        <v>0</v>
      </c>
      <c r="JM124">
        <v>0</v>
      </c>
      <c r="JO124">
        <v>0.45</v>
      </c>
      <c r="JP124">
        <v>8.5510000000000002</v>
      </c>
      <c r="JQ124">
        <v>0.96100000000000008</v>
      </c>
      <c r="JR124">
        <v>3593</v>
      </c>
      <c r="JS124">
        <v>79441</v>
      </c>
      <c r="JT124">
        <v>10253</v>
      </c>
      <c r="JU124">
        <v>2587</v>
      </c>
      <c r="JW124">
        <v>0</v>
      </c>
      <c r="JX124">
        <v>0</v>
      </c>
      <c r="JY124">
        <v>0</v>
      </c>
      <c r="JZ124">
        <v>0</v>
      </c>
      <c r="KD124">
        <v>2587</v>
      </c>
      <c r="KE124">
        <v>7258</v>
      </c>
      <c r="KG124">
        <v>0</v>
      </c>
      <c r="KH124">
        <v>0</v>
      </c>
      <c r="KI124">
        <v>0</v>
      </c>
      <c r="KJ124">
        <v>16</v>
      </c>
      <c r="KK124">
        <v>6</v>
      </c>
      <c r="KL124">
        <v>9856</v>
      </c>
      <c r="KM124">
        <v>3696</v>
      </c>
      <c r="KN124">
        <v>0</v>
      </c>
      <c r="KO124">
        <v>0</v>
      </c>
      <c r="KP124">
        <v>0</v>
      </c>
      <c r="KQ124">
        <v>0</v>
      </c>
      <c r="KS124">
        <v>0</v>
      </c>
      <c r="KT124">
        <v>0</v>
      </c>
      <c r="KU124">
        <v>0</v>
      </c>
      <c r="KW124">
        <v>0</v>
      </c>
      <c r="KX124">
        <v>0</v>
      </c>
      <c r="KY124">
        <v>0</v>
      </c>
      <c r="KZ124">
        <v>0</v>
      </c>
      <c r="LA124">
        <v>0</v>
      </c>
      <c r="LB124">
        <v>0</v>
      </c>
      <c r="LD124">
        <v>0</v>
      </c>
      <c r="LE124">
        <v>0</v>
      </c>
      <c r="LF124">
        <v>0</v>
      </c>
      <c r="LG124">
        <v>0</v>
      </c>
      <c r="LH124">
        <v>0</v>
      </c>
      <c r="LI124">
        <v>0</v>
      </c>
      <c r="LJ124">
        <v>320.04400000000004</v>
      </c>
      <c r="LK124">
        <v>3</v>
      </c>
      <c r="LL124">
        <v>45000</v>
      </c>
      <c r="LM124">
        <v>3200</v>
      </c>
      <c r="LN124">
        <v>0</v>
      </c>
      <c r="LO124">
        <v>0</v>
      </c>
      <c r="LP124">
        <v>0</v>
      </c>
      <c r="LQ124">
        <v>0</v>
      </c>
      <c r="LR124">
        <v>0</v>
      </c>
      <c r="LS124">
        <v>0</v>
      </c>
      <c r="LT124">
        <v>0</v>
      </c>
      <c r="LU124">
        <v>0</v>
      </c>
      <c r="LV124">
        <v>0</v>
      </c>
      <c r="LW124">
        <v>0</v>
      </c>
      <c r="LX124">
        <v>0</v>
      </c>
      <c r="LY124">
        <v>0</v>
      </c>
      <c r="LZ124">
        <v>344</v>
      </c>
      <c r="MA124">
        <v>20640</v>
      </c>
      <c r="MB124">
        <v>0</v>
      </c>
      <c r="MC124">
        <v>13760</v>
      </c>
      <c r="MD124">
        <v>6880</v>
      </c>
      <c r="ME124">
        <v>0</v>
      </c>
      <c r="MF124">
        <v>0</v>
      </c>
      <c r="MG124">
        <v>4578766</v>
      </c>
      <c r="MH124">
        <v>0</v>
      </c>
      <c r="MI124">
        <v>0</v>
      </c>
      <c r="MJ124">
        <v>0</v>
      </c>
      <c r="MK124">
        <v>0</v>
      </c>
      <c r="ML124">
        <v>0</v>
      </c>
    </row>
    <row r="125" spans="1:350" x14ac:dyDescent="0.25">
      <c r="A125">
        <v>45523</v>
      </c>
      <c r="B125">
        <v>227825</v>
      </c>
      <c r="C125">
        <v>9</v>
      </c>
      <c r="D125">
        <v>2025</v>
      </c>
      <c r="E125">
        <v>6160</v>
      </c>
      <c r="F125">
        <v>0</v>
      </c>
      <c r="G125">
        <v>2296.5419999999999</v>
      </c>
      <c r="H125">
        <v>2198.6690000000003</v>
      </c>
      <c r="I125">
        <v>2198.6690000000003</v>
      </c>
      <c r="J125">
        <v>2296.5419999999999</v>
      </c>
      <c r="K125">
        <v>0</v>
      </c>
      <c r="L125">
        <v>6160</v>
      </c>
      <c r="M125">
        <v>0</v>
      </c>
      <c r="N125">
        <v>0</v>
      </c>
      <c r="P125">
        <v>2291.4520000000002</v>
      </c>
      <c r="Q125">
        <v>0</v>
      </c>
      <c r="R125">
        <v>1425732</v>
      </c>
      <c r="S125">
        <v>622.19600000000003</v>
      </c>
      <c r="U125">
        <v>991368</v>
      </c>
      <c r="V125">
        <v>1433.0450000000001</v>
      </c>
      <c r="W125">
        <v>882756</v>
      </c>
      <c r="X125">
        <v>882756</v>
      </c>
      <c r="Z125">
        <v>0</v>
      </c>
      <c r="AC125">
        <v>0</v>
      </c>
      <c r="AD125" t="s">
        <v>305</v>
      </c>
      <c r="AE125">
        <v>0</v>
      </c>
      <c r="AH125">
        <v>0</v>
      </c>
      <c r="AI125">
        <v>0</v>
      </c>
      <c r="AJ125">
        <v>6160</v>
      </c>
      <c r="AK125" t="s">
        <v>529</v>
      </c>
      <c r="AL125" t="s">
        <v>109</v>
      </c>
      <c r="AM125">
        <v>0</v>
      </c>
      <c r="AN125">
        <v>0</v>
      </c>
      <c r="AO125">
        <v>0</v>
      </c>
      <c r="AP125">
        <v>0</v>
      </c>
      <c r="AQ125">
        <v>0</v>
      </c>
      <c r="AS125">
        <v>0</v>
      </c>
      <c r="AT125">
        <v>0</v>
      </c>
      <c r="AU125">
        <v>0</v>
      </c>
      <c r="AV125">
        <v>0</v>
      </c>
      <c r="AW125">
        <v>27394113</v>
      </c>
      <c r="AX125">
        <v>27035432</v>
      </c>
      <c r="AY125">
        <v>19884844</v>
      </c>
      <c r="AZ125">
        <v>1425732</v>
      </c>
      <c r="BA125">
        <v>0</v>
      </c>
      <c r="BB125">
        <v>0</v>
      </c>
      <c r="BC125">
        <v>0</v>
      </c>
      <c r="BD125">
        <v>0</v>
      </c>
      <c r="BE125">
        <v>0</v>
      </c>
      <c r="BF125">
        <v>23942722</v>
      </c>
      <c r="BG125">
        <v>0</v>
      </c>
      <c r="BJ125">
        <v>12</v>
      </c>
      <c r="BK125">
        <v>0</v>
      </c>
      <c r="BL125">
        <v>0</v>
      </c>
      <c r="BM125">
        <v>0</v>
      </c>
      <c r="BN125">
        <v>0</v>
      </c>
      <c r="BO125">
        <v>0</v>
      </c>
      <c r="BP125">
        <v>0</v>
      </c>
      <c r="BQ125">
        <v>431</v>
      </c>
      <c r="BS125">
        <v>0</v>
      </c>
      <c r="BT125">
        <v>0</v>
      </c>
      <c r="BU125">
        <v>0</v>
      </c>
      <c r="BV125">
        <v>0</v>
      </c>
      <c r="BW125">
        <v>0</v>
      </c>
      <c r="BY125">
        <v>0</v>
      </c>
      <c r="CA125">
        <v>279.70300000000003</v>
      </c>
      <c r="CB125">
        <v>279703</v>
      </c>
      <c r="CC125">
        <v>0</v>
      </c>
      <c r="CD125">
        <v>0</v>
      </c>
      <c r="CE125">
        <v>0</v>
      </c>
      <c r="CF125">
        <v>0</v>
      </c>
      <c r="CG125">
        <v>0</v>
      </c>
      <c r="CH125">
        <v>507632</v>
      </c>
      <c r="CI125">
        <v>0</v>
      </c>
      <c r="CJ125">
        <v>5</v>
      </c>
      <c r="CK125">
        <v>0</v>
      </c>
      <c r="CL125">
        <v>0</v>
      </c>
      <c r="CN125">
        <v>0</v>
      </c>
      <c r="CO125">
        <v>1</v>
      </c>
      <c r="CP125">
        <v>0.24400000000000002</v>
      </c>
      <c r="CQ125">
        <v>0</v>
      </c>
      <c r="CR125">
        <v>2336.6460000000002</v>
      </c>
      <c r="CS125">
        <v>0</v>
      </c>
      <c r="CT125">
        <v>0</v>
      </c>
      <c r="CU125">
        <v>0</v>
      </c>
      <c r="CV125">
        <v>0</v>
      </c>
      <c r="CW125">
        <v>0</v>
      </c>
      <c r="CX125">
        <v>0</v>
      </c>
      <c r="CY125">
        <v>0</v>
      </c>
      <c r="CZ125">
        <v>0</v>
      </c>
      <c r="DB125">
        <v>13543801</v>
      </c>
      <c r="DC125">
        <v>0</v>
      </c>
      <c r="DD125">
        <v>0</v>
      </c>
      <c r="DE125">
        <v>3645565</v>
      </c>
      <c r="DF125">
        <v>3649187</v>
      </c>
      <c r="DG125">
        <v>591.81299999999999</v>
      </c>
      <c r="DH125">
        <v>0</v>
      </c>
      <c r="DI125">
        <v>3622</v>
      </c>
      <c r="DK125">
        <v>0</v>
      </c>
      <c r="DL125">
        <v>0</v>
      </c>
      <c r="DM125">
        <v>1816010</v>
      </c>
      <c r="DN125">
        <v>5971</v>
      </c>
      <c r="DO125">
        <v>0</v>
      </c>
      <c r="DP125">
        <v>0</v>
      </c>
      <c r="DQ125">
        <v>0</v>
      </c>
      <c r="DR125">
        <v>0</v>
      </c>
      <c r="DS125">
        <v>0</v>
      </c>
      <c r="DT125">
        <v>0</v>
      </c>
      <c r="DU125">
        <v>0</v>
      </c>
      <c r="DV125">
        <v>0</v>
      </c>
      <c r="DW125">
        <v>0</v>
      </c>
      <c r="DX125">
        <v>0</v>
      </c>
      <c r="DY125">
        <v>0</v>
      </c>
      <c r="DZ125">
        <v>0</v>
      </c>
      <c r="EA125">
        <v>0</v>
      </c>
      <c r="EB125">
        <v>0</v>
      </c>
      <c r="EC125">
        <v>101.81200000000001</v>
      </c>
      <c r="ED125">
        <v>721236</v>
      </c>
      <c r="EE125">
        <v>0</v>
      </c>
      <c r="EF125">
        <v>0</v>
      </c>
      <c r="EG125">
        <v>0</v>
      </c>
      <c r="EH125">
        <v>1100745</v>
      </c>
      <c r="EI125">
        <v>0</v>
      </c>
      <c r="EJ125">
        <v>0</v>
      </c>
      <c r="EK125">
        <v>41.923999999999999</v>
      </c>
      <c r="EL125">
        <v>0.42200000000000004</v>
      </c>
      <c r="EM125">
        <v>9.4660000000000011</v>
      </c>
      <c r="EN125">
        <v>4.3580000000000005</v>
      </c>
      <c r="EO125">
        <v>0</v>
      </c>
      <c r="EP125">
        <v>0</v>
      </c>
      <c r="EQ125">
        <v>56.936</v>
      </c>
      <c r="ER125">
        <v>1.1880000000000002</v>
      </c>
      <c r="ES125">
        <v>178.69200000000001</v>
      </c>
      <c r="ET125">
        <v>0</v>
      </c>
      <c r="EV125">
        <v>0</v>
      </c>
      <c r="EW125">
        <v>0</v>
      </c>
      <c r="EX125">
        <v>0</v>
      </c>
      <c r="EZ125">
        <v>23101401</v>
      </c>
      <c r="FA125">
        <v>0</v>
      </c>
      <c r="FB125">
        <v>24521162</v>
      </c>
      <c r="FC125">
        <v>0</v>
      </c>
      <c r="FD125">
        <v>0</v>
      </c>
      <c r="FE125">
        <v>3356245</v>
      </c>
      <c r="FF125">
        <v>577786</v>
      </c>
      <c r="FG125">
        <v>6.6668999999999992E-2</v>
      </c>
      <c r="FH125">
        <v>3.0164999999999997E-2</v>
      </c>
      <c r="FI125">
        <v>0</v>
      </c>
      <c r="FJ125">
        <v>0</v>
      </c>
      <c r="FK125">
        <v>3886.806</v>
      </c>
      <c r="FL125">
        <v>28962825</v>
      </c>
      <c r="FM125">
        <v>0</v>
      </c>
      <c r="FN125">
        <v>0</v>
      </c>
      <c r="FO125">
        <v>293011</v>
      </c>
      <c r="FP125">
        <v>0</v>
      </c>
      <c r="FQ125">
        <v>293011</v>
      </c>
      <c r="FR125">
        <v>293011</v>
      </c>
      <c r="FS125">
        <v>0</v>
      </c>
      <c r="FT125">
        <v>0</v>
      </c>
      <c r="FU125">
        <v>0.45900000000000002</v>
      </c>
      <c r="FV125">
        <v>0</v>
      </c>
      <c r="FW125">
        <v>0</v>
      </c>
      <c r="FX125">
        <v>0</v>
      </c>
      <c r="FY125">
        <v>0</v>
      </c>
      <c r="GB125">
        <v>397570</v>
      </c>
      <c r="GC125">
        <v>397570</v>
      </c>
      <c r="GD125">
        <v>40.937000000000005</v>
      </c>
      <c r="GF125">
        <v>0</v>
      </c>
      <c r="GG125">
        <v>0</v>
      </c>
      <c r="GH125">
        <v>0</v>
      </c>
      <c r="GI125">
        <v>0</v>
      </c>
      <c r="GK125">
        <v>0</v>
      </c>
      <c r="GL125">
        <v>0</v>
      </c>
      <c r="GM125">
        <v>0</v>
      </c>
      <c r="GN125">
        <v>0</v>
      </c>
      <c r="GO125">
        <v>0</v>
      </c>
      <c r="GQ125">
        <v>0</v>
      </c>
      <c r="GR125">
        <v>0</v>
      </c>
      <c r="GS125">
        <v>0</v>
      </c>
      <c r="GT125">
        <v>0</v>
      </c>
      <c r="HB125">
        <v>380911986</v>
      </c>
      <c r="HC125">
        <v>3.9695999999999995E-2</v>
      </c>
      <c r="HD125">
        <v>364652</v>
      </c>
      <c r="HE125">
        <v>0</v>
      </c>
      <c r="HF125">
        <v>2414139</v>
      </c>
      <c r="HG125">
        <v>49896</v>
      </c>
      <c r="HH125">
        <v>694072</v>
      </c>
      <c r="HI125">
        <v>0</v>
      </c>
      <c r="HJ125">
        <v>97921</v>
      </c>
      <c r="HK125">
        <v>7539</v>
      </c>
      <c r="HL125">
        <v>4158</v>
      </c>
      <c r="HM125">
        <v>86000</v>
      </c>
      <c r="HN125">
        <v>305399</v>
      </c>
      <c r="HO125">
        <v>0</v>
      </c>
      <c r="HP125">
        <v>0</v>
      </c>
      <c r="HQ125">
        <v>0</v>
      </c>
      <c r="HR125">
        <v>0</v>
      </c>
      <c r="HS125">
        <v>23095430</v>
      </c>
      <c r="HT125">
        <v>577786</v>
      </c>
      <c r="HW125">
        <v>0</v>
      </c>
      <c r="HX125">
        <v>441</v>
      </c>
      <c r="HY125">
        <v>519</v>
      </c>
      <c r="HZ125">
        <v>520</v>
      </c>
      <c r="IA125">
        <v>566</v>
      </c>
      <c r="IB125">
        <v>330</v>
      </c>
      <c r="IC125">
        <v>2376</v>
      </c>
      <c r="ID125">
        <v>0</v>
      </c>
      <c r="IE125">
        <v>0</v>
      </c>
      <c r="IF125">
        <v>0</v>
      </c>
      <c r="IG125">
        <v>81</v>
      </c>
      <c r="IH125">
        <v>1126.74</v>
      </c>
      <c r="II125">
        <v>0</v>
      </c>
      <c r="IJ125">
        <v>1433.0450000000001</v>
      </c>
      <c r="IK125">
        <v>0</v>
      </c>
      <c r="IL125">
        <v>16</v>
      </c>
      <c r="IM125">
        <v>2</v>
      </c>
      <c r="IN125">
        <v>0</v>
      </c>
      <c r="IO125">
        <v>18</v>
      </c>
      <c r="IP125">
        <v>0</v>
      </c>
      <c r="IQ125">
        <v>1433.0450000000001</v>
      </c>
      <c r="IR125">
        <v>882756</v>
      </c>
      <c r="IS125">
        <v>0</v>
      </c>
      <c r="IT125">
        <v>80000</v>
      </c>
      <c r="IU125">
        <v>6000</v>
      </c>
      <c r="IV125">
        <v>0</v>
      </c>
      <c r="IW125">
        <v>6160</v>
      </c>
      <c r="IX125">
        <v>0</v>
      </c>
      <c r="IY125">
        <v>0</v>
      </c>
      <c r="IZ125">
        <v>0</v>
      </c>
      <c r="JA125">
        <v>0</v>
      </c>
      <c r="JB125">
        <v>7</v>
      </c>
      <c r="JC125">
        <v>150233</v>
      </c>
      <c r="JD125">
        <v>8</v>
      </c>
      <c r="JE125">
        <v>93462</v>
      </c>
      <c r="JF125">
        <v>8</v>
      </c>
      <c r="JG125">
        <v>46704</v>
      </c>
      <c r="JH125">
        <v>15000</v>
      </c>
      <c r="JJ125">
        <v>0</v>
      </c>
      <c r="JK125">
        <v>0</v>
      </c>
      <c r="JL125">
        <v>0</v>
      </c>
      <c r="JM125">
        <v>0</v>
      </c>
      <c r="JO125">
        <v>0</v>
      </c>
      <c r="JP125">
        <v>28.424000000000003</v>
      </c>
      <c r="JQ125">
        <v>12.513</v>
      </c>
      <c r="JR125">
        <v>0</v>
      </c>
      <c r="JS125">
        <v>264066</v>
      </c>
      <c r="JT125">
        <v>133504</v>
      </c>
      <c r="JU125">
        <v>0</v>
      </c>
      <c r="JW125">
        <v>0</v>
      </c>
      <c r="JX125">
        <v>0</v>
      </c>
      <c r="JY125">
        <v>0</v>
      </c>
      <c r="JZ125">
        <v>0</v>
      </c>
      <c r="KD125">
        <v>0</v>
      </c>
      <c r="KE125">
        <v>7258</v>
      </c>
      <c r="KG125">
        <v>0</v>
      </c>
      <c r="KH125">
        <v>0</v>
      </c>
      <c r="KI125">
        <v>0</v>
      </c>
      <c r="KJ125">
        <v>46</v>
      </c>
      <c r="KK125">
        <v>35</v>
      </c>
      <c r="KL125">
        <v>28336</v>
      </c>
      <c r="KM125">
        <v>21560</v>
      </c>
      <c r="KN125">
        <v>0</v>
      </c>
      <c r="KO125">
        <v>0</v>
      </c>
      <c r="KP125">
        <v>0</v>
      </c>
      <c r="KQ125">
        <v>0</v>
      </c>
      <c r="KS125">
        <v>0</v>
      </c>
      <c r="KT125">
        <v>0</v>
      </c>
      <c r="KU125">
        <v>0</v>
      </c>
      <c r="KW125">
        <v>0</v>
      </c>
      <c r="KX125">
        <v>0</v>
      </c>
      <c r="KY125">
        <v>0</v>
      </c>
      <c r="KZ125">
        <v>0</v>
      </c>
      <c r="LA125">
        <v>0</v>
      </c>
      <c r="LB125">
        <v>0</v>
      </c>
      <c r="LD125">
        <v>0</v>
      </c>
      <c r="LE125">
        <v>0</v>
      </c>
      <c r="LF125">
        <v>0</v>
      </c>
      <c r="LG125">
        <v>0</v>
      </c>
      <c r="LH125">
        <v>0</v>
      </c>
      <c r="LI125">
        <v>0</v>
      </c>
      <c r="LJ125">
        <v>2292.0680000000002</v>
      </c>
      <c r="LK125">
        <v>5</v>
      </c>
      <c r="LL125">
        <v>75000</v>
      </c>
      <c r="LM125">
        <v>22921</v>
      </c>
      <c r="LN125">
        <v>0</v>
      </c>
      <c r="LO125">
        <v>0</v>
      </c>
      <c r="LP125">
        <v>0</v>
      </c>
      <c r="LQ125">
        <v>0</v>
      </c>
      <c r="LR125">
        <v>0</v>
      </c>
      <c r="LS125">
        <v>0</v>
      </c>
      <c r="LT125">
        <v>0</v>
      </c>
      <c r="LU125">
        <v>0</v>
      </c>
      <c r="LV125">
        <v>0</v>
      </c>
      <c r="LW125">
        <v>0</v>
      </c>
      <c r="LX125">
        <v>0</v>
      </c>
      <c r="LY125">
        <v>0</v>
      </c>
      <c r="LZ125">
        <v>2383</v>
      </c>
      <c r="MA125">
        <v>142980</v>
      </c>
      <c r="MB125">
        <v>0</v>
      </c>
      <c r="MC125">
        <v>95320</v>
      </c>
      <c r="MD125">
        <v>47660</v>
      </c>
      <c r="ME125">
        <v>0</v>
      </c>
      <c r="MF125">
        <v>0</v>
      </c>
      <c r="MG125">
        <v>27537093</v>
      </c>
      <c r="MH125">
        <v>0</v>
      </c>
      <c r="MI125">
        <v>0</v>
      </c>
      <c r="MJ125">
        <v>0</v>
      </c>
      <c r="MK125">
        <v>0</v>
      </c>
      <c r="ML125">
        <v>0</v>
      </c>
    </row>
    <row r="126" spans="1:350" x14ac:dyDescent="0.25">
      <c r="A126">
        <v>45523</v>
      </c>
      <c r="B126">
        <v>227826</v>
      </c>
      <c r="C126">
        <v>9</v>
      </c>
      <c r="D126">
        <v>2025</v>
      </c>
      <c r="E126">
        <v>6160</v>
      </c>
      <c r="F126">
        <v>0</v>
      </c>
      <c r="G126">
        <v>363.83</v>
      </c>
      <c r="H126">
        <v>342.28900000000004</v>
      </c>
      <c r="I126">
        <v>342.28900000000004</v>
      </c>
      <c r="J126">
        <v>363.83</v>
      </c>
      <c r="K126">
        <v>0</v>
      </c>
      <c r="L126">
        <v>6160</v>
      </c>
      <c r="M126">
        <v>0</v>
      </c>
      <c r="N126">
        <v>0</v>
      </c>
      <c r="P126">
        <v>369.57300000000004</v>
      </c>
      <c r="Q126">
        <v>0</v>
      </c>
      <c r="R126">
        <v>229947</v>
      </c>
      <c r="S126">
        <v>622.19600000000003</v>
      </c>
      <c r="U126">
        <v>159892</v>
      </c>
      <c r="V126">
        <v>98.15</v>
      </c>
      <c r="W126">
        <v>60460</v>
      </c>
      <c r="X126">
        <v>60460</v>
      </c>
      <c r="Z126">
        <v>0</v>
      </c>
      <c r="AC126">
        <v>0</v>
      </c>
      <c r="AD126" t="s">
        <v>305</v>
      </c>
      <c r="AE126">
        <v>0</v>
      </c>
      <c r="AH126">
        <v>0</v>
      </c>
      <c r="AI126">
        <v>0</v>
      </c>
      <c r="AJ126">
        <v>6160</v>
      </c>
      <c r="AK126" t="s">
        <v>529</v>
      </c>
      <c r="AL126" t="s">
        <v>353</v>
      </c>
      <c r="AM126">
        <v>0</v>
      </c>
      <c r="AN126">
        <v>0</v>
      </c>
      <c r="AO126">
        <v>0</v>
      </c>
      <c r="AP126">
        <v>0</v>
      </c>
      <c r="AQ126">
        <v>0</v>
      </c>
      <c r="AS126">
        <v>0</v>
      </c>
      <c r="AT126">
        <v>0</v>
      </c>
      <c r="AU126">
        <v>0</v>
      </c>
      <c r="AV126">
        <v>0</v>
      </c>
      <c r="AW126">
        <v>3859768</v>
      </c>
      <c r="AX126">
        <v>3803478</v>
      </c>
      <c r="AY126">
        <v>2577616</v>
      </c>
      <c r="AZ126">
        <v>229947</v>
      </c>
      <c r="BA126">
        <v>0</v>
      </c>
      <c r="BB126">
        <v>0</v>
      </c>
      <c r="BC126">
        <v>0</v>
      </c>
      <c r="BD126">
        <v>0</v>
      </c>
      <c r="BE126">
        <v>0</v>
      </c>
      <c r="BF126">
        <v>3464219</v>
      </c>
      <c r="BG126">
        <v>0</v>
      </c>
      <c r="BJ126">
        <v>12</v>
      </c>
      <c r="BK126">
        <v>0</v>
      </c>
      <c r="BL126">
        <v>0</v>
      </c>
      <c r="BM126">
        <v>0</v>
      </c>
      <c r="BN126">
        <v>0</v>
      </c>
      <c r="BO126">
        <v>0</v>
      </c>
      <c r="BP126">
        <v>0</v>
      </c>
      <c r="BQ126">
        <v>717</v>
      </c>
      <c r="BS126">
        <v>0</v>
      </c>
      <c r="BT126">
        <v>0</v>
      </c>
      <c r="BU126">
        <v>0</v>
      </c>
      <c r="BV126">
        <v>0</v>
      </c>
      <c r="BW126">
        <v>0</v>
      </c>
      <c r="BY126">
        <v>0</v>
      </c>
      <c r="CA126">
        <v>0</v>
      </c>
      <c r="CB126">
        <v>0</v>
      </c>
      <c r="CC126">
        <v>0</v>
      </c>
      <c r="CD126">
        <v>0</v>
      </c>
      <c r="CE126">
        <v>0</v>
      </c>
      <c r="CF126">
        <v>0</v>
      </c>
      <c r="CG126">
        <v>0</v>
      </c>
      <c r="CH126">
        <v>83630</v>
      </c>
      <c r="CI126">
        <v>0</v>
      </c>
      <c r="CJ126">
        <v>4</v>
      </c>
      <c r="CK126">
        <v>0</v>
      </c>
      <c r="CL126">
        <v>0</v>
      </c>
      <c r="CN126">
        <v>0</v>
      </c>
      <c r="CO126">
        <v>1</v>
      </c>
      <c r="CP126">
        <v>0</v>
      </c>
      <c r="CQ126">
        <v>0</v>
      </c>
      <c r="CR126">
        <v>369.916</v>
      </c>
      <c r="CS126">
        <v>0</v>
      </c>
      <c r="CT126">
        <v>0</v>
      </c>
      <c r="CU126">
        <v>0</v>
      </c>
      <c r="CV126">
        <v>0</v>
      </c>
      <c r="CW126">
        <v>0</v>
      </c>
      <c r="CX126">
        <v>0</v>
      </c>
      <c r="CY126">
        <v>0</v>
      </c>
      <c r="CZ126">
        <v>0</v>
      </c>
      <c r="DB126">
        <v>2108500</v>
      </c>
      <c r="DC126">
        <v>0</v>
      </c>
      <c r="DD126">
        <v>0</v>
      </c>
      <c r="DE126">
        <v>292831</v>
      </c>
      <c r="DF126">
        <v>292831</v>
      </c>
      <c r="DG126">
        <v>47.538000000000004</v>
      </c>
      <c r="DH126">
        <v>0</v>
      </c>
      <c r="DI126">
        <v>0</v>
      </c>
      <c r="DK126">
        <v>3099</v>
      </c>
      <c r="DL126">
        <v>0</v>
      </c>
      <c r="DM126">
        <v>449988</v>
      </c>
      <c r="DN126">
        <v>1480</v>
      </c>
      <c r="DO126">
        <v>0</v>
      </c>
      <c r="DP126">
        <v>0</v>
      </c>
      <c r="DQ126">
        <v>0</v>
      </c>
      <c r="DR126">
        <v>0</v>
      </c>
      <c r="DS126">
        <v>0</v>
      </c>
      <c r="DT126">
        <v>0</v>
      </c>
      <c r="DU126">
        <v>0</v>
      </c>
      <c r="DV126">
        <v>0</v>
      </c>
      <c r="DW126">
        <v>0</v>
      </c>
      <c r="DX126">
        <v>0</v>
      </c>
      <c r="DY126">
        <v>0</v>
      </c>
      <c r="DZ126">
        <v>0</v>
      </c>
      <c r="EA126">
        <v>0</v>
      </c>
      <c r="EB126">
        <v>0</v>
      </c>
      <c r="EC126">
        <v>5.1749999999999998</v>
      </c>
      <c r="ED126">
        <v>36660</v>
      </c>
      <c r="EE126">
        <v>0</v>
      </c>
      <c r="EF126">
        <v>0</v>
      </c>
      <c r="EG126">
        <v>0</v>
      </c>
      <c r="EH126">
        <v>414808</v>
      </c>
      <c r="EI126">
        <v>0</v>
      </c>
      <c r="EJ126">
        <v>0</v>
      </c>
      <c r="EK126">
        <v>16.562000000000001</v>
      </c>
      <c r="EL126">
        <v>0.224</v>
      </c>
      <c r="EM126">
        <v>3.621</v>
      </c>
      <c r="EN126">
        <v>1.3580000000000001</v>
      </c>
      <c r="EO126">
        <v>0</v>
      </c>
      <c r="EP126">
        <v>0</v>
      </c>
      <c r="EQ126">
        <v>21.541</v>
      </c>
      <c r="ER126">
        <v>0</v>
      </c>
      <c r="ES126">
        <v>67.338999999999999</v>
      </c>
      <c r="ET126">
        <v>0</v>
      </c>
      <c r="EV126">
        <v>0</v>
      </c>
      <c r="EW126">
        <v>0</v>
      </c>
      <c r="EX126">
        <v>0</v>
      </c>
      <c r="EZ126">
        <v>3234272</v>
      </c>
      <c r="FA126">
        <v>0</v>
      </c>
      <c r="FB126">
        <v>3462739</v>
      </c>
      <c r="FC126">
        <v>0</v>
      </c>
      <c r="FD126">
        <v>0</v>
      </c>
      <c r="FE126">
        <v>485607</v>
      </c>
      <c r="FF126">
        <v>83599</v>
      </c>
      <c r="FG126">
        <v>6.6668999999999992E-2</v>
      </c>
      <c r="FH126">
        <v>3.0164999999999997E-2</v>
      </c>
      <c r="FI126">
        <v>0</v>
      </c>
      <c r="FJ126">
        <v>0</v>
      </c>
      <c r="FK126">
        <v>562.37300000000005</v>
      </c>
      <c r="FL126">
        <v>4115575</v>
      </c>
      <c r="FM126">
        <v>0</v>
      </c>
      <c r="FN126">
        <v>0</v>
      </c>
      <c r="FO126">
        <v>0</v>
      </c>
      <c r="FP126">
        <v>0</v>
      </c>
      <c r="FQ126">
        <v>0</v>
      </c>
      <c r="FR126">
        <v>0</v>
      </c>
      <c r="FS126">
        <v>0</v>
      </c>
      <c r="FT126">
        <v>0</v>
      </c>
      <c r="FU126">
        <v>0</v>
      </c>
      <c r="FV126">
        <v>0</v>
      </c>
      <c r="FW126">
        <v>0</v>
      </c>
      <c r="FX126">
        <v>0</v>
      </c>
      <c r="FY126">
        <v>0</v>
      </c>
      <c r="GB126">
        <v>0</v>
      </c>
      <c r="GC126">
        <v>0</v>
      </c>
      <c r="GD126">
        <v>0</v>
      </c>
      <c r="GF126">
        <v>0</v>
      </c>
      <c r="GG126">
        <v>0</v>
      </c>
      <c r="GH126">
        <v>0</v>
      </c>
      <c r="GI126">
        <v>0</v>
      </c>
      <c r="GK126">
        <v>0</v>
      </c>
      <c r="GL126">
        <v>0</v>
      </c>
      <c r="GM126">
        <v>0</v>
      </c>
      <c r="GN126">
        <v>0</v>
      </c>
      <c r="GO126">
        <v>0</v>
      </c>
      <c r="GQ126">
        <v>0</v>
      </c>
      <c r="GR126">
        <v>0</v>
      </c>
      <c r="GS126">
        <v>0</v>
      </c>
      <c r="GT126">
        <v>0</v>
      </c>
      <c r="HB126">
        <v>380911986</v>
      </c>
      <c r="HC126">
        <v>3.9695999999999995E-2</v>
      </c>
      <c r="HD126">
        <v>57770</v>
      </c>
      <c r="HE126">
        <v>0</v>
      </c>
      <c r="HF126">
        <v>375833</v>
      </c>
      <c r="HG126">
        <v>22792</v>
      </c>
      <c r="HH126">
        <v>98471</v>
      </c>
      <c r="HI126">
        <v>0</v>
      </c>
      <c r="HJ126">
        <v>18699</v>
      </c>
      <c r="HK126">
        <v>0</v>
      </c>
      <c r="HL126">
        <v>0</v>
      </c>
      <c r="HM126">
        <v>0</v>
      </c>
      <c r="HN126">
        <v>35165</v>
      </c>
      <c r="HO126">
        <v>0</v>
      </c>
      <c r="HP126">
        <v>0</v>
      </c>
      <c r="HQ126">
        <v>0</v>
      </c>
      <c r="HR126">
        <v>0</v>
      </c>
      <c r="HS126">
        <v>3232792</v>
      </c>
      <c r="HT126">
        <v>83599</v>
      </c>
      <c r="HW126">
        <v>0</v>
      </c>
      <c r="HX126">
        <v>47</v>
      </c>
      <c r="HY126">
        <v>57</v>
      </c>
      <c r="HZ126">
        <v>57</v>
      </c>
      <c r="IA126">
        <v>14</v>
      </c>
      <c r="IB126">
        <v>20</v>
      </c>
      <c r="IC126">
        <v>195</v>
      </c>
      <c r="ID126">
        <v>0</v>
      </c>
      <c r="IE126">
        <v>0</v>
      </c>
      <c r="IF126">
        <v>0</v>
      </c>
      <c r="IG126">
        <v>37</v>
      </c>
      <c r="IH126">
        <v>159.85500000000002</v>
      </c>
      <c r="II126">
        <v>0</v>
      </c>
      <c r="IJ126">
        <v>98.15</v>
      </c>
      <c r="IK126">
        <v>0</v>
      </c>
      <c r="IL126">
        <v>0</v>
      </c>
      <c r="IM126">
        <v>0</v>
      </c>
      <c r="IN126">
        <v>0</v>
      </c>
      <c r="IO126">
        <v>0</v>
      </c>
      <c r="IP126">
        <v>0</v>
      </c>
      <c r="IQ126">
        <v>98.15</v>
      </c>
      <c r="IR126">
        <v>60460</v>
      </c>
      <c r="IS126">
        <v>0</v>
      </c>
      <c r="IT126">
        <v>0</v>
      </c>
      <c r="IU126">
        <v>0</v>
      </c>
      <c r="IV126">
        <v>0</v>
      </c>
      <c r="IW126">
        <v>6160</v>
      </c>
      <c r="IX126">
        <v>0</v>
      </c>
      <c r="IY126">
        <v>0</v>
      </c>
      <c r="IZ126">
        <v>0</v>
      </c>
      <c r="JA126">
        <v>0</v>
      </c>
      <c r="JB126">
        <v>0</v>
      </c>
      <c r="JC126">
        <v>0</v>
      </c>
      <c r="JD126">
        <v>2</v>
      </c>
      <c r="JE126">
        <v>17580</v>
      </c>
      <c r="JF126">
        <v>3</v>
      </c>
      <c r="JG126">
        <v>13185</v>
      </c>
      <c r="JH126">
        <v>4400</v>
      </c>
      <c r="JJ126">
        <v>0</v>
      </c>
      <c r="JK126">
        <v>0</v>
      </c>
      <c r="JL126">
        <v>0</v>
      </c>
      <c r="JM126">
        <v>0</v>
      </c>
      <c r="JO126">
        <v>0</v>
      </c>
      <c r="JP126">
        <v>0</v>
      </c>
      <c r="JQ126">
        <v>0</v>
      </c>
      <c r="JR126">
        <v>0</v>
      </c>
      <c r="JS126">
        <v>0</v>
      </c>
      <c r="JT126">
        <v>0</v>
      </c>
      <c r="JU126">
        <v>0</v>
      </c>
      <c r="JW126">
        <v>0</v>
      </c>
      <c r="JX126">
        <v>0</v>
      </c>
      <c r="JY126">
        <v>0</v>
      </c>
      <c r="JZ126">
        <v>0</v>
      </c>
      <c r="KD126">
        <v>0</v>
      </c>
      <c r="KE126">
        <v>7258</v>
      </c>
      <c r="KG126">
        <v>0</v>
      </c>
      <c r="KH126">
        <v>0</v>
      </c>
      <c r="KI126">
        <v>0</v>
      </c>
      <c r="KJ126">
        <v>19</v>
      </c>
      <c r="KK126">
        <v>18</v>
      </c>
      <c r="KL126">
        <v>11704</v>
      </c>
      <c r="KM126">
        <v>11088</v>
      </c>
      <c r="KN126">
        <v>0</v>
      </c>
      <c r="KO126">
        <v>0</v>
      </c>
      <c r="KP126">
        <v>0</v>
      </c>
      <c r="KQ126">
        <v>0</v>
      </c>
      <c r="KS126">
        <v>0</v>
      </c>
      <c r="KT126">
        <v>0</v>
      </c>
      <c r="KU126">
        <v>0</v>
      </c>
      <c r="KW126">
        <v>0</v>
      </c>
      <c r="KX126">
        <v>0</v>
      </c>
      <c r="KY126">
        <v>0</v>
      </c>
      <c r="KZ126">
        <v>0</v>
      </c>
      <c r="LA126">
        <v>0</v>
      </c>
      <c r="LB126">
        <v>0</v>
      </c>
      <c r="LD126">
        <v>0</v>
      </c>
      <c r="LE126">
        <v>0</v>
      </c>
      <c r="LF126">
        <v>0</v>
      </c>
      <c r="LG126">
        <v>0</v>
      </c>
      <c r="LH126">
        <v>0</v>
      </c>
      <c r="LI126">
        <v>0</v>
      </c>
      <c r="LJ126">
        <v>369.916</v>
      </c>
      <c r="LK126">
        <v>1</v>
      </c>
      <c r="LL126">
        <v>15000</v>
      </c>
      <c r="LM126">
        <v>3699</v>
      </c>
      <c r="LN126">
        <v>0</v>
      </c>
      <c r="LO126">
        <v>0</v>
      </c>
      <c r="LP126">
        <v>0</v>
      </c>
      <c r="LQ126">
        <v>0</v>
      </c>
      <c r="LR126">
        <v>0</v>
      </c>
      <c r="LS126">
        <v>0</v>
      </c>
      <c r="LT126">
        <v>0</v>
      </c>
      <c r="LU126">
        <v>0</v>
      </c>
      <c r="LV126">
        <v>0</v>
      </c>
      <c r="LW126">
        <v>0</v>
      </c>
      <c r="LX126">
        <v>0</v>
      </c>
      <c r="LY126">
        <v>0</v>
      </c>
      <c r="LZ126">
        <v>431</v>
      </c>
      <c r="MA126">
        <v>25860</v>
      </c>
      <c r="MB126">
        <v>0</v>
      </c>
      <c r="MC126">
        <v>17240</v>
      </c>
      <c r="MD126">
        <v>8620</v>
      </c>
      <c r="ME126">
        <v>0</v>
      </c>
      <c r="MF126">
        <v>0</v>
      </c>
      <c r="MG126">
        <v>3885628</v>
      </c>
      <c r="MH126">
        <v>0</v>
      </c>
      <c r="MI126">
        <v>0</v>
      </c>
      <c r="MJ126">
        <v>0</v>
      </c>
      <c r="MK126">
        <v>0</v>
      </c>
      <c r="ML126">
        <v>0</v>
      </c>
    </row>
    <row r="127" spans="1:350" x14ac:dyDescent="0.25">
      <c r="A127">
        <v>45523</v>
      </c>
      <c r="B127">
        <v>15827</v>
      </c>
      <c r="C127">
        <v>9</v>
      </c>
      <c r="D127">
        <v>2025</v>
      </c>
      <c r="E127">
        <v>6160</v>
      </c>
      <c r="F127">
        <v>0</v>
      </c>
      <c r="G127">
        <v>5140.6150000000007</v>
      </c>
      <c r="H127">
        <v>4696.2170000000006</v>
      </c>
      <c r="I127">
        <v>4696.2170000000006</v>
      </c>
      <c r="J127">
        <v>5140.6150000000007</v>
      </c>
      <c r="K127">
        <v>0</v>
      </c>
      <c r="L127">
        <v>6160</v>
      </c>
      <c r="M127">
        <v>0</v>
      </c>
      <c r="N127">
        <v>0</v>
      </c>
      <c r="P127">
        <v>4602.0820000000003</v>
      </c>
      <c r="Q127">
        <v>0</v>
      </c>
      <c r="R127">
        <v>2863397</v>
      </c>
      <c r="S127">
        <v>622.19600000000003</v>
      </c>
      <c r="U127">
        <v>1991032</v>
      </c>
      <c r="V127">
        <v>955.83600000000001</v>
      </c>
      <c r="W127">
        <v>588795</v>
      </c>
      <c r="X127">
        <v>588795</v>
      </c>
      <c r="Z127">
        <v>0</v>
      </c>
      <c r="AC127">
        <v>0</v>
      </c>
      <c r="AD127" t="s">
        <v>305</v>
      </c>
      <c r="AE127">
        <v>0</v>
      </c>
      <c r="AH127">
        <v>0</v>
      </c>
      <c r="AI127">
        <v>0</v>
      </c>
      <c r="AJ127">
        <v>6160</v>
      </c>
      <c r="AK127" t="s">
        <v>529</v>
      </c>
      <c r="AL127" t="s">
        <v>12</v>
      </c>
      <c r="AM127">
        <v>0</v>
      </c>
      <c r="AN127">
        <v>0</v>
      </c>
      <c r="AO127">
        <v>0</v>
      </c>
      <c r="AP127">
        <v>0</v>
      </c>
      <c r="AQ127">
        <v>0</v>
      </c>
      <c r="AS127">
        <v>0</v>
      </c>
      <c r="AT127">
        <v>0</v>
      </c>
      <c r="AU127">
        <v>0</v>
      </c>
      <c r="AV127">
        <v>0</v>
      </c>
      <c r="AW127">
        <v>55135885</v>
      </c>
      <c r="AX127">
        <v>54337449</v>
      </c>
      <c r="AY127">
        <v>36646711</v>
      </c>
      <c r="AZ127">
        <v>2863397</v>
      </c>
      <c r="BA127">
        <v>44.417000000000002</v>
      </c>
      <c r="BB127">
        <v>109199</v>
      </c>
      <c r="BC127">
        <v>108503</v>
      </c>
      <c r="BD127">
        <v>257</v>
      </c>
      <c r="BE127">
        <v>696</v>
      </c>
      <c r="BF127">
        <v>48888408</v>
      </c>
      <c r="BG127">
        <v>0</v>
      </c>
      <c r="BJ127">
        <v>12</v>
      </c>
      <c r="BK127">
        <v>0</v>
      </c>
      <c r="BL127">
        <v>0</v>
      </c>
      <c r="BM127">
        <v>0</v>
      </c>
      <c r="BN127">
        <v>0</v>
      </c>
      <c r="BO127">
        <v>0</v>
      </c>
      <c r="BP127">
        <v>0</v>
      </c>
      <c r="BQ127">
        <v>47</v>
      </c>
      <c r="BS127">
        <v>0</v>
      </c>
      <c r="BT127">
        <v>0</v>
      </c>
      <c r="BU127">
        <v>0</v>
      </c>
      <c r="BV127">
        <v>0</v>
      </c>
      <c r="BW127">
        <v>0</v>
      </c>
      <c r="BY127">
        <v>0</v>
      </c>
      <c r="CA127">
        <v>261.10300000000001</v>
      </c>
      <c r="CB127">
        <v>261103</v>
      </c>
      <c r="CC127">
        <v>0</v>
      </c>
      <c r="CD127">
        <v>0</v>
      </c>
      <c r="CE127">
        <v>0</v>
      </c>
      <c r="CF127">
        <v>0</v>
      </c>
      <c r="CG127">
        <v>0</v>
      </c>
      <c r="CH127">
        <v>1089123</v>
      </c>
      <c r="CI127">
        <v>0</v>
      </c>
      <c r="CJ127">
        <v>4</v>
      </c>
      <c r="CK127">
        <v>0</v>
      </c>
      <c r="CL127">
        <v>0</v>
      </c>
      <c r="CN127">
        <v>0</v>
      </c>
      <c r="CO127">
        <v>1</v>
      </c>
      <c r="CP127">
        <v>0</v>
      </c>
      <c r="CQ127">
        <v>0</v>
      </c>
      <c r="CR127">
        <v>4648.9340000000002</v>
      </c>
      <c r="CS127">
        <v>0</v>
      </c>
      <c r="CT127">
        <v>0</v>
      </c>
      <c r="CU127">
        <v>0</v>
      </c>
      <c r="CV127">
        <v>0</v>
      </c>
      <c r="CW127">
        <v>0</v>
      </c>
      <c r="CX127">
        <v>0</v>
      </c>
      <c r="CY127">
        <v>0</v>
      </c>
      <c r="CZ127">
        <v>0</v>
      </c>
      <c r="DB127">
        <v>28928697</v>
      </c>
      <c r="DC127">
        <v>0</v>
      </c>
      <c r="DD127">
        <v>0</v>
      </c>
      <c r="DE127">
        <v>4754365</v>
      </c>
      <c r="DF127">
        <v>4754365</v>
      </c>
      <c r="DG127">
        <v>771.81299999999999</v>
      </c>
      <c r="DH127">
        <v>0</v>
      </c>
      <c r="DI127">
        <v>0</v>
      </c>
      <c r="DK127">
        <v>0</v>
      </c>
      <c r="DL127">
        <v>0</v>
      </c>
      <c r="DM127">
        <v>5203887</v>
      </c>
      <c r="DN127">
        <v>17111</v>
      </c>
      <c r="DO127">
        <v>0</v>
      </c>
      <c r="DP127">
        <v>0</v>
      </c>
      <c r="DQ127">
        <v>0</v>
      </c>
      <c r="DR127">
        <v>0</v>
      </c>
      <c r="DS127">
        <v>0</v>
      </c>
      <c r="DT127">
        <v>0</v>
      </c>
      <c r="DU127">
        <v>0</v>
      </c>
      <c r="DV127">
        <v>0</v>
      </c>
      <c r="DW127">
        <v>0</v>
      </c>
      <c r="DX127">
        <v>0</v>
      </c>
      <c r="DY127">
        <v>0</v>
      </c>
      <c r="DZ127">
        <v>0</v>
      </c>
      <c r="EA127">
        <v>8.6000000000000007E-2</v>
      </c>
      <c r="EB127">
        <v>0</v>
      </c>
      <c r="EC127">
        <v>133.71</v>
      </c>
      <c r="ED127">
        <v>947202</v>
      </c>
      <c r="EE127">
        <v>0</v>
      </c>
      <c r="EF127">
        <v>0</v>
      </c>
      <c r="EG127">
        <v>0</v>
      </c>
      <c r="EH127">
        <v>4273796</v>
      </c>
      <c r="EI127">
        <v>0</v>
      </c>
      <c r="EJ127">
        <v>0</v>
      </c>
      <c r="EK127">
        <v>193.83200000000002</v>
      </c>
      <c r="EL127">
        <v>0</v>
      </c>
      <c r="EM127">
        <v>15.024000000000001</v>
      </c>
      <c r="EN127">
        <v>13.36</v>
      </c>
      <c r="EO127">
        <v>0</v>
      </c>
      <c r="EP127">
        <v>0</v>
      </c>
      <c r="EQ127">
        <v>222.30200000000002</v>
      </c>
      <c r="ER127">
        <v>0</v>
      </c>
      <c r="ES127">
        <v>693.798</v>
      </c>
      <c r="ET127">
        <v>0</v>
      </c>
      <c r="EV127">
        <v>0</v>
      </c>
      <c r="EW127">
        <v>0</v>
      </c>
      <c r="EX127">
        <v>0</v>
      </c>
      <c r="EZ127">
        <v>46304591</v>
      </c>
      <c r="FA127">
        <v>0</v>
      </c>
      <c r="FB127">
        <v>49150181</v>
      </c>
      <c r="FC127">
        <v>0</v>
      </c>
      <c r="FD127">
        <v>0</v>
      </c>
      <c r="FE127">
        <v>6853083</v>
      </c>
      <c r="FF127">
        <v>1179775</v>
      </c>
      <c r="FG127">
        <v>6.6668999999999992E-2</v>
      </c>
      <c r="FH127">
        <v>3.0164999999999997E-2</v>
      </c>
      <c r="FI127">
        <v>0</v>
      </c>
      <c r="FJ127">
        <v>0</v>
      </c>
      <c r="FK127">
        <v>7936.43</v>
      </c>
      <c r="FL127">
        <v>58272162</v>
      </c>
      <c r="FM127">
        <v>0</v>
      </c>
      <c r="FN127">
        <v>0</v>
      </c>
      <c r="FO127">
        <v>12528</v>
      </c>
      <c r="FP127">
        <v>0</v>
      </c>
      <c r="FQ127">
        <v>12528</v>
      </c>
      <c r="FR127">
        <v>12528</v>
      </c>
      <c r="FS127">
        <v>0</v>
      </c>
      <c r="FT127">
        <v>0</v>
      </c>
      <c r="FU127">
        <v>0</v>
      </c>
      <c r="FV127">
        <v>0</v>
      </c>
      <c r="FW127">
        <v>0</v>
      </c>
      <c r="FX127">
        <v>0</v>
      </c>
      <c r="FY127">
        <v>0</v>
      </c>
      <c r="GB127">
        <v>1980594</v>
      </c>
      <c r="GC127">
        <v>1980594</v>
      </c>
      <c r="GD127">
        <v>222.096</v>
      </c>
      <c r="GF127">
        <v>0</v>
      </c>
      <c r="GG127">
        <v>0</v>
      </c>
      <c r="GH127">
        <v>0</v>
      </c>
      <c r="GI127">
        <v>0</v>
      </c>
      <c r="GK127">
        <v>0</v>
      </c>
      <c r="GL127">
        <v>0</v>
      </c>
      <c r="GM127">
        <v>0</v>
      </c>
      <c r="GN127">
        <v>0</v>
      </c>
      <c r="GO127">
        <v>0</v>
      </c>
      <c r="GQ127">
        <v>0</v>
      </c>
      <c r="GR127">
        <v>0</v>
      </c>
      <c r="GS127">
        <v>0</v>
      </c>
      <c r="GT127">
        <v>0</v>
      </c>
      <c r="HB127">
        <v>380911986</v>
      </c>
      <c r="HC127">
        <v>3.9695999999999995E-2</v>
      </c>
      <c r="HD127">
        <v>816243</v>
      </c>
      <c r="HE127">
        <v>0</v>
      </c>
      <c r="HF127">
        <v>5156446</v>
      </c>
      <c r="HG127">
        <v>84392</v>
      </c>
      <c r="HH127">
        <v>1041253</v>
      </c>
      <c r="HI127">
        <v>0</v>
      </c>
      <c r="HJ127">
        <v>135976</v>
      </c>
      <c r="HK127">
        <v>2757</v>
      </c>
      <c r="HL127">
        <v>3192</v>
      </c>
      <c r="HM127">
        <v>50000</v>
      </c>
      <c r="HN127">
        <v>837693</v>
      </c>
      <c r="HO127">
        <v>0</v>
      </c>
      <c r="HP127">
        <v>0</v>
      </c>
      <c r="HQ127">
        <v>0</v>
      </c>
      <c r="HR127">
        <v>0</v>
      </c>
      <c r="HS127">
        <v>46286784</v>
      </c>
      <c r="HT127">
        <v>1179775</v>
      </c>
      <c r="HW127">
        <v>0</v>
      </c>
      <c r="HX127">
        <v>902</v>
      </c>
      <c r="HY127">
        <v>795</v>
      </c>
      <c r="HZ127">
        <v>654</v>
      </c>
      <c r="IA127">
        <v>430</v>
      </c>
      <c r="IB127">
        <v>377</v>
      </c>
      <c r="IC127">
        <v>3158</v>
      </c>
      <c r="ID127">
        <v>0</v>
      </c>
      <c r="IE127">
        <v>0</v>
      </c>
      <c r="IF127">
        <v>0</v>
      </c>
      <c r="IG127">
        <v>137</v>
      </c>
      <c r="IH127">
        <v>1690.345</v>
      </c>
      <c r="II127">
        <v>0</v>
      </c>
      <c r="IJ127">
        <v>955.83600000000001</v>
      </c>
      <c r="IK127">
        <v>0</v>
      </c>
      <c r="IL127">
        <v>10</v>
      </c>
      <c r="IM127">
        <v>0</v>
      </c>
      <c r="IN127">
        <v>0</v>
      </c>
      <c r="IO127">
        <v>10</v>
      </c>
      <c r="IP127">
        <v>0</v>
      </c>
      <c r="IQ127">
        <v>955.83600000000001</v>
      </c>
      <c r="IR127">
        <v>588795</v>
      </c>
      <c r="IS127">
        <v>0</v>
      </c>
      <c r="IT127">
        <v>50000</v>
      </c>
      <c r="IU127">
        <v>0</v>
      </c>
      <c r="IV127">
        <v>0</v>
      </c>
      <c r="IW127">
        <v>6160</v>
      </c>
      <c r="IX127">
        <v>0</v>
      </c>
      <c r="IY127">
        <v>0</v>
      </c>
      <c r="IZ127">
        <v>0</v>
      </c>
      <c r="JA127">
        <v>0</v>
      </c>
      <c r="JB127">
        <v>16</v>
      </c>
      <c r="JC127">
        <v>270099</v>
      </c>
      <c r="JD127">
        <v>49</v>
      </c>
      <c r="JE127">
        <v>444308</v>
      </c>
      <c r="JF127">
        <v>18</v>
      </c>
      <c r="JG127">
        <v>81786</v>
      </c>
      <c r="JH127">
        <v>41500</v>
      </c>
      <c r="JJ127">
        <v>0</v>
      </c>
      <c r="JK127">
        <v>0</v>
      </c>
      <c r="JL127">
        <v>0</v>
      </c>
      <c r="JM127">
        <v>0</v>
      </c>
      <c r="JO127">
        <v>116.82400000000001</v>
      </c>
      <c r="JP127">
        <v>54.589000000000006</v>
      </c>
      <c r="JQ127">
        <v>50.683</v>
      </c>
      <c r="JR127">
        <v>932699</v>
      </c>
      <c r="JS127">
        <v>507145</v>
      </c>
      <c r="JT127">
        <v>540750</v>
      </c>
      <c r="JU127">
        <v>110818</v>
      </c>
      <c r="JW127">
        <v>0</v>
      </c>
      <c r="JX127">
        <v>0</v>
      </c>
      <c r="JY127">
        <v>0</v>
      </c>
      <c r="JZ127">
        <v>0</v>
      </c>
      <c r="KD127">
        <v>110818</v>
      </c>
      <c r="KE127">
        <v>7258</v>
      </c>
      <c r="KG127">
        <v>0</v>
      </c>
      <c r="KH127">
        <v>0</v>
      </c>
      <c r="KI127">
        <v>0</v>
      </c>
      <c r="KJ127">
        <v>108</v>
      </c>
      <c r="KK127">
        <v>29</v>
      </c>
      <c r="KL127">
        <v>66528</v>
      </c>
      <c r="KM127">
        <v>17864</v>
      </c>
      <c r="KN127">
        <v>0</v>
      </c>
      <c r="KO127">
        <v>0</v>
      </c>
      <c r="KP127">
        <v>0</v>
      </c>
      <c r="KQ127">
        <v>0</v>
      </c>
      <c r="KS127">
        <v>0</v>
      </c>
      <c r="KT127">
        <v>0</v>
      </c>
      <c r="KU127">
        <v>0</v>
      </c>
      <c r="KW127">
        <v>0</v>
      </c>
      <c r="KX127">
        <v>0</v>
      </c>
      <c r="KY127">
        <v>0</v>
      </c>
      <c r="KZ127">
        <v>0</v>
      </c>
      <c r="LA127">
        <v>0</v>
      </c>
      <c r="LB127">
        <v>0</v>
      </c>
      <c r="LD127">
        <v>0</v>
      </c>
      <c r="LE127">
        <v>0</v>
      </c>
      <c r="LF127">
        <v>0</v>
      </c>
      <c r="LG127">
        <v>0</v>
      </c>
      <c r="LH127">
        <v>0</v>
      </c>
      <c r="LI127">
        <v>0</v>
      </c>
      <c r="LJ127">
        <v>4597.5970000000007</v>
      </c>
      <c r="LK127">
        <v>6</v>
      </c>
      <c r="LL127">
        <v>90000</v>
      </c>
      <c r="LM127">
        <v>45976</v>
      </c>
      <c r="LN127">
        <v>0</v>
      </c>
      <c r="LO127">
        <v>0</v>
      </c>
      <c r="LP127">
        <v>0</v>
      </c>
      <c r="LQ127">
        <v>0</v>
      </c>
      <c r="LR127">
        <v>0</v>
      </c>
      <c r="LS127">
        <v>0</v>
      </c>
      <c r="LT127">
        <v>0</v>
      </c>
      <c r="LU127">
        <v>0</v>
      </c>
      <c r="LV127">
        <v>0</v>
      </c>
      <c r="LW127">
        <v>0</v>
      </c>
      <c r="LX127">
        <v>0</v>
      </c>
      <c r="LY127">
        <v>0</v>
      </c>
      <c r="LZ127">
        <v>4548</v>
      </c>
      <c r="MA127">
        <v>272880</v>
      </c>
      <c r="MB127">
        <v>0</v>
      </c>
      <c r="MC127">
        <v>181920</v>
      </c>
      <c r="MD127">
        <v>90960</v>
      </c>
      <c r="ME127">
        <v>0</v>
      </c>
      <c r="MF127">
        <v>0</v>
      </c>
      <c r="MG127">
        <v>55408765</v>
      </c>
      <c r="MH127">
        <v>0</v>
      </c>
      <c r="MI127">
        <v>0</v>
      </c>
      <c r="MJ127">
        <v>0</v>
      </c>
      <c r="MK127">
        <v>0</v>
      </c>
      <c r="ML127">
        <v>0</v>
      </c>
    </row>
    <row r="128" spans="1:350" x14ac:dyDescent="0.25">
      <c r="A128">
        <v>45523</v>
      </c>
      <c r="B128">
        <v>57827</v>
      </c>
      <c r="C128">
        <v>9</v>
      </c>
      <c r="D128">
        <v>2025</v>
      </c>
      <c r="E128">
        <v>6160</v>
      </c>
      <c r="F128">
        <v>0</v>
      </c>
      <c r="G128">
        <v>207.04300000000001</v>
      </c>
      <c r="H128">
        <v>203.315</v>
      </c>
      <c r="I128">
        <v>203.315</v>
      </c>
      <c r="J128">
        <v>207.04300000000001</v>
      </c>
      <c r="K128">
        <v>0</v>
      </c>
      <c r="L128">
        <v>6160</v>
      </c>
      <c r="M128">
        <v>0</v>
      </c>
      <c r="N128">
        <v>0</v>
      </c>
      <c r="P128">
        <v>314.16000000000003</v>
      </c>
      <c r="Q128">
        <v>0</v>
      </c>
      <c r="R128">
        <v>195469</v>
      </c>
      <c r="S128">
        <v>622.19600000000003</v>
      </c>
      <c r="U128">
        <v>135919</v>
      </c>
      <c r="V128">
        <v>68.036000000000001</v>
      </c>
      <c r="W128">
        <v>41910</v>
      </c>
      <c r="X128">
        <v>41910</v>
      </c>
      <c r="Z128">
        <v>0</v>
      </c>
      <c r="AC128">
        <v>0</v>
      </c>
      <c r="AD128" t="s">
        <v>305</v>
      </c>
      <c r="AE128">
        <v>0</v>
      </c>
      <c r="AH128">
        <v>0</v>
      </c>
      <c r="AI128">
        <v>0</v>
      </c>
      <c r="AJ128">
        <v>6160</v>
      </c>
      <c r="AK128" t="s">
        <v>529</v>
      </c>
      <c r="AL128" t="s">
        <v>436</v>
      </c>
      <c r="AM128">
        <v>0</v>
      </c>
      <c r="AN128">
        <v>0</v>
      </c>
      <c r="AO128">
        <v>0</v>
      </c>
      <c r="AP128">
        <v>0</v>
      </c>
      <c r="AQ128">
        <v>0</v>
      </c>
      <c r="AS128">
        <v>0</v>
      </c>
      <c r="AT128">
        <v>0</v>
      </c>
      <c r="AU128">
        <v>0</v>
      </c>
      <c r="AV128">
        <v>0</v>
      </c>
      <c r="AW128">
        <v>2270361</v>
      </c>
      <c r="AX128">
        <v>2237948</v>
      </c>
      <c r="AY128">
        <v>1607076</v>
      </c>
      <c r="AZ128">
        <v>195469</v>
      </c>
      <c r="BA128">
        <v>21.667000000000002</v>
      </c>
      <c r="BB128">
        <v>0</v>
      </c>
      <c r="BC128">
        <v>0</v>
      </c>
      <c r="BD128">
        <v>0</v>
      </c>
      <c r="BE128">
        <v>0</v>
      </c>
      <c r="BF128">
        <v>2090008</v>
      </c>
      <c r="BG128">
        <v>0</v>
      </c>
      <c r="BJ128">
        <v>12</v>
      </c>
      <c r="BK128">
        <v>0</v>
      </c>
      <c r="BL128">
        <v>0</v>
      </c>
      <c r="BM128">
        <v>0</v>
      </c>
      <c r="BN128">
        <v>0</v>
      </c>
      <c r="BO128">
        <v>0</v>
      </c>
      <c r="BP128">
        <v>0</v>
      </c>
      <c r="BQ128">
        <v>739</v>
      </c>
      <c r="BS128">
        <v>0</v>
      </c>
      <c r="BT128">
        <v>0</v>
      </c>
      <c r="BU128">
        <v>0</v>
      </c>
      <c r="BV128">
        <v>0</v>
      </c>
      <c r="BW128">
        <v>0</v>
      </c>
      <c r="BY128">
        <v>0</v>
      </c>
      <c r="CA128">
        <v>0</v>
      </c>
      <c r="CB128">
        <v>0</v>
      </c>
      <c r="CC128">
        <v>0</v>
      </c>
      <c r="CD128">
        <v>0</v>
      </c>
      <c r="CE128">
        <v>0</v>
      </c>
      <c r="CF128">
        <v>0</v>
      </c>
      <c r="CG128">
        <v>0</v>
      </c>
      <c r="CH128">
        <v>52615</v>
      </c>
      <c r="CI128">
        <v>0</v>
      </c>
      <c r="CJ128">
        <v>4</v>
      </c>
      <c r="CK128">
        <v>0</v>
      </c>
      <c r="CL128">
        <v>0</v>
      </c>
      <c r="CN128">
        <v>0</v>
      </c>
      <c r="CO128">
        <v>1</v>
      </c>
      <c r="CP128">
        <v>0</v>
      </c>
      <c r="CQ128">
        <v>0.83300000000000007</v>
      </c>
      <c r="CR128">
        <v>313.702</v>
      </c>
      <c r="CS128">
        <v>0</v>
      </c>
      <c r="CT128">
        <v>0</v>
      </c>
      <c r="CU128">
        <v>0</v>
      </c>
      <c r="CV128">
        <v>0</v>
      </c>
      <c r="CW128">
        <v>0</v>
      </c>
      <c r="CX128">
        <v>0</v>
      </c>
      <c r="CY128">
        <v>0</v>
      </c>
      <c r="CZ128">
        <v>0</v>
      </c>
      <c r="DB128">
        <v>1252420</v>
      </c>
      <c r="DC128">
        <v>0</v>
      </c>
      <c r="DD128">
        <v>0</v>
      </c>
      <c r="DE128">
        <v>361746</v>
      </c>
      <c r="DF128">
        <v>361746</v>
      </c>
      <c r="DG128">
        <v>58.725000000000001</v>
      </c>
      <c r="DH128">
        <v>0</v>
      </c>
      <c r="DI128">
        <v>0</v>
      </c>
      <c r="DK128">
        <v>3441</v>
      </c>
      <c r="DL128">
        <v>0</v>
      </c>
      <c r="DM128">
        <v>140498</v>
      </c>
      <c r="DN128">
        <v>462</v>
      </c>
      <c r="DO128">
        <v>0</v>
      </c>
      <c r="DP128">
        <v>0</v>
      </c>
      <c r="DQ128">
        <v>0</v>
      </c>
      <c r="DR128">
        <v>0</v>
      </c>
      <c r="DS128">
        <v>0</v>
      </c>
      <c r="DT128">
        <v>0</v>
      </c>
      <c r="DU128">
        <v>0</v>
      </c>
      <c r="DV128">
        <v>0</v>
      </c>
      <c r="DW128">
        <v>0</v>
      </c>
      <c r="DX128">
        <v>0</v>
      </c>
      <c r="DY128">
        <v>0</v>
      </c>
      <c r="DZ128">
        <v>0</v>
      </c>
      <c r="EA128">
        <v>0</v>
      </c>
      <c r="EB128">
        <v>0</v>
      </c>
      <c r="EC128">
        <v>9.6810000000000009</v>
      </c>
      <c r="ED128">
        <v>68580</v>
      </c>
      <c r="EE128">
        <v>0</v>
      </c>
      <c r="EF128">
        <v>0</v>
      </c>
      <c r="EG128">
        <v>0</v>
      </c>
      <c r="EH128">
        <v>72380</v>
      </c>
      <c r="EI128">
        <v>0</v>
      </c>
      <c r="EJ128">
        <v>0</v>
      </c>
      <c r="EK128">
        <v>3.4450000000000003</v>
      </c>
      <c r="EL128">
        <v>0</v>
      </c>
      <c r="EM128">
        <v>0</v>
      </c>
      <c r="EN128">
        <v>0.28300000000000003</v>
      </c>
      <c r="EO128">
        <v>0</v>
      </c>
      <c r="EP128">
        <v>0</v>
      </c>
      <c r="EQ128">
        <v>3.7280000000000002</v>
      </c>
      <c r="ER128">
        <v>0</v>
      </c>
      <c r="ES128">
        <v>11.75</v>
      </c>
      <c r="ET128">
        <v>0</v>
      </c>
      <c r="EV128">
        <v>0</v>
      </c>
      <c r="EW128">
        <v>0</v>
      </c>
      <c r="EX128">
        <v>0</v>
      </c>
      <c r="EZ128">
        <v>1894539</v>
      </c>
      <c r="FA128">
        <v>0</v>
      </c>
      <c r="FB128">
        <v>2089546</v>
      </c>
      <c r="FC128">
        <v>0</v>
      </c>
      <c r="FD128">
        <v>0</v>
      </c>
      <c r="FE128">
        <v>292973</v>
      </c>
      <c r="FF128">
        <v>50436</v>
      </c>
      <c r="FG128">
        <v>6.6668999999999992E-2</v>
      </c>
      <c r="FH128">
        <v>3.0164999999999997E-2</v>
      </c>
      <c r="FI128">
        <v>0</v>
      </c>
      <c r="FJ128">
        <v>0</v>
      </c>
      <c r="FK128">
        <v>339.28700000000003</v>
      </c>
      <c r="FL128">
        <v>2485570</v>
      </c>
      <c r="FM128">
        <v>0</v>
      </c>
      <c r="FN128">
        <v>0</v>
      </c>
      <c r="FO128">
        <v>0</v>
      </c>
      <c r="FP128">
        <v>0</v>
      </c>
      <c r="FQ128">
        <v>0</v>
      </c>
      <c r="FR128">
        <v>0</v>
      </c>
      <c r="FS128">
        <v>0</v>
      </c>
      <c r="FT128">
        <v>0</v>
      </c>
      <c r="FU128">
        <v>0</v>
      </c>
      <c r="FV128">
        <v>0</v>
      </c>
      <c r="FW128">
        <v>0</v>
      </c>
      <c r="FX128">
        <v>0</v>
      </c>
      <c r="FY128">
        <v>0</v>
      </c>
      <c r="GB128">
        <v>0</v>
      </c>
      <c r="GC128">
        <v>0</v>
      </c>
      <c r="GD128">
        <v>0</v>
      </c>
      <c r="GF128">
        <v>0</v>
      </c>
      <c r="GG128">
        <v>0</v>
      </c>
      <c r="GH128">
        <v>0</v>
      </c>
      <c r="GI128">
        <v>0</v>
      </c>
      <c r="GK128">
        <v>0</v>
      </c>
      <c r="GL128">
        <v>0</v>
      </c>
      <c r="GM128">
        <v>0</v>
      </c>
      <c r="GN128">
        <v>0</v>
      </c>
      <c r="GO128">
        <v>0</v>
      </c>
      <c r="GQ128">
        <v>0</v>
      </c>
      <c r="GR128">
        <v>0</v>
      </c>
      <c r="GS128">
        <v>0</v>
      </c>
      <c r="GT128">
        <v>0</v>
      </c>
      <c r="HB128">
        <v>380911986</v>
      </c>
      <c r="HC128">
        <v>3.9695999999999995E-2</v>
      </c>
      <c r="HD128">
        <v>32875</v>
      </c>
      <c r="HE128">
        <v>0</v>
      </c>
      <c r="HF128">
        <v>223240</v>
      </c>
      <c r="HG128">
        <v>1848</v>
      </c>
      <c r="HH128">
        <v>34747</v>
      </c>
      <c r="HI128">
        <v>0</v>
      </c>
      <c r="HJ128">
        <v>33137</v>
      </c>
      <c r="HK128">
        <v>0</v>
      </c>
      <c r="HL128">
        <v>0</v>
      </c>
      <c r="HM128">
        <v>0</v>
      </c>
      <c r="HN128">
        <v>0</v>
      </c>
      <c r="HO128">
        <v>0</v>
      </c>
      <c r="HP128">
        <v>0</v>
      </c>
      <c r="HQ128">
        <v>0</v>
      </c>
      <c r="HR128">
        <v>0</v>
      </c>
      <c r="HS128">
        <v>1894077</v>
      </c>
      <c r="HT128">
        <v>50436</v>
      </c>
      <c r="HW128">
        <v>0</v>
      </c>
      <c r="HX128">
        <v>5</v>
      </c>
      <c r="HY128">
        <v>12</v>
      </c>
      <c r="HZ128">
        <v>41</v>
      </c>
      <c r="IA128">
        <v>70</v>
      </c>
      <c r="IB128">
        <v>95</v>
      </c>
      <c r="IC128">
        <v>223</v>
      </c>
      <c r="ID128">
        <v>0</v>
      </c>
      <c r="IE128">
        <v>0</v>
      </c>
      <c r="IF128">
        <v>0</v>
      </c>
      <c r="IG128">
        <v>3</v>
      </c>
      <c r="IH128">
        <v>56.407000000000004</v>
      </c>
      <c r="II128">
        <v>0</v>
      </c>
      <c r="IJ128">
        <v>68.036000000000001</v>
      </c>
      <c r="IK128">
        <v>0</v>
      </c>
      <c r="IL128">
        <v>0</v>
      </c>
      <c r="IM128">
        <v>0</v>
      </c>
      <c r="IN128">
        <v>0</v>
      </c>
      <c r="IO128">
        <v>0</v>
      </c>
      <c r="IP128">
        <v>0</v>
      </c>
      <c r="IQ128">
        <v>68.036000000000001</v>
      </c>
      <c r="IR128">
        <v>41910</v>
      </c>
      <c r="IS128">
        <v>0</v>
      </c>
      <c r="IT128">
        <v>0</v>
      </c>
      <c r="IU128">
        <v>0</v>
      </c>
      <c r="IV128">
        <v>0</v>
      </c>
      <c r="IW128">
        <v>6160</v>
      </c>
      <c r="IX128">
        <v>0</v>
      </c>
      <c r="IY128">
        <v>0</v>
      </c>
      <c r="IZ128">
        <v>0</v>
      </c>
      <c r="JA128">
        <v>0</v>
      </c>
      <c r="JB128">
        <v>0</v>
      </c>
      <c r="JC128">
        <v>0</v>
      </c>
      <c r="JD128">
        <v>0</v>
      </c>
      <c r="JE128">
        <v>0</v>
      </c>
      <c r="JF128">
        <v>0</v>
      </c>
      <c r="JG128">
        <v>0</v>
      </c>
      <c r="JH128">
        <v>0</v>
      </c>
      <c r="JJ128">
        <v>0</v>
      </c>
      <c r="JK128">
        <v>0</v>
      </c>
      <c r="JL128">
        <v>0</v>
      </c>
      <c r="JM128">
        <v>0</v>
      </c>
      <c r="JO128">
        <v>0</v>
      </c>
      <c r="JP128">
        <v>0</v>
      </c>
      <c r="JQ128">
        <v>0</v>
      </c>
      <c r="JR128">
        <v>0</v>
      </c>
      <c r="JS128">
        <v>0</v>
      </c>
      <c r="JT128">
        <v>0</v>
      </c>
      <c r="JU128">
        <v>0</v>
      </c>
      <c r="JW128">
        <v>0</v>
      </c>
      <c r="JX128">
        <v>0</v>
      </c>
      <c r="JY128">
        <v>0</v>
      </c>
      <c r="JZ128">
        <v>0</v>
      </c>
      <c r="KD128">
        <v>0</v>
      </c>
      <c r="KE128">
        <v>7258</v>
      </c>
      <c r="KG128">
        <v>0</v>
      </c>
      <c r="KH128">
        <v>0</v>
      </c>
      <c r="KI128">
        <v>0</v>
      </c>
      <c r="KJ128">
        <v>0</v>
      </c>
      <c r="KK128">
        <v>3</v>
      </c>
      <c r="KL128">
        <v>0</v>
      </c>
      <c r="KM128">
        <v>1848</v>
      </c>
      <c r="KN128">
        <v>0</v>
      </c>
      <c r="KO128">
        <v>0</v>
      </c>
      <c r="KP128">
        <v>0</v>
      </c>
      <c r="KQ128">
        <v>0</v>
      </c>
      <c r="KS128">
        <v>0</v>
      </c>
      <c r="KT128">
        <v>0</v>
      </c>
      <c r="KU128">
        <v>0</v>
      </c>
      <c r="KW128">
        <v>0</v>
      </c>
      <c r="KX128">
        <v>0</v>
      </c>
      <c r="KY128">
        <v>0</v>
      </c>
      <c r="KZ128">
        <v>0</v>
      </c>
      <c r="LA128">
        <v>0</v>
      </c>
      <c r="LB128">
        <v>0</v>
      </c>
      <c r="LD128">
        <v>0</v>
      </c>
      <c r="LE128">
        <v>0</v>
      </c>
      <c r="LF128">
        <v>0</v>
      </c>
      <c r="LG128">
        <v>0</v>
      </c>
      <c r="LH128">
        <v>0</v>
      </c>
      <c r="LI128">
        <v>0</v>
      </c>
      <c r="LJ128">
        <v>313.702</v>
      </c>
      <c r="LK128">
        <v>2</v>
      </c>
      <c r="LL128">
        <v>30000</v>
      </c>
      <c r="LM128">
        <v>3137</v>
      </c>
      <c r="LN128">
        <v>0</v>
      </c>
      <c r="LO128">
        <v>0</v>
      </c>
      <c r="LP128">
        <v>0</v>
      </c>
      <c r="LQ128">
        <v>0</v>
      </c>
      <c r="LR128">
        <v>0</v>
      </c>
      <c r="LS128">
        <v>0</v>
      </c>
      <c r="LT128">
        <v>0</v>
      </c>
      <c r="LU128">
        <v>0</v>
      </c>
      <c r="LV128">
        <v>0</v>
      </c>
      <c r="LW128">
        <v>0</v>
      </c>
      <c r="LX128">
        <v>0</v>
      </c>
      <c r="LY128">
        <v>0</v>
      </c>
      <c r="LZ128">
        <v>329</v>
      </c>
      <c r="MA128">
        <v>19740</v>
      </c>
      <c r="MB128">
        <v>0</v>
      </c>
      <c r="MC128">
        <v>13160</v>
      </c>
      <c r="MD128">
        <v>6580</v>
      </c>
      <c r="ME128">
        <v>0</v>
      </c>
      <c r="MF128">
        <v>0</v>
      </c>
      <c r="MG128">
        <v>2290101</v>
      </c>
      <c r="MH128">
        <v>0</v>
      </c>
      <c r="MI128">
        <v>0</v>
      </c>
      <c r="MJ128">
        <v>0</v>
      </c>
      <c r="MK128">
        <v>0</v>
      </c>
      <c r="ML128">
        <v>0</v>
      </c>
    </row>
    <row r="129" spans="1:350" x14ac:dyDescent="0.25">
      <c r="A129">
        <v>45523</v>
      </c>
      <c r="B129">
        <v>227827</v>
      </c>
      <c r="C129">
        <v>9</v>
      </c>
      <c r="D129">
        <v>2025</v>
      </c>
      <c r="E129">
        <v>6160</v>
      </c>
      <c r="F129">
        <v>0</v>
      </c>
      <c r="G129">
        <v>597.48500000000001</v>
      </c>
      <c r="H129">
        <v>535.35199999999998</v>
      </c>
      <c r="I129">
        <v>535.35199999999998</v>
      </c>
      <c r="J129">
        <v>597.48500000000001</v>
      </c>
      <c r="K129">
        <v>0</v>
      </c>
      <c r="L129">
        <v>6160</v>
      </c>
      <c r="M129">
        <v>0</v>
      </c>
      <c r="N129">
        <v>0</v>
      </c>
      <c r="P129">
        <v>802.625</v>
      </c>
      <c r="Q129">
        <v>0</v>
      </c>
      <c r="R129">
        <v>499390</v>
      </c>
      <c r="S129">
        <v>622.19600000000003</v>
      </c>
      <c r="U129">
        <v>347246</v>
      </c>
      <c r="V129">
        <v>99.501000000000005</v>
      </c>
      <c r="W129">
        <v>61293</v>
      </c>
      <c r="X129">
        <v>61293</v>
      </c>
      <c r="Z129">
        <v>0</v>
      </c>
      <c r="AC129">
        <v>0</v>
      </c>
      <c r="AD129" t="s">
        <v>305</v>
      </c>
      <c r="AE129">
        <v>0</v>
      </c>
      <c r="AH129">
        <v>0</v>
      </c>
      <c r="AI129">
        <v>0</v>
      </c>
      <c r="AJ129">
        <v>6160</v>
      </c>
      <c r="AK129" t="s">
        <v>529</v>
      </c>
      <c r="AL129" t="s">
        <v>354</v>
      </c>
      <c r="AM129">
        <v>0</v>
      </c>
      <c r="AN129">
        <v>0</v>
      </c>
      <c r="AO129">
        <v>0</v>
      </c>
      <c r="AP129">
        <v>0</v>
      </c>
      <c r="AQ129">
        <v>0</v>
      </c>
      <c r="AS129">
        <v>0</v>
      </c>
      <c r="AT129">
        <v>0</v>
      </c>
      <c r="AU129">
        <v>0</v>
      </c>
      <c r="AV129">
        <v>-55199</v>
      </c>
      <c r="AW129">
        <v>7832433</v>
      </c>
      <c r="AX129">
        <v>6877264</v>
      </c>
      <c r="AY129">
        <v>6714049</v>
      </c>
      <c r="AZ129">
        <v>499390</v>
      </c>
      <c r="BA129">
        <v>0</v>
      </c>
      <c r="BB129">
        <v>0</v>
      </c>
      <c r="BC129">
        <v>0</v>
      </c>
      <c r="BD129">
        <v>0</v>
      </c>
      <c r="BE129">
        <v>0</v>
      </c>
      <c r="BF129">
        <v>6313711</v>
      </c>
      <c r="BG129">
        <v>0</v>
      </c>
      <c r="BJ129">
        <v>12</v>
      </c>
      <c r="BK129">
        <v>0</v>
      </c>
      <c r="BL129">
        <v>0</v>
      </c>
      <c r="BM129">
        <v>0</v>
      </c>
      <c r="BN129">
        <v>0</v>
      </c>
      <c r="BO129">
        <v>0</v>
      </c>
      <c r="BP129">
        <v>0</v>
      </c>
      <c r="BQ129">
        <v>688</v>
      </c>
      <c r="BS129">
        <v>0</v>
      </c>
      <c r="BT129">
        <v>0</v>
      </c>
      <c r="BU129">
        <v>0</v>
      </c>
      <c r="BV129">
        <v>0</v>
      </c>
      <c r="BW129">
        <v>0</v>
      </c>
      <c r="BY129">
        <v>0</v>
      </c>
      <c r="CA129">
        <v>0</v>
      </c>
      <c r="CB129">
        <v>0</v>
      </c>
      <c r="CC129">
        <v>0</v>
      </c>
      <c r="CD129">
        <v>0</v>
      </c>
      <c r="CE129">
        <v>0</v>
      </c>
      <c r="CF129">
        <v>0</v>
      </c>
      <c r="CG129">
        <v>0</v>
      </c>
      <c r="CH129">
        <v>1010222</v>
      </c>
      <c r="CI129">
        <v>0</v>
      </c>
      <c r="CJ129">
        <v>4</v>
      </c>
      <c r="CK129">
        <v>0</v>
      </c>
      <c r="CL129">
        <v>0</v>
      </c>
      <c r="CN129">
        <v>0</v>
      </c>
      <c r="CO129">
        <v>1</v>
      </c>
      <c r="CP129">
        <v>0.75600000000000001</v>
      </c>
      <c r="CQ129">
        <v>0</v>
      </c>
      <c r="CR129">
        <v>774.13300000000004</v>
      </c>
      <c r="CS129">
        <v>0</v>
      </c>
      <c r="CT129">
        <v>0</v>
      </c>
      <c r="CU129">
        <v>0</v>
      </c>
      <c r="CV129">
        <v>0</v>
      </c>
      <c r="CW129">
        <v>0</v>
      </c>
      <c r="CX129">
        <v>0</v>
      </c>
      <c r="CY129">
        <v>0</v>
      </c>
      <c r="CZ129">
        <v>0</v>
      </c>
      <c r="DB129">
        <v>3297768</v>
      </c>
      <c r="DC129">
        <v>0</v>
      </c>
      <c r="DD129">
        <v>0</v>
      </c>
      <c r="DE129">
        <v>1736735</v>
      </c>
      <c r="DF129">
        <v>1747958</v>
      </c>
      <c r="DG129">
        <v>281.93799999999999</v>
      </c>
      <c r="DH129">
        <v>0</v>
      </c>
      <c r="DI129">
        <v>11223</v>
      </c>
      <c r="DK129">
        <v>2623</v>
      </c>
      <c r="DL129">
        <v>0</v>
      </c>
      <c r="DM129">
        <v>28335</v>
      </c>
      <c r="DN129">
        <v>93</v>
      </c>
      <c r="DO129">
        <v>0</v>
      </c>
      <c r="DP129">
        <v>0</v>
      </c>
      <c r="DQ129">
        <v>0</v>
      </c>
      <c r="DR129">
        <v>0</v>
      </c>
      <c r="DS129">
        <v>0</v>
      </c>
      <c r="DT129">
        <v>0</v>
      </c>
      <c r="DU129">
        <v>0</v>
      </c>
      <c r="DV129">
        <v>0</v>
      </c>
      <c r="DW129">
        <v>0</v>
      </c>
      <c r="DX129">
        <v>0</v>
      </c>
      <c r="DY129">
        <v>0</v>
      </c>
      <c r="DZ129">
        <v>0</v>
      </c>
      <c r="EA129">
        <v>0</v>
      </c>
      <c r="EB129">
        <v>0</v>
      </c>
      <c r="EC129">
        <v>4.0129999999999999</v>
      </c>
      <c r="ED129">
        <v>28428</v>
      </c>
      <c r="EE129">
        <v>0</v>
      </c>
      <c r="EF129">
        <v>0</v>
      </c>
      <c r="EG129">
        <v>0</v>
      </c>
      <c r="EH129">
        <v>0</v>
      </c>
      <c r="EI129">
        <v>0</v>
      </c>
      <c r="EJ129">
        <v>0</v>
      </c>
      <c r="EK129">
        <v>0</v>
      </c>
      <c r="EL129">
        <v>0</v>
      </c>
      <c r="EM129">
        <v>0</v>
      </c>
      <c r="EN129">
        <v>0</v>
      </c>
      <c r="EO129">
        <v>0</v>
      </c>
      <c r="EP129">
        <v>0</v>
      </c>
      <c r="EQ129">
        <v>0</v>
      </c>
      <c r="ER129">
        <v>0</v>
      </c>
      <c r="ES129">
        <v>0</v>
      </c>
      <c r="ET129">
        <v>0</v>
      </c>
      <c r="EV129">
        <v>0</v>
      </c>
      <c r="EW129">
        <v>0</v>
      </c>
      <c r="EX129">
        <v>0</v>
      </c>
      <c r="EZ129">
        <v>5839858</v>
      </c>
      <c r="FA129">
        <v>0</v>
      </c>
      <c r="FB129">
        <v>6339155</v>
      </c>
      <c r="FC129">
        <v>0</v>
      </c>
      <c r="FD129">
        <v>0</v>
      </c>
      <c r="FE129">
        <v>885044</v>
      </c>
      <c r="FF129">
        <v>152362</v>
      </c>
      <c r="FG129">
        <v>6.6668999999999992E-2</v>
      </c>
      <c r="FH129">
        <v>3.0164999999999997E-2</v>
      </c>
      <c r="FI129">
        <v>0</v>
      </c>
      <c r="FJ129">
        <v>0</v>
      </c>
      <c r="FK129">
        <v>1024.953</v>
      </c>
      <c r="FL129">
        <v>8386783</v>
      </c>
      <c r="FM129">
        <v>0</v>
      </c>
      <c r="FN129">
        <v>0</v>
      </c>
      <c r="FO129">
        <v>2051</v>
      </c>
      <c r="FP129">
        <v>0</v>
      </c>
      <c r="FQ129">
        <v>2051</v>
      </c>
      <c r="FR129">
        <v>2051</v>
      </c>
      <c r="FS129">
        <v>0</v>
      </c>
      <c r="FT129">
        <v>0</v>
      </c>
      <c r="FU129">
        <v>0</v>
      </c>
      <c r="FV129">
        <v>0</v>
      </c>
      <c r="FW129">
        <v>0</v>
      </c>
      <c r="FX129">
        <v>0</v>
      </c>
      <c r="FY129">
        <v>0</v>
      </c>
      <c r="GB129">
        <v>496057</v>
      </c>
      <c r="GC129">
        <v>496057</v>
      </c>
      <c r="GD129">
        <v>62.133000000000003</v>
      </c>
      <c r="GF129">
        <v>0</v>
      </c>
      <c r="GG129">
        <v>0</v>
      </c>
      <c r="GH129">
        <v>0</v>
      </c>
      <c r="GI129">
        <v>0</v>
      </c>
      <c r="GK129">
        <v>0</v>
      </c>
      <c r="GL129">
        <v>0</v>
      </c>
      <c r="GM129">
        <v>0</v>
      </c>
      <c r="GN129">
        <v>0</v>
      </c>
      <c r="GO129">
        <v>0</v>
      </c>
      <c r="GQ129">
        <v>0</v>
      </c>
      <c r="GR129">
        <v>0</v>
      </c>
      <c r="GS129">
        <v>0</v>
      </c>
      <c r="GT129">
        <v>0</v>
      </c>
      <c r="HB129">
        <v>0</v>
      </c>
      <c r="HC129">
        <v>3.9695999999999995E-2</v>
      </c>
      <c r="HD129">
        <v>0</v>
      </c>
      <c r="HE129">
        <v>0</v>
      </c>
      <c r="HF129">
        <v>587816</v>
      </c>
      <c r="HG129">
        <v>0</v>
      </c>
      <c r="HH129">
        <v>0</v>
      </c>
      <c r="HI129">
        <v>0</v>
      </c>
      <c r="HJ129">
        <v>94391</v>
      </c>
      <c r="HK129">
        <v>11489</v>
      </c>
      <c r="HL129">
        <v>11997</v>
      </c>
      <c r="HM129">
        <v>0</v>
      </c>
      <c r="HN129">
        <v>0</v>
      </c>
      <c r="HO129">
        <v>0</v>
      </c>
      <c r="HP129">
        <v>0</v>
      </c>
      <c r="HQ129">
        <v>0</v>
      </c>
      <c r="HR129">
        <v>0</v>
      </c>
      <c r="HS129">
        <v>5839765</v>
      </c>
      <c r="HT129">
        <v>152362</v>
      </c>
      <c r="HW129">
        <v>0</v>
      </c>
      <c r="HX129">
        <v>191</v>
      </c>
      <c r="HY129">
        <v>443</v>
      </c>
      <c r="HZ129">
        <v>150</v>
      </c>
      <c r="IA129">
        <v>242</v>
      </c>
      <c r="IB129">
        <v>119</v>
      </c>
      <c r="IC129">
        <v>1145</v>
      </c>
      <c r="ID129">
        <v>0</v>
      </c>
      <c r="IE129">
        <v>0</v>
      </c>
      <c r="IF129">
        <v>0</v>
      </c>
      <c r="IG129">
        <v>0</v>
      </c>
      <c r="IH129">
        <v>0</v>
      </c>
      <c r="II129">
        <v>0</v>
      </c>
      <c r="IJ129">
        <v>99.501000000000005</v>
      </c>
      <c r="IK129">
        <v>0</v>
      </c>
      <c r="IL129">
        <v>0</v>
      </c>
      <c r="IM129">
        <v>0</v>
      </c>
      <c r="IN129">
        <v>0</v>
      </c>
      <c r="IO129">
        <v>0</v>
      </c>
      <c r="IP129">
        <v>0</v>
      </c>
      <c r="IQ129">
        <v>99.501000000000005</v>
      </c>
      <c r="IR129">
        <v>61293</v>
      </c>
      <c r="IS129">
        <v>0</v>
      </c>
      <c r="IT129">
        <v>0</v>
      </c>
      <c r="IU129">
        <v>0</v>
      </c>
      <c r="IV129">
        <v>0</v>
      </c>
      <c r="IW129">
        <v>6160</v>
      </c>
      <c r="IX129">
        <v>0</v>
      </c>
      <c r="IY129">
        <v>0</v>
      </c>
      <c r="IZ129">
        <v>0</v>
      </c>
      <c r="JA129">
        <v>0</v>
      </c>
      <c r="JB129">
        <v>0</v>
      </c>
      <c r="JC129">
        <v>0</v>
      </c>
      <c r="JD129">
        <v>0</v>
      </c>
      <c r="JE129">
        <v>0</v>
      </c>
      <c r="JF129">
        <v>0</v>
      </c>
      <c r="JG129">
        <v>0</v>
      </c>
      <c r="JH129">
        <v>0</v>
      </c>
      <c r="JJ129">
        <v>0</v>
      </c>
      <c r="JK129">
        <v>0</v>
      </c>
      <c r="JL129">
        <v>0</v>
      </c>
      <c r="JM129">
        <v>0</v>
      </c>
      <c r="JO129">
        <v>62.133000000000003</v>
      </c>
      <c r="JP129">
        <v>0</v>
      </c>
      <c r="JQ129">
        <v>0</v>
      </c>
      <c r="JR129">
        <v>496057</v>
      </c>
      <c r="JS129">
        <v>0</v>
      </c>
      <c r="JT129">
        <v>0</v>
      </c>
      <c r="JU129">
        <v>0</v>
      </c>
      <c r="JW129">
        <v>0</v>
      </c>
      <c r="JX129">
        <v>0</v>
      </c>
      <c r="JY129">
        <v>0</v>
      </c>
      <c r="JZ129">
        <v>0</v>
      </c>
      <c r="KD129">
        <v>0</v>
      </c>
      <c r="KE129">
        <v>7258</v>
      </c>
      <c r="KG129">
        <v>0</v>
      </c>
      <c r="KH129">
        <v>0</v>
      </c>
      <c r="KI129">
        <v>0</v>
      </c>
      <c r="KJ129">
        <v>0</v>
      </c>
      <c r="KK129">
        <v>0</v>
      </c>
      <c r="KL129">
        <v>0</v>
      </c>
      <c r="KM129">
        <v>0</v>
      </c>
      <c r="KN129">
        <v>0</v>
      </c>
      <c r="KO129">
        <v>0</v>
      </c>
      <c r="KP129">
        <v>0</v>
      </c>
      <c r="KQ129">
        <v>0</v>
      </c>
      <c r="KS129">
        <v>0</v>
      </c>
      <c r="KT129">
        <v>0</v>
      </c>
      <c r="KU129">
        <v>0</v>
      </c>
      <c r="KW129">
        <v>0</v>
      </c>
      <c r="KX129">
        <v>0</v>
      </c>
      <c r="KY129">
        <v>0</v>
      </c>
      <c r="KZ129">
        <v>0</v>
      </c>
      <c r="LA129">
        <v>0</v>
      </c>
      <c r="LB129">
        <v>0</v>
      </c>
      <c r="LD129">
        <v>0</v>
      </c>
      <c r="LE129">
        <v>0</v>
      </c>
      <c r="LF129">
        <v>0</v>
      </c>
      <c r="LG129">
        <v>0</v>
      </c>
      <c r="LH129">
        <v>0</v>
      </c>
      <c r="LI129">
        <v>0</v>
      </c>
      <c r="LJ129">
        <v>439.05400000000003</v>
      </c>
      <c r="LK129">
        <v>6</v>
      </c>
      <c r="LL129">
        <v>90000</v>
      </c>
      <c r="LM129">
        <v>4391</v>
      </c>
      <c r="LN129">
        <v>0</v>
      </c>
      <c r="LO129">
        <v>0</v>
      </c>
      <c r="LP129">
        <v>0</v>
      </c>
      <c r="LQ129">
        <v>0</v>
      </c>
      <c r="LR129">
        <v>0</v>
      </c>
      <c r="LS129">
        <v>0</v>
      </c>
      <c r="LT129">
        <v>0</v>
      </c>
      <c r="LU129">
        <v>0</v>
      </c>
      <c r="LV129">
        <v>0</v>
      </c>
      <c r="LW129">
        <v>0</v>
      </c>
      <c r="LX129">
        <v>0</v>
      </c>
      <c r="LY129">
        <v>0</v>
      </c>
      <c r="LZ129">
        <v>916</v>
      </c>
      <c r="MA129">
        <v>54960</v>
      </c>
      <c r="MB129">
        <v>0</v>
      </c>
      <c r="MC129">
        <v>36640</v>
      </c>
      <c r="MD129">
        <v>18320</v>
      </c>
      <c r="ME129">
        <v>0</v>
      </c>
      <c r="MF129">
        <v>0</v>
      </c>
      <c r="MG129">
        <v>7887393</v>
      </c>
      <c r="MH129">
        <v>0</v>
      </c>
      <c r="MI129">
        <v>0</v>
      </c>
      <c r="MJ129">
        <v>0</v>
      </c>
      <c r="MK129">
        <v>0</v>
      </c>
      <c r="ML129">
        <v>955262</v>
      </c>
    </row>
    <row r="130" spans="1:350" x14ac:dyDescent="0.25">
      <c r="A130">
        <v>45523</v>
      </c>
      <c r="B130">
        <v>15828</v>
      </c>
      <c r="C130">
        <v>9</v>
      </c>
      <c r="D130">
        <v>2025</v>
      </c>
      <c r="E130">
        <v>6160</v>
      </c>
      <c r="F130">
        <v>0</v>
      </c>
      <c r="G130">
        <v>4324.8620000000001</v>
      </c>
      <c r="H130">
        <v>3832.8210000000004</v>
      </c>
      <c r="I130">
        <v>3832.8210000000004</v>
      </c>
      <c r="J130">
        <v>4324.8620000000001</v>
      </c>
      <c r="K130">
        <v>0</v>
      </c>
      <c r="L130">
        <v>6160</v>
      </c>
      <c r="M130">
        <v>0</v>
      </c>
      <c r="N130">
        <v>0</v>
      </c>
      <c r="P130">
        <v>4365.616</v>
      </c>
      <c r="Q130">
        <v>0</v>
      </c>
      <c r="R130">
        <v>2716269</v>
      </c>
      <c r="S130">
        <v>622.19600000000003</v>
      </c>
      <c r="U130">
        <v>1888730</v>
      </c>
      <c r="V130">
        <v>1861.5620000000001</v>
      </c>
      <c r="W130">
        <v>1146722</v>
      </c>
      <c r="X130">
        <v>1146722</v>
      </c>
      <c r="Z130">
        <v>0</v>
      </c>
      <c r="AC130">
        <v>0</v>
      </c>
      <c r="AD130" t="s">
        <v>305</v>
      </c>
      <c r="AE130">
        <v>0</v>
      </c>
      <c r="AH130">
        <v>0</v>
      </c>
      <c r="AI130">
        <v>0</v>
      </c>
      <c r="AJ130">
        <v>6160</v>
      </c>
      <c r="AK130" t="s">
        <v>529</v>
      </c>
      <c r="AL130" t="s">
        <v>588</v>
      </c>
      <c r="AM130">
        <v>0</v>
      </c>
      <c r="AN130">
        <v>0</v>
      </c>
      <c r="AO130">
        <v>0</v>
      </c>
      <c r="AP130">
        <v>0</v>
      </c>
      <c r="AQ130">
        <v>0</v>
      </c>
      <c r="AS130">
        <v>0</v>
      </c>
      <c r="AT130">
        <v>0</v>
      </c>
      <c r="AU130">
        <v>0</v>
      </c>
      <c r="AV130">
        <v>-82898</v>
      </c>
      <c r="AW130">
        <v>50539797</v>
      </c>
      <c r="AX130">
        <v>49866943</v>
      </c>
      <c r="AY130">
        <v>33620371</v>
      </c>
      <c r="AZ130">
        <v>2716269</v>
      </c>
      <c r="BA130">
        <v>101.917</v>
      </c>
      <c r="BB130">
        <v>91778</v>
      </c>
      <c r="BC130">
        <v>91193</v>
      </c>
      <c r="BD130">
        <v>216</v>
      </c>
      <c r="BE130">
        <v>585</v>
      </c>
      <c r="BF130">
        <v>45137860</v>
      </c>
      <c r="BG130">
        <v>0</v>
      </c>
      <c r="BJ130">
        <v>12</v>
      </c>
      <c r="BK130">
        <v>0</v>
      </c>
      <c r="BL130">
        <v>0</v>
      </c>
      <c r="BM130">
        <v>0</v>
      </c>
      <c r="BN130">
        <v>0</v>
      </c>
      <c r="BO130">
        <v>0</v>
      </c>
      <c r="BP130">
        <v>0</v>
      </c>
      <c r="BQ130">
        <v>180</v>
      </c>
      <c r="BS130">
        <v>0</v>
      </c>
      <c r="BT130">
        <v>0</v>
      </c>
      <c r="BU130">
        <v>0</v>
      </c>
      <c r="BV130">
        <v>0</v>
      </c>
      <c r="BW130">
        <v>0</v>
      </c>
      <c r="BY130">
        <v>0</v>
      </c>
      <c r="CA130">
        <v>0</v>
      </c>
      <c r="CB130">
        <v>0</v>
      </c>
      <c r="CC130">
        <v>0</v>
      </c>
      <c r="CD130">
        <v>0</v>
      </c>
      <c r="CE130">
        <v>0</v>
      </c>
      <c r="CF130">
        <v>0</v>
      </c>
      <c r="CG130">
        <v>0</v>
      </c>
      <c r="CH130">
        <v>948916</v>
      </c>
      <c r="CI130">
        <v>0</v>
      </c>
      <c r="CJ130">
        <v>4</v>
      </c>
      <c r="CK130">
        <v>0</v>
      </c>
      <c r="CL130">
        <v>0</v>
      </c>
      <c r="CN130">
        <v>0</v>
      </c>
      <c r="CO130">
        <v>1</v>
      </c>
      <c r="CP130">
        <v>0</v>
      </c>
      <c r="CQ130">
        <v>0</v>
      </c>
      <c r="CR130">
        <v>4369.6620000000003</v>
      </c>
      <c r="CS130">
        <v>0</v>
      </c>
      <c r="CT130">
        <v>0</v>
      </c>
      <c r="CU130">
        <v>0</v>
      </c>
      <c r="CV130">
        <v>0</v>
      </c>
      <c r="CW130">
        <v>0</v>
      </c>
      <c r="CX130">
        <v>0</v>
      </c>
      <c r="CY130">
        <v>0</v>
      </c>
      <c r="CZ130">
        <v>0</v>
      </c>
      <c r="DB130">
        <v>23610177</v>
      </c>
      <c r="DC130">
        <v>0</v>
      </c>
      <c r="DD130">
        <v>0</v>
      </c>
      <c r="DE130">
        <v>6039187</v>
      </c>
      <c r="DF130">
        <v>6039187</v>
      </c>
      <c r="DG130">
        <v>980.38800000000003</v>
      </c>
      <c r="DH130">
        <v>0</v>
      </c>
      <c r="DI130">
        <v>0</v>
      </c>
      <c r="DK130">
        <v>0</v>
      </c>
      <c r="DL130">
        <v>0</v>
      </c>
      <c r="DM130">
        <v>4038000</v>
      </c>
      <c r="DN130">
        <v>13277</v>
      </c>
      <c r="DO130">
        <v>0</v>
      </c>
      <c r="DP130">
        <v>0</v>
      </c>
      <c r="DQ130">
        <v>0</v>
      </c>
      <c r="DR130">
        <v>0</v>
      </c>
      <c r="DS130">
        <v>0</v>
      </c>
      <c r="DT130">
        <v>0</v>
      </c>
      <c r="DU130">
        <v>0</v>
      </c>
      <c r="DV130">
        <v>0</v>
      </c>
      <c r="DW130">
        <v>0</v>
      </c>
      <c r="DX130">
        <v>0</v>
      </c>
      <c r="DY130">
        <v>0</v>
      </c>
      <c r="DZ130">
        <v>0</v>
      </c>
      <c r="EA130">
        <v>8.4000000000000005E-2</v>
      </c>
      <c r="EB130">
        <v>0</v>
      </c>
      <c r="EC130">
        <v>59.499000000000002</v>
      </c>
      <c r="ED130">
        <v>421491</v>
      </c>
      <c r="EE130">
        <v>0</v>
      </c>
      <c r="EF130">
        <v>0</v>
      </c>
      <c r="EG130">
        <v>0</v>
      </c>
      <c r="EH130">
        <v>3629786</v>
      </c>
      <c r="EI130">
        <v>0</v>
      </c>
      <c r="EJ130">
        <v>0</v>
      </c>
      <c r="EK130">
        <v>146.465</v>
      </c>
      <c r="EL130">
        <v>0</v>
      </c>
      <c r="EM130">
        <v>34.177</v>
      </c>
      <c r="EN130">
        <v>9.3810000000000002</v>
      </c>
      <c r="EO130">
        <v>0</v>
      </c>
      <c r="EP130">
        <v>0</v>
      </c>
      <c r="EQ130">
        <v>190.107</v>
      </c>
      <c r="ER130">
        <v>0</v>
      </c>
      <c r="ES130">
        <v>589.25099999999998</v>
      </c>
      <c r="ET130">
        <v>0</v>
      </c>
      <c r="EV130">
        <v>0</v>
      </c>
      <c r="EW130">
        <v>0</v>
      </c>
      <c r="EX130">
        <v>0</v>
      </c>
      <c r="EZ130">
        <v>42450338</v>
      </c>
      <c r="FA130">
        <v>0</v>
      </c>
      <c r="FB130">
        <v>45152745</v>
      </c>
      <c r="FC130">
        <v>0</v>
      </c>
      <c r="FD130">
        <v>0</v>
      </c>
      <c r="FE130">
        <v>6327338</v>
      </c>
      <c r="FF130">
        <v>1089267</v>
      </c>
      <c r="FG130">
        <v>6.6668999999999992E-2</v>
      </c>
      <c r="FH130">
        <v>3.0164999999999997E-2</v>
      </c>
      <c r="FI130">
        <v>0</v>
      </c>
      <c r="FJ130">
        <v>0</v>
      </c>
      <c r="FK130">
        <v>7327.5750000000007</v>
      </c>
      <c r="FL130">
        <v>53518266</v>
      </c>
      <c r="FM130">
        <v>0</v>
      </c>
      <c r="FN130">
        <v>0</v>
      </c>
      <c r="FO130">
        <v>0</v>
      </c>
      <c r="FP130">
        <v>0</v>
      </c>
      <c r="FQ130">
        <v>0</v>
      </c>
      <c r="FR130">
        <v>0</v>
      </c>
      <c r="FS130">
        <v>0</v>
      </c>
      <c r="FT130">
        <v>0</v>
      </c>
      <c r="FU130">
        <v>1</v>
      </c>
      <c r="FV130">
        <v>0</v>
      </c>
      <c r="FW130">
        <v>0</v>
      </c>
      <c r="FX130">
        <v>0</v>
      </c>
      <c r="FY130">
        <v>0</v>
      </c>
      <c r="GB130">
        <v>3019517</v>
      </c>
      <c r="GC130">
        <v>3019517</v>
      </c>
      <c r="GD130">
        <v>301.93400000000003</v>
      </c>
      <c r="GF130">
        <v>0</v>
      </c>
      <c r="GG130">
        <v>0</v>
      </c>
      <c r="GH130">
        <v>0</v>
      </c>
      <c r="GI130">
        <v>0</v>
      </c>
      <c r="GK130">
        <v>0</v>
      </c>
      <c r="GL130">
        <v>0</v>
      </c>
      <c r="GM130">
        <v>0</v>
      </c>
      <c r="GN130">
        <v>0</v>
      </c>
      <c r="GO130">
        <v>0</v>
      </c>
      <c r="GQ130">
        <v>0</v>
      </c>
      <c r="GR130">
        <v>0</v>
      </c>
      <c r="GS130">
        <v>0</v>
      </c>
      <c r="GT130">
        <v>0</v>
      </c>
      <c r="HB130">
        <v>380911986</v>
      </c>
      <c r="HC130">
        <v>3.9695999999999995E-2</v>
      </c>
      <c r="HD130">
        <v>686716</v>
      </c>
      <c r="HE130">
        <v>0</v>
      </c>
      <c r="HF130">
        <v>4208437</v>
      </c>
      <c r="HG130">
        <v>68992</v>
      </c>
      <c r="HH130">
        <v>845316</v>
      </c>
      <c r="HI130">
        <v>0</v>
      </c>
      <c r="HJ130">
        <v>178697</v>
      </c>
      <c r="HK130">
        <v>16585</v>
      </c>
      <c r="HL130">
        <v>12162</v>
      </c>
      <c r="HM130">
        <v>508000</v>
      </c>
      <c r="HN130">
        <v>1369760</v>
      </c>
      <c r="HO130">
        <v>0</v>
      </c>
      <c r="HP130">
        <v>0</v>
      </c>
      <c r="HQ130">
        <v>0</v>
      </c>
      <c r="HR130">
        <v>0</v>
      </c>
      <c r="HS130">
        <v>42436476</v>
      </c>
      <c r="HT130">
        <v>1089267</v>
      </c>
      <c r="HW130">
        <v>0</v>
      </c>
      <c r="HX130">
        <v>730</v>
      </c>
      <c r="HY130">
        <v>565</v>
      </c>
      <c r="HZ130">
        <v>639</v>
      </c>
      <c r="IA130">
        <v>728</v>
      </c>
      <c r="IB130">
        <v>1204</v>
      </c>
      <c r="IC130">
        <v>3866</v>
      </c>
      <c r="ID130">
        <v>0</v>
      </c>
      <c r="IE130">
        <v>0</v>
      </c>
      <c r="IF130">
        <v>0</v>
      </c>
      <c r="IG130">
        <v>112</v>
      </c>
      <c r="IH130">
        <v>1372.2670000000001</v>
      </c>
      <c r="II130">
        <v>0</v>
      </c>
      <c r="IJ130">
        <v>1861.5620000000001</v>
      </c>
      <c r="IK130">
        <v>0</v>
      </c>
      <c r="IL130">
        <v>90</v>
      </c>
      <c r="IM130">
        <v>18</v>
      </c>
      <c r="IN130">
        <v>2</v>
      </c>
      <c r="IO130">
        <v>110</v>
      </c>
      <c r="IP130">
        <v>0</v>
      </c>
      <c r="IQ130">
        <v>1861.5620000000001</v>
      </c>
      <c r="IR130">
        <v>1146722</v>
      </c>
      <c r="IS130">
        <v>0</v>
      </c>
      <c r="IT130">
        <v>450000</v>
      </c>
      <c r="IU130">
        <v>54000</v>
      </c>
      <c r="IV130">
        <v>4000</v>
      </c>
      <c r="IW130">
        <v>6160</v>
      </c>
      <c r="IX130">
        <v>0</v>
      </c>
      <c r="IY130">
        <v>0</v>
      </c>
      <c r="IZ130">
        <v>0</v>
      </c>
      <c r="JA130">
        <v>0</v>
      </c>
      <c r="JB130">
        <v>22</v>
      </c>
      <c r="JC130">
        <v>490399</v>
      </c>
      <c r="JD130">
        <v>48</v>
      </c>
      <c r="JE130">
        <v>587422</v>
      </c>
      <c r="JF130">
        <v>46</v>
      </c>
      <c r="JG130">
        <v>277939</v>
      </c>
      <c r="JH130">
        <v>14000</v>
      </c>
      <c r="JJ130">
        <v>0</v>
      </c>
      <c r="JK130">
        <v>0</v>
      </c>
      <c r="JL130">
        <v>0</v>
      </c>
      <c r="JM130">
        <v>0</v>
      </c>
      <c r="JO130">
        <v>9.7540000000000013</v>
      </c>
      <c r="JP130">
        <v>127.41</v>
      </c>
      <c r="JQ130">
        <v>164.77</v>
      </c>
      <c r="JR130">
        <v>77874</v>
      </c>
      <c r="JS130">
        <v>1183669</v>
      </c>
      <c r="JT130">
        <v>1757974</v>
      </c>
      <c r="JU130">
        <v>93139</v>
      </c>
      <c r="JW130">
        <v>0</v>
      </c>
      <c r="JX130">
        <v>0</v>
      </c>
      <c r="JY130">
        <v>0</v>
      </c>
      <c r="JZ130">
        <v>0</v>
      </c>
      <c r="KD130">
        <v>93139</v>
      </c>
      <c r="KE130">
        <v>7258</v>
      </c>
      <c r="KG130">
        <v>0</v>
      </c>
      <c r="KH130">
        <v>0</v>
      </c>
      <c r="KI130">
        <v>0</v>
      </c>
      <c r="KJ130">
        <v>48</v>
      </c>
      <c r="KK130">
        <v>64</v>
      </c>
      <c r="KL130">
        <v>29568</v>
      </c>
      <c r="KM130">
        <v>39424</v>
      </c>
      <c r="KN130">
        <v>0</v>
      </c>
      <c r="KO130">
        <v>0</v>
      </c>
      <c r="KP130">
        <v>0</v>
      </c>
      <c r="KQ130">
        <v>0</v>
      </c>
      <c r="KS130">
        <v>0</v>
      </c>
      <c r="KT130">
        <v>0</v>
      </c>
      <c r="KU130">
        <v>0</v>
      </c>
      <c r="KW130">
        <v>0</v>
      </c>
      <c r="KX130">
        <v>0</v>
      </c>
      <c r="KY130">
        <v>0</v>
      </c>
      <c r="KZ130">
        <v>0</v>
      </c>
      <c r="LA130">
        <v>0</v>
      </c>
      <c r="LB130">
        <v>0</v>
      </c>
      <c r="LD130">
        <v>0</v>
      </c>
      <c r="LE130">
        <v>0</v>
      </c>
      <c r="LF130">
        <v>0</v>
      </c>
      <c r="LG130">
        <v>0</v>
      </c>
      <c r="LH130">
        <v>0</v>
      </c>
      <c r="LI130">
        <v>0</v>
      </c>
      <c r="LJ130">
        <v>4369.6620000000003</v>
      </c>
      <c r="LK130">
        <v>9</v>
      </c>
      <c r="LL130">
        <v>135000</v>
      </c>
      <c r="LM130">
        <v>43697</v>
      </c>
      <c r="LN130">
        <v>0</v>
      </c>
      <c r="LO130">
        <v>0</v>
      </c>
      <c r="LP130">
        <v>0</v>
      </c>
      <c r="LQ130">
        <v>0</v>
      </c>
      <c r="LR130">
        <v>0</v>
      </c>
      <c r="LS130">
        <v>0</v>
      </c>
      <c r="LT130">
        <v>0</v>
      </c>
      <c r="LU130">
        <v>0</v>
      </c>
      <c r="LV130">
        <v>0</v>
      </c>
      <c r="LW130">
        <v>0</v>
      </c>
      <c r="LX130">
        <v>0</v>
      </c>
      <c r="LY130">
        <v>0</v>
      </c>
      <c r="LZ130">
        <v>4370</v>
      </c>
      <c r="MA130">
        <v>262200</v>
      </c>
      <c r="MB130">
        <v>0</v>
      </c>
      <c r="MC130">
        <v>174800</v>
      </c>
      <c r="MD130">
        <v>87400</v>
      </c>
      <c r="ME130">
        <v>0</v>
      </c>
      <c r="MF130">
        <v>0</v>
      </c>
      <c r="MG130">
        <v>50801997</v>
      </c>
      <c r="MH130">
        <v>0</v>
      </c>
      <c r="MI130">
        <v>0</v>
      </c>
      <c r="MJ130">
        <v>0</v>
      </c>
      <c r="MK130">
        <v>0</v>
      </c>
      <c r="ML130">
        <v>0</v>
      </c>
    </row>
    <row r="131" spans="1:350" x14ac:dyDescent="0.25">
      <c r="A131">
        <v>45523</v>
      </c>
      <c r="B131">
        <v>57828</v>
      </c>
      <c r="C131">
        <v>9</v>
      </c>
      <c r="D131">
        <v>2025</v>
      </c>
      <c r="E131">
        <v>6160</v>
      </c>
      <c r="F131">
        <v>0</v>
      </c>
      <c r="G131">
        <v>785</v>
      </c>
      <c r="H131">
        <v>720.44100000000003</v>
      </c>
      <c r="I131">
        <v>720.44100000000003</v>
      </c>
      <c r="J131">
        <v>785</v>
      </c>
      <c r="K131">
        <v>0</v>
      </c>
      <c r="L131">
        <v>6160</v>
      </c>
      <c r="M131">
        <v>0</v>
      </c>
      <c r="N131">
        <v>0</v>
      </c>
      <c r="P131">
        <v>837.6</v>
      </c>
      <c r="Q131">
        <v>0</v>
      </c>
      <c r="R131">
        <v>521151</v>
      </c>
      <c r="S131">
        <v>622.19600000000003</v>
      </c>
      <c r="U131">
        <v>362376</v>
      </c>
      <c r="V131">
        <v>231.96700000000001</v>
      </c>
      <c r="W131">
        <v>142892</v>
      </c>
      <c r="X131">
        <v>142892</v>
      </c>
      <c r="Z131">
        <v>0</v>
      </c>
      <c r="AC131">
        <v>0</v>
      </c>
      <c r="AD131" t="s">
        <v>305</v>
      </c>
      <c r="AE131">
        <v>0</v>
      </c>
      <c r="AH131">
        <v>0</v>
      </c>
      <c r="AI131">
        <v>0</v>
      </c>
      <c r="AJ131">
        <v>6160</v>
      </c>
      <c r="AK131" t="s">
        <v>529</v>
      </c>
      <c r="AL131" t="s">
        <v>76</v>
      </c>
      <c r="AM131">
        <v>0</v>
      </c>
      <c r="AN131">
        <v>0</v>
      </c>
      <c r="AO131">
        <v>0</v>
      </c>
      <c r="AP131">
        <v>0</v>
      </c>
      <c r="AQ131">
        <v>0</v>
      </c>
      <c r="AS131">
        <v>0</v>
      </c>
      <c r="AT131">
        <v>0</v>
      </c>
      <c r="AU131">
        <v>0</v>
      </c>
      <c r="AV131">
        <v>-102765</v>
      </c>
      <c r="AW131">
        <v>9019547</v>
      </c>
      <c r="AX131">
        <v>8898108</v>
      </c>
      <c r="AY131">
        <v>6066726</v>
      </c>
      <c r="AZ131">
        <v>521151</v>
      </c>
      <c r="BA131">
        <v>0</v>
      </c>
      <c r="BB131">
        <v>0</v>
      </c>
      <c r="BC131">
        <v>0</v>
      </c>
      <c r="BD131">
        <v>0</v>
      </c>
      <c r="BE131">
        <v>0</v>
      </c>
      <c r="BF131">
        <v>7858059</v>
      </c>
      <c r="BG131">
        <v>0</v>
      </c>
      <c r="BJ131">
        <v>12</v>
      </c>
      <c r="BK131">
        <v>0</v>
      </c>
      <c r="BL131">
        <v>0</v>
      </c>
      <c r="BM131">
        <v>0</v>
      </c>
      <c r="BN131">
        <v>0</v>
      </c>
      <c r="BO131">
        <v>0</v>
      </c>
      <c r="BP131">
        <v>0</v>
      </c>
      <c r="BQ131">
        <v>659</v>
      </c>
      <c r="BS131">
        <v>0</v>
      </c>
      <c r="BT131">
        <v>0</v>
      </c>
      <c r="BU131">
        <v>0</v>
      </c>
      <c r="BV131">
        <v>0</v>
      </c>
      <c r="BW131">
        <v>0</v>
      </c>
      <c r="BY131">
        <v>0</v>
      </c>
      <c r="CA131">
        <v>0</v>
      </c>
      <c r="CB131">
        <v>0</v>
      </c>
      <c r="CC131">
        <v>0</v>
      </c>
      <c r="CD131">
        <v>0</v>
      </c>
      <c r="CE131">
        <v>0</v>
      </c>
      <c r="CF131">
        <v>0</v>
      </c>
      <c r="CG131">
        <v>0</v>
      </c>
      <c r="CH131">
        <v>187525</v>
      </c>
      <c r="CI131">
        <v>0</v>
      </c>
      <c r="CJ131">
        <v>4</v>
      </c>
      <c r="CK131">
        <v>0</v>
      </c>
      <c r="CL131">
        <v>0</v>
      </c>
      <c r="CN131">
        <v>0</v>
      </c>
      <c r="CO131">
        <v>1</v>
      </c>
      <c r="CP131">
        <v>0</v>
      </c>
      <c r="CQ131">
        <v>0</v>
      </c>
      <c r="CR131">
        <v>820.73700000000008</v>
      </c>
      <c r="CS131">
        <v>0</v>
      </c>
      <c r="CT131">
        <v>0</v>
      </c>
      <c r="CU131">
        <v>0</v>
      </c>
      <c r="CV131">
        <v>0</v>
      </c>
      <c r="CW131">
        <v>0</v>
      </c>
      <c r="CX131">
        <v>0</v>
      </c>
      <c r="CY131">
        <v>0</v>
      </c>
      <c r="CZ131">
        <v>0</v>
      </c>
      <c r="DB131">
        <v>4437917</v>
      </c>
      <c r="DC131">
        <v>0</v>
      </c>
      <c r="DD131">
        <v>0</v>
      </c>
      <c r="DE131">
        <v>975128</v>
      </c>
      <c r="DF131">
        <v>975128</v>
      </c>
      <c r="DG131">
        <v>158.30000000000001</v>
      </c>
      <c r="DH131">
        <v>0</v>
      </c>
      <c r="DI131">
        <v>0</v>
      </c>
      <c r="DK131">
        <v>2167</v>
      </c>
      <c r="DL131">
        <v>0</v>
      </c>
      <c r="DM131">
        <v>975205</v>
      </c>
      <c r="DN131">
        <v>3207</v>
      </c>
      <c r="DO131">
        <v>0</v>
      </c>
      <c r="DP131">
        <v>0</v>
      </c>
      <c r="DQ131">
        <v>0</v>
      </c>
      <c r="DR131">
        <v>0</v>
      </c>
      <c r="DS131">
        <v>0</v>
      </c>
      <c r="DT131">
        <v>0</v>
      </c>
      <c r="DU131">
        <v>0</v>
      </c>
      <c r="DV131">
        <v>0</v>
      </c>
      <c r="DW131">
        <v>0</v>
      </c>
      <c r="DX131">
        <v>0</v>
      </c>
      <c r="DY131">
        <v>0</v>
      </c>
      <c r="DZ131">
        <v>0</v>
      </c>
      <c r="EA131">
        <v>0</v>
      </c>
      <c r="EB131">
        <v>0</v>
      </c>
      <c r="EC131">
        <v>50.567</v>
      </c>
      <c r="ED131">
        <v>358217</v>
      </c>
      <c r="EE131">
        <v>0</v>
      </c>
      <c r="EF131">
        <v>0</v>
      </c>
      <c r="EG131">
        <v>0</v>
      </c>
      <c r="EH131">
        <v>620195</v>
      </c>
      <c r="EI131">
        <v>0</v>
      </c>
      <c r="EJ131">
        <v>0</v>
      </c>
      <c r="EK131">
        <v>33.049999999999997</v>
      </c>
      <c r="EL131">
        <v>0</v>
      </c>
      <c r="EM131">
        <v>3.2000000000000001E-2</v>
      </c>
      <c r="EN131">
        <v>0.28700000000000003</v>
      </c>
      <c r="EO131">
        <v>0</v>
      </c>
      <c r="EP131">
        <v>0</v>
      </c>
      <c r="EQ131">
        <v>33.369</v>
      </c>
      <c r="ER131">
        <v>0</v>
      </c>
      <c r="ES131">
        <v>100.68100000000001</v>
      </c>
      <c r="ET131">
        <v>0</v>
      </c>
      <c r="EV131">
        <v>0</v>
      </c>
      <c r="EW131">
        <v>0</v>
      </c>
      <c r="EX131">
        <v>0</v>
      </c>
      <c r="EZ131">
        <v>7606949</v>
      </c>
      <c r="FA131">
        <v>0</v>
      </c>
      <c r="FB131">
        <v>8124894</v>
      </c>
      <c r="FC131">
        <v>0</v>
      </c>
      <c r="FD131">
        <v>0</v>
      </c>
      <c r="FE131">
        <v>1101528</v>
      </c>
      <c r="FF131">
        <v>189631</v>
      </c>
      <c r="FG131">
        <v>6.6668999999999992E-2</v>
      </c>
      <c r="FH131">
        <v>3.0164999999999997E-2</v>
      </c>
      <c r="FI131">
        <v>0</v>
      </c>
      <c r="FJ131">
        <v>0</v>
      </c>
      <c r="FK131">
        <v>1275.6590000000001</v>
      </c>
      <c r="FL131">
        <v>9603578</v>
      </c>
      <c r="FM131">
        <v>0</v>
      </c>
      <c r="FN131">
        <v>0</v>
      </c>
      <c r="FO131">
        <v>21942</v>
      </c>
      <c r="FP131">
        <v>0</v>
      </c>
      <c r="FQ131">
        <v>21942</v>
      </c>
      <c r="FR131">
        <v>21942</v>
      </c>
      <c r="FS131">
        <v>0</v>
      </c>
      <c r="FT131">
        <v>0</v>
      </c>
      <c r="FU131">
        <v>0</v>
      </c>
      <c r="FV131">
        <v>0</v>
      </c>
      <c r="FW131">
        <v>0</v>
      </c>
      <c r="FX131">
        <v>0</v>
      </c>
      <c r="FY131">
        <v>0</v>
      </c>
      <c r="GB131">
        <v>284617</v>
      </c>
      <c r="GC131">
        <v>284617</v>
      </c>
      <c r="GD131">
        <v>31.19</v>
      </c>
      <c r="GF131">
        <v>0</v>
      </c>
      <c r="GG131">
        <v>0</v>
      </c>
      <c r="GH131">
        <v>0</v>
      </c>
      <c r="GI131">
        <v>0</v>
      </c>
      <c r="GK131">
        <v>0</v>
      </c>
      <c r="GL131">
        <v>0</v>
      </c>
      <c r="GM131">
        <v>0</v>
      </c>
      <c r="GN131">
        <v>0</v>
      </c>
      <c r="GO131">
        <v>0</v>
      </c>
      <c r="GQ131">
        <v>0</v>
      </c>
      <c r="GR131">
        <v>0</v>
      </c>
      <c r="GS131">
        <v>0</v>
      </c>
      <c r="GT131">
        <v>0</v>
      </c>
      <c r="HB131">
        <v>380911986</v>
      </c>
      <c r="HC131">
        <v>3.9695999999999995E-2</v>
      </c>
      <c r="HD131">
        <v>124645</v>
      </c>
      <c r="HE131">
        <v>0</v>
      </c>
      <c r="HF131">
        <v>791044</v>
      </c>
      <c r="HG131">
        <v>31416</v>
      </c>
      <c r="HH131">
        <v>0</v>
      </c>
      <c r="HI131">
        <v>0</v>
      </c>
      <c r="HJ131">
        <v>98207</v>
      </c>
      <c r="HK131">
        <v>11082</v>
      </c>
      <c r="HL131">
        <v>15640</v>
      </c>
      <c r="HM131">
        <v>0</v>
      </c>
      <c r="HN131">
        <v>118426</v>
      </c>
      <c r="HO131">
        <v>0</v>
      </c>
      <c r="HP131">
        <v>221377</v>
      </c>
      <c r="HQ131">
        <v>0</v>
      </c>
      <c r="HR131">
        <v>0</v>
      </c>
      <c r="HS131">
        <v>7603743</v>
      </c>
      <c r="HT131">
        <v>189631</v>
      </c>
      <c r="HW131">
        <v>0</v>
      </c>
      <c r="HX131">
        <v>112</v>
      </c>
      <c r="HY131">
        <v>128</v>
      </c>
      <c r="HZ131">
        <v>122</v>
      </c>
      <c r="IA131">
        <v>120</v>
      </c>
      <c r="IB131">
        <v>148</v>
      </c>
      <c r="IC131">
        <v>630</v>
      </c>
      <c r="ID131">
        <v>0</v>
      </c>
      <c r="IE131">
        <v>0</v>
      </c>
      <c r="IF131">
        <v>0</v>
      </c>
      <c r="IG131">
        <v>51</v>
      </c>
      <c r="IH131">
        <v>0</v>
      </c>
      <c r="II131">
        <v>805.00800000000004</v>
      </c>
      <c r="IJ131">
        <v>231.96700000000001</v>
      </c>
      <c r="IK131">
        <v>0</v>
      </c>
      <c r="IL131">
        <v>0</v>
      </c>
      <c r="IM131">
        <v>0</v>
      </c>
      <c r="IN131">
        <v>0</v>
      </c>
      <c r="IO131">
        <v>0</v>
      </c>
      <c r="IP131">
        <v>805.00800000000004</v>
      </c>
      <c r="IQ131">
        <v>231.96700000000001</v>
      </c>
      <c r="IR131">
        <v>142892</v>
      </c>
      <c r="IS131">
        <v>0</v>
      </c>
      <c r="IT131">
        <v>0</v>
      </c>
      <c r="IU131">
        <v>0</v>
      </c>
      <c r="IV131">
        <v>0</v>
      </c>
      <c r="IW131">
        <v>6160</v>
      </c>
      <c r="IX131">
        <v>0</v>
      </c>
      <c r="IY131">
        <v>0</v>
      </c>
      <c r="IZ131">
        <v>221377</v>
      </c>
      <c r="JA131">
        <v>0</v>
      </c>
      <c r="JB131">
        <v>0</v>
      </c>
      <c r="JC131">
        <v>0</v>
      </c>
      <c r="JD131">
        <v>5</v>
      </c>
      <c r="JE131">
        <v>49296</v>
      </c>
      <c r="JF131">
        <v>14</v>
      </c>
      <c r="JG131">
        <v>67630</v>
      </c>
      <c r="JH131">
        <v>1500</v>
      </c>
      <c r="JJ131">
        <v>0</v>
      </c>
      <c r="JK131">
        <v>0</v>
      </c>
      <c r="JL131">
        <v>0</v>
      </c>
      <c r="JM131">
        <v>0</v>
      </c>
      <c r="JO131">
        <v>7.7680000000000007</v>
      </c>
      <c r="JP131">
        <v>19.794</v>
      </c>
      <c r="JQ131">
        <v>3.6280000000000001</v>
      </c>
      <c r="JR131">
        <v>62018</v>
      </c>
      <c r="JS131">
        <v>183891</v>
      </c>
      <c r="JT131">
        <v>38708</v>
      </c>
      <c r="JU131">
        <v>0</v>
      </c>
      <c r="JW131">
        <v>0</v>
      </c>
      <c r="JX131">
        <v>0</v>
      </c>
      <c r="JY131">
        <v>0</v>
      </c>
      <c r="JZ131">
        <v>0</v>
      </c>
      <c r="KD131">
        <v>0</v>
      </c>
      <c r="KE131">
        <v>7258</v>
      </c>
      <c r="KG131">
        <v>0</v>
      </c>
      <c r="KH131">
        <v>0</v>
      </c>
      <c r="KI131">
        <v>0</v>
      </c>
      <c r="KJ131">
        <v>13</v>
      </c>
      <c r="KK131">
        <v>38</v>
      </c>
      <c r="KL131">
        <v>8008</v>
      </c>
      <c r="KM131">
        <v>23408</v>
      </c>
      <c r="KN131">
        <v>0</v>
      </c>
      <c r="KO131">
        <v>0</v>
      </c>
      <c r="KP131">
        <v>0</v>
      </c>
      <c r="KQ131">
        <v>0</v>
      </c>
      <c r="KS131">
        <v>0</v>
      </c>
      <c r="KT131">
        <v>0</v>
      </c>
      <c r="KU131">
        <v>0</v>
      </c>
      <c r="KW131">
        <v>0</v>
      </c>
      <c r="KX131">
        <v>0</v>
      </c>
      <c r="KY131">
        <v>0</v>
      </c>
      <c r="KZ131">
        <v>0</v>
      </c>
      <c r="LA131">
        <v>0</v>
      </c>
      <c r="LB131">
        <v>0</v>
      </c>
      <c r="LD131">
        <v>0</v>
      </c>
      <c r="LE131">
        <v>0</v>
      </c>
      <c r="LF131">
        <v>0</v>
      </c>
      <c r="LG131">
        <v>0</v>
      </c>
      <c r="LH131">
        <v>0</v>
      </c>
      <c r="LI131">
        <v>0</v>
      </c>
      <c r="LJ131">
        <v>820.73700000000008</v>
      </c>
      <c r="LK131">
        <v>6</v>
      </c>
      <c r="LL131">
        <v>90000</v>
      </c>
      <c r="LM131">
        <v>8207</v>
      </c>
      <c r="LN131">
        <v>0</v>
      </c>
      <c r="LO131">
        <v>0</v>
      </c>
      <c r="LP131">
        <v>0</v>
      </c>
      <c r="LQ131">
        <v>0</v>
      </c>
      <c r="LR131">
        <v>0</v>
      </c>
      <c r="LS131">
        <v>0</v>
      </c>
      <c r="LT131">
        <v>0</v>
      </c>
      <c r="LU131">
        <v>0</v>
      </c>
      <c r="LV131">
        <v>0</v>
      </c>
      <c r="LW131">
        <v>0</v>
      </c>
      <c r="LX131">
        <v>0</v>
      </c>
      <c r="LY131">
        <v>0</v>
      </c>
      <c r="LZ131">
        <v>1048</v>
      </c>
      <c r="MA131">
        <v>62880</v>
      </c>
      <c r="MB131">
        <v>0</v>
      </c>
      <c r="MC131">
        <v>41920</v>
      </c>
      <c r="MD131">
        <v>20960</v>
      </c>
      <c r="ME131">
        <v>0</v>
      </c>
      <c r="MF131">
        <v>0</v>
      </c>
      <c r="MG131">
        <v>9082427</v>
      </c>
      <c r="MH131">
        <v>0</v>
      </c>
      <c r="MI131">
        <v>0</v>
      </c>
      <c r="MJ131">
        <v>0</v>
      </c>
      <c r="MK131">
        <v>0</v>
      </c>
      <c r="ML131">
        <v>0</v>
      </c>
    </row>
    <row r="132" spans="1:350" x14ac:dyDescent="0.25">
      <c r="A132">
        <v>45523</v>
      </c>
      <c r="B132">
        <v>101828</v>
      </c>
      <c r="C132">
        <v>9</v>
      </c>
      <c r="D132">
        <v>2025</v>
      </c>
      <c r="E132">
        <v>6160</v>
      </c>
      <c r="F132">
        <v>0</v>
      </c>
      <c r="G132">
        <v>1945.788</v>
      </c>
      <c r="H132">
        <v>1813.2340000000002</v>
      </c>
      <c r="I132">
        <v>1813.2340000000002</v>
      </c>
      <c r="J132">
        <v>1945.788</v>
      </c>
      <c r="K132">
        <v>0</v>
      </c>
      <c r="L132">
        <v>6160</v>
      </c>
      <c r="M132">
        <v>0</v>
      </c>
      <c r="N132">
        <v>0</v>
      </c>
      <c r="P132">
        <v>1937.847</v>
      </c>
      <c r="Q132">
        <v>0</v>
      </c>
      <c r="R132">
        <v>1205721</v>
      </c>
      <c r="S132">
        <v>622.19600000000003</v>
      </c>
      <c r="U132">
        <v>838384</v>
      </c>
      <c r="V132">
        <v>909.803</v>
      </c>
      <c r="W132">
        <v>820080</v>
      </c>
      <c r="X132">
        <v>820080</v>
      </c>
      <c r="Z132">
        <v>0</v>
      </c>
      <c r="AC132">
        <v>0</v>
      </c>
      <c r="AD132" t="s">
        <v>305</v>
      </c>
      <c r="AE132">
        <v>0</v>
      </c>
      <c r="AH132">
        <v>0</v>
      </c>
      <c r="AI132">
        <v>0</v>
      </c>
      <c r="AJ132">
        <v>6160</v>
      </c>
      <c r="AK132" t="s">
        <v>529</v>
      </c>
      <c r="AL132" t="s">
        <v>335</v>
      </c>
      <c r="AM132">
        <v>0</v>
      </c>
      <c r="AN132">
        <v>0</v>
      </c>
      <c r="AO132">
        <v>0</v>
      </c>
      <c r="AP132">
        <v>0</v>
      </c>
      <c r="AQ132">
        <v>0</v>
      </c>
      <c r="AS132">
        <v>0</v>
      </c>
      <c r="AT132">
        <v>0</v>
      </c>
      <c r="AU132">
        <v>0</v>
      </c>
      <c r="AV132">
        <v>-88774</v>
      </c>
      <c r="AW132">
        <v>21905701</v>
      </c>
      <c r="AX132">
        <v>21601476</v>
      </c>
      <c r="AY132">
        <v>14551940</v>
      </c>
      <c r="AZ132">
        <v>1205721</v>
      </c>
      <c r="BA132">
        <v>0</v>
      </c>
      <c r="BB132">
        <v>0</v>
      </c>
      <c r="BC132">
        <v>0</v>
      </c>
      <c r="BD132">
        <v>0</v>
      </c>
      <c r="BE132">
        <v>0</v>
      </c>
      <c r="BF132">
        <v>19584045</v>
      </c>
      <c r="BG132">
        <v>0</v>
      </c>
      <c r="BJ132">
        <v>12</v>
      </c>
      <c r="BK132">
        <v>0</v>
      </c>
      <c r="BL132">
        <v>0</v>
      </c>
      <c r="BM132">
        <v>0</v>
      </c>
      <c r="BN132">
        <v>0</v>
      </c>
      <c r="BO132">
        <v>0</v>
      </c>
      <c r="BP132">
        <v>0</v>
      </c>
      <c r="BQ132">
        <v>491</v>
      </c>
      <c r="BS132">
        <v>0</v>
      </c>
      <c r="BT132">
        <v>0</v>
      </c>
      <c r="BU132">
        <v>0</v>
      </c>
      <c r="BV132">
        <v>0</v>
      </c>
      <c r="BW132">
        <v>0</v>
      </c>
      <c r="BY132">
        <v>0</v>
      </c>
      <c r="CA132">
        <v>0</v>
      </c>
      <c r="CB132">
        <v>0</v>
      </c>
      <c r="CC132">
        <v>0</v>
      </c>
      <c r="CD132">
        <v>0</v>
      </c>
      <c r="CE132">
        <v>0</v>
      </c>
      <c r="CF132">
        <v>0</v>
      </c>
      <c r="CG132">
        <v>0</v>
      </c>
      <c r="CH132">
        <v>425479</v>
      </c>
      <c r="CI132">
        <v>0</v>
      </c>
      <c r="CJ132">
        <v>4</v>
      </c>
      <c r="CK132">
        <v>0</v>
      </c>
      <c r="CL132">
        <v>0</v>
      </c>
      <c r="CN132">
        <v>0</v>
      </c>
      <c r="CO132">
        <v>1</v>
      </c>
      <c r="CP132">
        <v>0</v>
      </c>
      <c r="CQ132">
        <v>0</v>
      </c>
      <c r="CR132">
        <v>1936.54</v>
      </c>
      <c r="CS132">
        <v>0</v>
      </c>
      <c r="CT132">
        <v>0</v>
      </c>
      <c r="CU132">
        <v>0</v>
      </c>
      <c r="CV132">
        <v>0</v>
      </c>
      <c r="CW132">
        <v>0</v>
      </c>
      <c r="CX132">
        <v>0</v>
      </c>
      <c r="CY132">
        <v>0</v>
      </c>
      <c r="CZ132">
        <v>0</v>
      </c>
      <c r="DB132">
        <v>11169521</v>
      </c>
      <c r="DC132">
        <v>0</v>
      </c>
      <c r="DD132">
        <v>0</v>
      </c>
      <c r="DE132">
        <v>2954259</v>
      </c>
      <c r="DF132">
        <v>2954259</v>
      </c>
      <c r="DG132">
        <v>479.58800000000002</v>
      </c>
      <c r="DH132">
        <v>0</v>
      </c>
      <c r="DI132">
        <v>0</v>
      </c>
      <c r="DK132">
        <v>0</v>
      </c>
      <c r="DL132">
        <v>0</v>
      </c>
      <c r="DM132">
        <v>1439733</v>
      </c>
      <c r="DN132">
        <v>4734</v>
      </c>
      <c r="DO132">
        <v>0</v>
      </c>
      <c r="DP132">
        <v>0</v>
      </c>
      <c r="DQ132">
        <v>0</v>
      </c>
      <c r="DR132">
        <v>0</v>
      </c>
      <c r="DS132">
        <v>0</v>
      </c>
      <c r="DT132">
        <v>0</v>
      </c>
      <c r="DU132">
        <v>0</v>
      </c>
      <c r="DV132">
        <v>0</v>
      </c>
      <c r="DW132">
        <v>0</v>
      </c>
      <c r="DX132">
        <v>0</v>
      </c>
      <c r="DY132">
        <v>0</v>
      </c>
      <c r="DZ132">
        <v>0</v>
      </c>
      <c r="EA132">
        <v>0</v>
      </c>
      <c r="EB132">
        <v>0</v>
      </c>
      <c r="EC132">
        <v>7.0830000000000002</v>
      </c>
      <c r="ED132">
        <v>50176</v>
      </c>
      <c r="EE132">
        <v>0</v>
      </c>
      <c r="EF132">
        <v>0</v>
      </c>
      <c r="EG132">
        <v>0</v>
      </c>
      <c r="EH132">
        <v>1394291</v>
      </c>
      <c r="EI132">
        <v>0</v>
      </c>
      <c r="EJ132">
        <v>0</v>
      </c>
      <c r="EK132">
        <v>66.638000000000005</v>
      </c>
      <c r="EL132">
        <v>0</v>
      </c>
      <c r="EM132">
        <v>2.3140000000000001</v>
      </c>
      <c r="EN132">
        <v>3.8980000000000001</v>
      </c>
      <c r="EO132">
        <v>0</v>
      </c>
      <c r="EP132">
        <v>0</v>
      </c>
      <c r="EQ132">
        <v>72.850000000000009</v>
      </c>
      <c r="ER132">
        <v>0</v>
      </c>
      <c r="ES132">
        <v>226.346</v>
      </c>
      <c r="ET132">
        <v>0</v>
      </c>
      <c r="EV132">
        <v>0</v>
      </c>
      <c r="EW132">
        <v>0</v>
      </c>
      <c r="EX132">
        <v>0</v>
      </c>
      <c r="EZ132">
        <v>18383621</v>
      </c>
      <c r="FA132">
        <v>0</v>
      </c>
      <c r="FB132">
        <v>19584608</v>
      </c>
      <c r="FC132">
        <v>0</v>
      </c>
      <c r="FD132">
        <v>0</v>
      </c>
      <c r="FE132">
        <v>2745253</v>
      </c>
      <c r="FF132">
        <v>472602</v>
      </c>
      <c r="FG132">
        <v>6.6668999999999992E-2</v>
      </c>
      <c r="FH132">
        <v>3.0164999999999997E-2</v>
      </c>
      <c r="FI132">
        <v>0</v>
      </c>
      <c r="FJ132">
        <v>0</v>
      </c>
      <c r="FK132">
        <v>3179.2280000000001</v>
      </c>
      <c r="FL132">
        <v>23227942</v>
      </c>
      <c r="FM132">
        <v>0</v>
      </c>
      <c r="FN132">
        <v>0</v>
      </c>
      <c r="FO132">
        <v>0</v>
      </c>
      <c r="FP132">
        <v>0</v>
      </c>
      <c r="FQ132">
        <v>0</v>
      </c>
      <c r="FR132">
        <v>0</v>
      </c>
      <c r="FS132">
        <v>0</v>
      </c>
      <c r="FT132">
        <v>0</v>
      </c>
      <c r="FU132">
        <v>0</v>
      </c>
      <c r="FV132">
        <v>0</v>
      </c>
      <c r="FW132">
        <v>0</v>
      </c>
      <c r="FX132">
        <v>0</v>
      </c>
      <c r="FY132">
        <v>0</v>
      </c>
      <c r="GB132">
        <v>549388</v>
      </c>
      <c r="GC132">
        <v>549388</v>
      </c>
      <c r="GD132">
        <v>59.704000000000001</v>
      </c>
      <c r="GF132">
        <v>0</v>
      </c>
      <c r="GG132">
        <v>0</v>
      </c>
      <c r="GH132">
        <v>0</v>
      </c>
      <c r="GI132">
        <v>0</v>
      </c>
      <c r="GK132">
        <v>0</v>
      </c>
      <c r="GL132">
        <v>0</v>
      </c>
      <c r="GM132">
        <v>0</v>
      </c>
      <c r="GN132">
        <v>0</v>
      </c>
      <c r="GO132">
        <v>0</v>
      </c>
      <c r="GQ132">
        <v>0</v>
      </c>
      <c r="GR132">
        <v>0</v>
      </c>
      <c r="GS132">
        <v>0</v>
      </c>
      <c r="GT132">
        <v>0</v>
      </c>
      <c r="HB132">
        <v>380911986</v>
      </c>
      <c r="HC132">
        <v>3.9695999999999995E-2</v>
      </c>
      <c r="HD132">
        <v>308959</v>
      </c>
      <c r="HE132">
        <v>0</v>
      </c>
      <c r="HF132">
        <v>1990931</v>
      </c>
      <c r="HG132">
        <v>13552</v>
      </c>
      <c r="HH132">
        <v>491482</v>
      </c>
      <c r="HI132">
        <v>0</v>
      </c>
      <c r="HJ132">
        <v>64365</v>
      </c>
      <c r="HK132">
        <v>4708</v>
      </c>
      <c r="HL132">
        <v>589</v>
      </c>
      <c r="HM132">
        <v>86000</v>
      </c>
      <c r="HN132">
        <v>0</v>
      </c>
      <c r="HO132">
        <v>0</v>
      </c>
      <c r="HP132">
        <v>0</v>
      </c>
      <c r="HQ132">
        <v>0</v>
      </c>
      <c r="HR132">
        <v>0</v>
      </c>
      <c r="HS132">
        <v>18378887</v>
      </c>
      <c r="HT132">
        <v>472602</v>
      </c>
      <c r="HW132">
        <v>0</v>
      </c>
      <c r="HX132">
        <v>51</v>
      </c>
      <c r="HY132">
        <v>151</v>
      </c>
      <c r="HZ132">
        <v>388</v>
      </c>
      <c r="IA132">
        <v>504</v>
      </c>
      <c r="IB132">
        <v>738</v>
      </c>
      <c r="IC132">
        <v>1832</v>
      </c>
      <c r="ID132">
        <v>0</v>
      </c>
      <c r="IE132">
        <v>280.99700000000001</v>
      </c>
      <c r="IF132">
        <v>0</v>
      </c>
      <c r="IG132">
        <v>22</v>
      </c>
      <c r="IH132">
        <v>797.86</v>
      </c>
      <c r="II132">
        <v>0</v>
      </c>
      <c r="IJ132">
        <v>1190.8</v>
      </c>
      <c r="IK132">
        <v>0</v>
      </c>
      <c r="IL132">
        <v>16</v>
      </c>
      <c r="IM132">
        <v>2</v>
      </c>
      <c r="IN132">
        <v>0</v>
      </c>
      <c r="IO132">
        <v>18</v>
      </c>
      <c r="IP132">
        <v>0</v>
      </c>
      <c r="IQ132">
        <v>909.803</v>
      </c>
      <c r="IR132">
        <v>560439</v>
      </c>
      <c r="IS132">
        <v>0</v>
      </c>
      <c r="IT132">
        <v>80000</v>
      </c>
      <c r="IU132">
        <v>6000</v>
      </c>
      <c r="IV132">
        <v>0</v>
      </c>
      <c r="IW132">
        <v>6160</v>
      </c>
      <c r="IX132">
        <v>259641</v>
      </c>
      <c r="IY132">
        <v>0</v>
      </c>
      <c r="IZ132">
        <v>0</v>
      </c>
      <c r="JA132">
        <v>0</v>
      </c>
      <c r="JB132">
        <v>0</v>
      </c>
      <c r="JC132">
        <v>0</v>
      </c>
      <c r="JD132">
        <v>0</v>
      </c>
      <c r="JE132">
        <v>0</v>
      </c>
      <c r="JF132">
        <v>0</v>
      </c>
      <c r="JG132">
        <v>0</v>
      </c>
      <c r="JH132">
        <v>0</v>
      </c>
      <c r="JJ132">
        <v>0</v>
      </c>
      <c r="JK132">
        <v>0</v>
      </c>
      <c r="JL132">
        <v>0</v>
      </c>
      <c r="JM132">
        <v>0</v>
      </c>
      <c r="JO132">
        <v>12.344000000000001</v>
      </c>
      <c r="JP132">
        <v>39.492000000000004</v>
      </c>
      <c r="JQ132">
        <v>7.8680000000000003</v>
      </c>
      <c r="JR132">
        <v>98552</v>
      </c>
      <c r="JS132">
        <v>366890</v>
      </c>
      <c r="JT132">
        <v>83946</v>
      </c>
      <c r="JU132">
        <v>0</v>
      </c>
      <c r="JW132">
        <v>0</v>
      </c>
      <c r="JX132">
        <v>0</v>
      </c>
      <c r="JY132">
        <v>0</v>
      </c>
      <c r="JZ132">
        <v>0</v>
      </c>
      <c r="KD132">
        <v>0</v>
      </c>
      <c r="KE132">
        <v>7258</v>
      </c>
      <c r="KG132">
        <v>0</v>
      </c>
      <c r="KH132">
        <v>0</v>
      </c>
      <c r="KI132">
        <v>0</v>
      </c>
      <c r="KJ132">
        <v>12</v>
      </c>
      <c r="KK132">
        <v>10</v>
      </c>
      <c r="KL132">
        <v>7392</v>
      </c>
      <c r="KM132">
        <v>6160</v>
      </c>
      <c r="KN132">
        <v>0</v>
      </c>
      <c r="KO132">
        <v>0</v>
      </c>
      <c r="KP132">
        <v>0</v>
      </c>
      <c r="KQ132">
        <v>0</v>
      </c>
      <c r="KS132">
        <v>0</v>
      </c>
      <c r="KT132">
        <v>0</v>
      </c>
      <c r="KU132">
        <v>0</v>
      </c>
      <c r="KW132">
        <v>0</v>
      </c>
      <c r="KX132">
        <v>0</v>
      </c>
      <c r="KY132">
        <v>0</v>
      </c>
      <c r="KZ132">
        <v>0</v>
      </c>
      <c r="LA132">
        <v>0</v>
      </c>
      <c r="LB132">
        <v>0</v>
      </c>
      <c r="LD132">
        <v>0</v>
      </c>
      <c r="LE132">
        <v>0</v>
      </c>
      <c r="LF132">
        <v>0</v>
      </c>
      <c r="LG132">
        <v>0</v>
      </c>
      <c r="LH132">
        <v>0</v>
      </c>
      <c r="LI132">
        <v>0</v>
      </c>
      <c r="LJ132">
        <v>1936.54</v>
      </c>
      <c r="LK132">
        <v>3</v>
      </c>
      <c r="LL132">
        <v>45000</v>
      </c>
      <c r="LM132">
        <v>19365</v>
      </c>
      <c r="LN132">
        <v>0</v>
      </c>
      <c r="LO132">
        <v>0</v>
      </c>
      <c r="LP132">
        <v>0</v>
      </c>
      <c r="LQ132">
        <v>0</v>
      </c>
      <c r="LR132">
        <v>0</v>
      </c>
      <c r="LS132">
        <v>0</v>
      </c>
      <c r="LT132">
        <v>0</v>
      </c>
      <c r="LU132">
        <v>0</v>
      </c>
      <c r="LV132">
        <v>0</v>
      </c>
      <c r="LW132">
        <v>0</v>
      </c>
      <c r="LX132">
        <v>0</v>
      </c>
      <c r="LY132">
        <v>0</v>
      </c>
      <c r="LZ132">
        <v>1942</v>
      </c>
      <c r="MA132">
        <v>116520</v>
      </c>
      <c r="MB132">
        <v>0</v>
      </c>
      <c r="MC132">
        <v>77680</v>
      </c>
      <c r="MD132">
        <v>38840</v>
      </c>
      <c r="ME132">
        <v>0</v>
      </c>
      <c r="MF132">
        <v>0</v>
      </c>
      <c r="MG132">
        <v>22022221</v>
      </c>
      <c r="MH132">
        <v>0</v>
      </c>
      <c r="MI132">
        <v>0</v>
      </c>
      <c r="MJ132">
        <v>0</v>
      </c>
      <c r="MK132">
        <v>0</v>
      </c>
      <c r="ML132">
        <v>0</v>
      </c>
    </row>
    <row r="133" spans="1:350" x14ac:dyDescent="0.25">
      <c r="A133">
        <v>45523</v>
      </c>
      <c r="B133">
        <v>57829</v>
      </c>
      <c r="C133">
        <v>9</v>
      </c>
      <c r="D133">
        <v>2025</v>
      </c>
      <c r="E133">
        <v>6160</v>
      </c>
      <c r="F133">
        <v>0</v>
      </c>
      <c r="G133">
        <v>1516.4380000000001</v>
      </c>
      <c r="H133">
        <v>1300.8130000000001</v>
      </c>
      <c r="I133">
        <v>1300.8130000000001</v>
      </c>
      <c r="J133">
        <v>1516.4380000000001</v>
      </c>
      <c r="K133">
        <v>0</v>
      </c>
      <c r="L133">
        <v>6160</v>
      </c>
      <c r="M133">
        <v>0</v>
      </c>
      <c r="N133">
        <v>0</v>
      </c>
      <c r="P133">
        <v>1473.31</v>
      </c>
      <c r="Q133">
        <v>0</v>
      </c>
      <c r="R133">
        <v>916688</v>
      </c>
      <c r="S133">
        <v>622.19600000000003</v>
      </c>
      <c r="U133">
        <v>637407</v>
      </c>
      <c r="V133">
        <v>812.66800000000001</v>
      </c>
      <c r="W133">
        <v>500603</v>
      </c>
      <c r="X133">
        <v>500603</v>
      </c>
      <c r="Z133">
        <v>0</v>
      </c>
      <c r="AC133">
        <v>0</v>
      </c>
      <c r="AD133" t="s">
        <v>305</v>
      </c>
      <c r="AE133">
        <v>0</v>
      </c>
      <c r="AH133">
        <v>0</v>
      </c>
      <c r="AI133">
        <v>0</v>
      </c>
      <c r="AJ133">
        <v>6160</v>
      </c>
      <c r="AK133" t="s">
        <v>529</v>
      </c>
      <c r="AL133" t="s">
        <v>40</v>
      </c>
      <c r="AM133">
        <v>0</v>
      </c>
      <c r="AN133">
        <v>0</v>
      </c>
      <c r="AO133">
        <v>0</v>
      </c>
      <c r="AP133">
        <v>0</v>
      </c>
      <c r="AQ133">
        <v>0</v>
      </c>
      <c r="AS133">
        <v>0</v>
      </c>
      <c r="AT133">
        <v>0</v>
      </c>
      <c r="AU133">
        <v>0</v>
      </c>
      <c r="AV133">
        <v>-116135</v>
      </c>
      <c r="AW133">
        <v>18314360</v>
      </c>
      <c r="AX133">
        <v>18080075</v>
      </c>
      <c r="AY133">
        <v>12040060</v>
      </c>
      <c r="AZ133">
        <v>916688</v>
      </c>
      <c r="BA133">
        <v>82.332999999999998</v>
      </c>
      <c r="BB133">
        <v>32216</v>
      </c>
      <c r="BC133">
        <v>32011</v>
      </c>
      <c r="BD133">
        <v>75.822000000000003</v>
      </c>
      <c r="BE133">
        <v>205</v>
      </c>
      <c r="BF133">
        <v>16308628</v>
      </c>
      <c r="BG133">
        <v>0</v>
      </c>
      <c r="BJ133">
        <v>12</v>
      </c>
      <c r="BK133">
        <v>0</v>
      </c>
      <c r="BL133">
        <v>0</v>
      </c>
      <c r="BM133">
        <v>0</v>
      </c>
      <c r="BN133">
        <v>0</v>
      </c>
      <c r="BO133">
        <v>0</v>
      </c>
      <c r="BP133">
        <v>0</v>
      </c>
      <c r="BQ133">
        <v>570</v>
      </c>
      <c r="BS133">
        <v>0</v>
      </c>
      <c r="BT133">
        <v>0</v>
      </c>
      <c r="BU133">
        <v>0</v>
      </c>
      <c r="BV133">
        <v>0</v>
      </c>
      <c r="BW133">
        <v>0</v>
      </c>
      <c r="BY133">
        <v>0</v>
      </c>
      <c r="CA133">
        <v>0</v>
      </c>
      <c r="CB133">
        <v>0</v>
      </c>
      <c r="CC133">
        <v>0</v>
      </c>
      <c r="CD133">
        <v>0</v>
      </c>
      <c r="CE133">
        <v>0</v>
      </c>
      <c r="CF133">
        <v>0</v>
      </c>
      <c r="CG133">
        <v>0</v>
      </c>
      <c r="CH133">
        <v>329885</v>
      </c>
      <c r="CI133">
        <v>0</v>
      </c>
      <c r="CJ133">
        <v>4</v>
      </c>
      <c r="CK133">
        <v>0</v>
      </c>
      <c r="CL133">
        <v>0</v>
      </c>
      <c r="CN133">
        <v>0</v>
      </c>
      <c r="CO133">
        <v>1</v>
      </c>
      <c r="CP133">
        <v>0</v>
      </c>
      <c r="CQ133">
        <v>10.083</v>
      </c>
      <c r="CR133">
        <v>1472.787</v>
      </c>
      <c r="CS133">
        <v>0</v>
      </c>
      <c r="CT133">
        <v>0</v>
      </c>
      <c r="CU133">
        <v>0</v>
      </c>
      <c r="CV133">
        <v>0</v>
      </c>
      <c r="CW133">
        <v>0</v>
      </c>
      <c r="CX133">
        <v>0</v>
      </c>
      <c r="CY133">
        <v>0</v>
      </c>
      <c r="CZ133">
        <v>0</v>
      </c>
      <c r="DB133">
        <v>8013008</v>
      </c>
      <c r="DC133">
        <v>0</v>
      </c>
      <c r="DD133">
        <v>0</v>
      </c>
      <c r="DE133">
        <v>2513280</v>
      </c>
      <c r="DF133">
        <v>2513280</v>
      </c>
      <c r="DG133">
        <v>408</v>
      </c>
      <c r="DH133">
        <v>0</v>
      </c>
      <c r="DI133">
        <v>0</v>
      </c>
      <c r="DK133">
        <v>737</v>
      </c>
      <c r="DL133">
        <v>0</v>
      </c>
      <c r="DM133">
        <v>1914589</v>
      </c>
      <c r="DN133">
        <v>6295</v>
      </c>
      <c r="DO133">
        <v>0</v>
      </c>
      <c r="DP133">
        <v>0</v>
      </c>
      <c r="DQ133">
        <v>0</v>
      </c>
      <c r="DR133">
        <v>0</v>
      </c>
      <c r="DS133">
        <v>0</v>
      </c>
      <c r="DT133">
        <v>0</v>
      </c>
      <c r="DU133">
        <v>0</v>
      </c>
      <c r="DV133">
        <v>0</v>
      </c>
      <c r="DW133">
        <v>0</v>
      </c>
      <c r="DX133">
        <v>0</v>
      </c>
      <c r="DY133">
        <v>0</v>
      </c>
      <c r="DZ133">
        <v>0</v>
      </c>
      <c r="EA133">
        <v>0</v>
      </c>
      <c r="EB133">
        <v>0</v>
      </c>
      <c r="EC133">
        <v>56.78</v>
      </c>
      <c r="ED133">
        <v>402230</v>
      </c>
      <c r="EE133">
        <v>0</v>
      </c>
      <c r="EF133">
        <v>0</v>
      </c>
      <c r="EG133">
        <v>0</v>
      </c>
      <c r="EH133">
        <v>1518654</v>
      </c>
      <c r="EI133">
        <v>0</v>
      </c>
      <c r="EJ133">
        <v>0</v>
      </c>
      <c r="EK133">
        <v>53.217000000000006</v>
      </c>
      <c r="EL133">
        <v>0</v>
      </c>
      <c r="EM133">
        <v>18.499000000000002</v>
      </c>
      <c r="EN133">
        <v>4.9359999999999999</v>
      </c>
      <c r="EO133">
        <v>0</v>
      </c>
      <c r="EP133">
        <v>0</v>
      </c>
      <c r="EQ133">
        <v>79.567999999999998</v>
      </c>
      <c r="ER133">
        <v>2.9159999999999999</v>
      </c>
      <c r="ES133">
        <v>246.53500000000003</v>
      </c>
      <c r="ET133">
        <v>0</v>
      </c>
      <c r="EV133">
        <v>0</v>
      </c>
      <c r="EW133">
        <v>0</v>
      </c>
      <c r="EX133">
        <v>0</v>
      </c>
      <c r="EZ133">
        <v>15400403</v>
      </c>
      <c r="FA133">
        <v>0</v>
      </c>
      <c r="FB133">
        <v>16310591</v>
      </c>
      <c r="FC133">
        <v>0</v>
      </c>
      <c r="FD133">
        <v>0</v>
      </c>
      <c r="FE133">
        <v>2286112</v>
      </c>
      <c r="FF133">
        <v>393560</v>
      </c>
      <c r="FG133">
        <v>6.6668999999999992E-2</v>
      </c>
      <c r="FH133">
        <v>3.0164999999999997E-2</v>
      </c>
      <c r="FI133">
        <v>0</v>
      </c>
      <c r="FJ133">
        <v>0</v>
      </c>
      <c r="FK133">
        <v>2647.5050000000001</v>
      </c>
      <c r="FL133">
        <v>19320148</v>
      </c>
      <c r="FM133">
        <v>0</v>
      </c>
      <c r="FN133">
        <v>0</v>
      </c>
      <c r="FO133">
        <v>0</v>
      </c>
      <c r="FP133">
        <v>0</v>
      </c>
      <c r="FQ133">
        <v>0</v>
      </c>
      <c r="FR133">
        <v>0</v>
      </c>
      <c r="FS133">
        <v>0</v>
      </c>
      <c r="FT133">
        <v>0</v>
      </c>
      <c r="FU133">
        <v>0</v>
      </c>
      <c r="FV133">
        <v>0</v>
      </c>
      <c r="FW133">
        <v>0</v>
      </c>
      <c r="FX133">
        <v>0</v>
      </c>
      <c r="FY133">
        <v>0</v>
      </c>
      <c r="GB133">
        <v>1373407</v>
      </c>
      <c r="GC133">
        <v>1373407</v>
      </c>
      <c r="GD133">
        <v>136.05700000000002</v>
      </c>
      <c r="GF133">
        <v>0</v>
      </c>
      <c r="GG133">
        <v>0</v>
      </c>
      <c r="GH133">
        <v>0</v>
      </c>
      <c r="GI133">
        <v>0</v>
      </c>
      <c r="GK133">
        <v>0</v>
      </c>
      <c r="GL133">
        <v>0</v>
      </c>
      <c r="GM133">
        <v>0</v>
      </c>
      <c r="GN133">
        <v>0</v>
      </c>
      <c r="GO133">
        <v>0</v>
      </c>
      <c r="GQ133">
        <v>0</v>
      </c>
      <c r="GR133">
        <v>0</v>
      </c>
      <c r="GS133">
        <v>0</v>
      </c>
      <c r="GT133">
        <v>0</v>
      </c>
      <c r="HB133">
        <v>380911986</v>
      </c>
      <c r="HC133">
        <v>3.9695999999999995E-2</v>
      </c>
      <c r="HD133">
        <v>240785</v>
      </c>
      <c r="HE133">
        <v>0</v>
      </c>
      <c r="HF133">
        <v>1428293</v>
      </c>
      <c r="HG133">
        <v>21560</v>
      </c>
      <c r="HH133">
        <v>331271</v>
      </c>
      <c r="HI133">
        <v>0</v>
      </c>
      <c r="HJ133">
        <v>44728</v>
      </c>
      <c r="HK133">
        <v>4893</v>
      </c>
      <c r="HL133">
        <v>3570</v>
      </c>
      <c r="HM133">
        <v>85000</v>
      </c>
      <c r="HN133">
        <v>44378</v>
      </c>
      <c r="HO133">
        <v>0</v>
      </c>
      <c r="HP133">
        <v>0</v>
      </c>
      <c r="HQ133">
        <v>0</v>
      </c>
      <c r="HR133">
        <v>0</v>
      </c>
      <c r="HS133">
        <v>15393903</v>
      </c>
      <c r="HT133">
        <v>393560</v>
      </c>
      <c r="HW133">
        <v>0</v>
      </c>
      <c r="HX133">
        <v>33</v>
      </c>
      <c r="HY133">
        <v>95</v>
      </c>
      <c r="HZ133">
        <v>699</v>
      </c>
      <c r="IA133">
        <v>525</v>
      </c>
      <c r="IB133">
        <v>238</v>
      </c>
      <c r="IC133">
        <v>1590</v>
      </c>
      <c r="ID133">
        <v>0</v>
      </c>
      <c r="IE133">
        <v>0</v>
      </c>
      <c r="IF133">
        <v>0</v>
      </c>
      <c r="IG133">
        <v>35</v>
      </c>
      <c r="IH133">
        <v>537.77700000000004</v>
      </c>
      <c r="II133">
        <v>0</v>
      </c>
      <c r="IJ133">
        <v>812.66800000000001</v>
      </c>
      <c r="IK133">
        <v>0</v>
      </c>
      <c r="IL133">
        <v>17</v>
      </c>
      <c r="IM133">
        <v>0</v>
      </c>
      <c r="IN133">
        <v>0</v>
      </c>
      <c r="IO133">
        <v>17</v>
      </c>
      <c r="IP133">
        <v>0</v>
      </c>
      <c r="IQ133">
        <v>812.66800000000001</v>
      </c>
      <c r="IR133">
        <v>500603</v>
      </c>
      <c r="IS133">
        <v>0</v>
      </c>
      <c r="IT133">
        <v>85000</v>
      </c>
      <c r="IU133">
        <v>0</v>
      </c>
      <c r="IV133">
        <v>0</v>
      </c>
      <c r="IW133">
        <v>6160</v>
      </c>
      <c r="IX133">
        <v>0</v>
      </c>
      <c r="IY133">
        <v>0</v>
      </c>
      <c r="IZ133">
        <v>0</v>
      </c>
      <c r="JA133">
        <v>0</v>
      </c>
      <c r="JB133">
        <v>0</v>
      </c>
      <c r="JC133">
        <v>0</v>
      </c>
      <c r="JD133">
        <v>2</v>
      </c>
      <c r="JE133">
        <v>27562</v>
      </c>
      <c r="JF133">
        <v>2</v>
      </c>
      <c r="JG133">
        <v>13816</v>
      </c>
      <c r="JH133">
        <v>3000</v>
      </c>
      <c r="JJ133">
        <v>0</v>
      </c>
      <c r="JK133">
        <v>0</v>
      </c>
      <c r="JL133">
        <v>0</v>
      </c>
      <c r="JM133">
        <v>0</v>
      </c>
      <c r="JO133">
        <v>0</v>
      </c>
      <c r="JP133">
        <v>56.714000000000006</v>
      </c>
      <c r="JQ133">
        <v>79.341999999999999</v>
      </c>
      <c r="JR133">
        <v>0</v>
      </c>
      <c r="JS133">
        <v>526887</v>
      </c>
      <c r="JT133">
        <v>846520</v>
      </c>
      <c r="JU133">
        <v>32694</v>
      </c>
      <c r="JW133">
        <v>0</v>
      </c>
      <c r="JX133">
        <v>0</v>
      </c>
      <c r="JY133">
        <v>0</v>
      </c>
      <c r="JZ133">
        <v>0</v>
      </c>
      <c r="KD133">
        <v>32771</v>
      </c>
      <c r="KE133">
        <v>7258</v>
      </c>
      <c r="KG133">
        <v>0</v>
      </c>
      <c r="KH133">
        <v>0</v>
      </c>
      <c r="KI133">
        <v>0</v>
      </c>
      <c r="KJ133">
        <v>23</v>
      </c>
      <c r="KK133">
        <v>12</v>
      </c>
      <c r="KL133">
        <v>14168</v>
      </c>
      <c r="KM133">
        <v>7392</v>
      </c>
      <c r="KN133">
        <v>0</v>
      </c>
      <c r="KO133">
        <v>0</v>
      </c>
      <c r="KP133">
        <v>0</v>
      </c>
      <c r="KQ133">
        <v>0</v>
      </c>
      <c r="KS133">
        <v>0</v>
      </c>
      <c r="KT133">
        <v>0</v>
      </c>
      <c r="KU133">
        <v>0</v>
      </c>
      <c r="KW133">
        <v>0</v>
      </c>
      <c r="KX133">
        <v>0</v>
      </c>
      <c r="KY133">
        <v>0</v>
      </c>
      <c r="KZ133">
        <v>0</v>
      </c>
      <c r="LA133">
        <v>0</v>
      </c>
      <c r="LB133">
        <v>0</v>
      </c>
      <c r="LD133">
        <v>0</v>
      </c>
      <c r="LE133">
        <v>0</v>
      </c>
      <c r="LF133">
        <v>0</v>
      </c>
      <c r="LG133">
        <v>0</v>
      </c>
      <c r="LH133">
        <v>0</v>
      </c>
      <c r="LI133">
        <v>0</v>
      </c>
      <c r="LJ133">
        <v>1472.787</v>
      </c>
      <c r="LK133">
        <v>2</v>
      </c>
      <c r="LL133">
        <v>30000</v>
      </c>
      <c r="LM133">
        <v>14728</v>
      </c>
      <c r="LN133">
        <v>0</v>
      </c>
      <c r="LO133">
        <v>0</v>
      </c>
      <c r="LP133">
        <v>0</v>
      </c>
      <c r="LQ133">
        <v>0</v>
      </c>
      <c r="LR133">
        <v>0</v>
      </c>
      <c r="LS133">
        <v>0</v>
      </c>
      <c r="LT133">
        <v>0</v>
      </c>
      <c r="LU133">
        <v>0</v>
      </c>
      <c r="LV133">
        <v>0</v>
      </c>
      <c r="LW133">
        <v>0</v>
      </c>
      <c r="LX133">
        <v>0</v>
      </c>
      <c r="LY133">
        <v>0</v>
      </c>
      <c r="LZ133">
        <v>1485</v>
      </c>
      <c r="MA133">
        <v>89100</v>
      </c>
      <c r="MB133">
        <v>0</v>
      </c>
      <c r="MC133">
        <v>59400</v>
      </c>
      <c r="MD133">
        <v>29700</v>
      </c>
      <c r="ME133">
        <v>0</v>
      </c>
      <c r="MF133">
        <v>0</v>
      </c>
      <c r="MG133">
        <v>18403460</v>
      </c>
      <c r="MH133">
        <v>0</v>
      </c>
      <c r="MI133">
        <v>0</v>
      </c>
      <c r="MJ133">
        <v>0</v>
      </c>
      <c r="MK133">
        <v>0</v>
      </c>
      <c r="ML133">
        <v>0</v>
      </c>
    </row>
    <row r="134" spans="1:350" x14ac:dyDescent="0.25">
      <c r="A134">
        <v>45523</v>
      </c>
      <c r="B134">
        <v>227829</v>
      </c>
      <c r="C134">
        <v>9</v>
      </c>
      <c r="D134">
        <v>2025</v>
      </c>
      <c r="E134">
        <v>6160</v>
      </c>
      <c r="F134">
        <v>0</v>
      </c>
      <c r="G134">
        <v>3903.9350000000004</v>
      </c>
      <c r="H134">
        <v>3762.9590000000003</v>
      </c>
      <c r="I134">
        <v>3762.9590000000003</v>
      </c>
      <c r="J134">
        <v>3903.9350000000004</v>
      </c>
      <c r="K134">
        <v>0</v>
      </c>
      <c r="L134">
        <v>6160</v>
      </c>
      <c r="M134">
        <v>0</v>
      </c>
      <c r="N134">
        <v>0</v>
      </c>
      <c r="P134">
        <v>2999.7220000000002</v>
      </c>
      <c r="Q134">
        <v>0</v>
      </c>
      <c r="R134">
        <v>1866415</v>
      </c>
      <c r="S134">
        <v>622.19600000000003</v>
      </c>
      <c r="U134">
        <v>1297791</v>
      </c>
      <c r="V134">
        <v>301.04500000000002</v>
      </c>
      <c r="W134">
        <v>185444</v>
      </c>
      <c r="X134">
        <v>185444</v>
      </c>
      <c r="Z134">
        <v>0</v>
      </c>
      <c r="AC134">
        <v>0</v>
      </c>
      <c r="AD134" t="s">
        <v>305</v>
      </c>
      <c r="AE134">
        <v>0</v>
      </c>
      <c r="AH134">
        <v>0</v>
      </c>
      <c r="AI134">
        <v>0</v>
      </c>
      <c r="AJ134">
        <v>6160</v>
      </c>
      <c r="AK134" t="s">
        <v>529</v>
      </c>
      <c r="AL134" t="s">
        <v>1842</v>
      </c>
      <c r="AM134">
        <v>0</v>
      </c>
      <c r="AN134">
        <v>0</v>
      </c>
      <c r="AO134">
        <v>0</v>
      </c>
      <c r="AP134">
        <v>0</v>
      </c>
      <c r="AQ134">
        <v>0</v>
      </c>
      <c r="AS134">
        <v>0</v>
      </c>
      <c r="AT134">
        <v>0</v>
      </c>
      <c r="AU134">
        <v>0</v>
      </c>
      <c r="AV134">
        <v>0</v>
      </c>
      <c r="AW134">
        <v>37689890</v>
      </c>
      <c r="AX134">
        <v>37080300</v>
      </c>
      <c r="AY134">
        <v>26584547</v>
      </c>
      <c r="AZ134">
        <v>1866415</v>
      </c>
      <c r="BA134">
        <v>0</v>
      </c>
      <c r="BB134">
        <v>0</v>
      </c>
      <c r="BC134">
        <v>0</v>
      </c>
      <c r="BD134">
        <v>0</v>
      </c>
      <c r="BE134">
        <v>0</v>
      </c>
      <c r="BF134">
        <v>32322755</v>
      </c>
      <c r="BG134">
        <v>0</v>
      </c>
      <c r="BJ134">
        <v>12</v>
      </c>
      <c r="BK134">
        <v>0</v>
      </c>
      <c r="BL134">
        <v>0</v>
      </c>
      <c r="BM134">
        <v>0</v>
      </c>
      <c r="BN134">
        <v>0</v>
      </c>
      <c r="BO134">
        <v>0</v>
      </c>
      <c r="BP134">
        <v>0</v>
      </c>
      <c r="BQ134">
        <v>191</v>
      </c>
      <c r="BS134">
        <v>0</v>
      </c>
      <c r="BT134">
        <v>0</v>
      </c>
      <c r="BU134">
        <v>0</v>
      </c>
      <c r="BV134">
        <v>0</v>
      </c>
      <c r="BW134">
        <v>0</v>
      </c>
      <c r="BY134">
        <v>0</v>
      </c>
      <c r="CA134">
        <v>1311.8880000000001</v>
      </c>
      <c r="CB134">
        <v>1311888</v>
      </c>
      <c r="CC134">
        <v>0</v>
      </c>
      <c r="CD134">
        <v>0</v>
      </c>
      <c r="CE134">
        <v>0</v>
      </c>
      <c r="CF134">
        <v>0</v>
      </c>
      <c r="CG134">
        <v>0</v>
      </c>
      <c r="CH134">
        <v>790519</v>
      </c>
      <c r="CI134">
        <v>0</v>
      </c>
      <c r="CJ134">
        <v>5</v>
      </c>
      <c r="CK134">
        <v>0</v>
      </c>
      <c r="CL134">
        <v>0</v>
      </c>
      <c r="CN134">
        <v>0</v>
      </c>
      <c r="CO134">
        <v>1</v>
      </c>
      <c r="CP134">
        <v>0</v>
      </c>
      <c r="CQ134">
        <v>0</v>
      </c>
      <c r="CR134">
        <v>3013.7380000000003</v>
      </c>
      <c r="CS134">
        <v>0</v>
      </c>
      <c r="CT134">
        <v>0</v>
      </c>
      <c r="CU134">
        <v>0</v>
      </c>
      <c r="CV134">
        <v>0</v>
      </c>
      <c r="CW134">
        <v>0</v>
      </c>
      <c r="CX134">
        <v>0</v>
      </c>
      <c r="CY134">
        <v>0</v>
      </c>
      <c r="CZ134">
        <v>0</v>
      </c>
      <c r="DB134">
        <v>23179827</v>
      </c>
      <c r="DC134">
        <v>0</v>
      </c>
      <c r="DD134">
        <v>0</v>
      </c>
      <c r="DE134">
        <v>1200199</v>
      </c>
      <c r="DF134">
        <v>1200199</v>
      </c>
      <c r="DG134">
        <v>194.83800000000002</v>
      </c>
      <c r="DH134">
        <v>0</v>
      </c>
      <c r="DI134">
        <v>0</v>
      </c>
      <c r="DK134">
        <v>0</v>
      </c>
      <c r="DL134">
        <v>0</v>
      </c>
      <c r="DM134">
        <v>3129285</v>
      </c>
      <c r="DN134">
        <v>10289</v>
      </c>
      <c r="DO134">
        <v>0</v>
      </c>
      <c r="DP134">
        <v>0</v>
      </c>
      <c r="DQ134">
        <v>0</v>
      </c>
      <c r="DR134">
        <v>0</v>
      </c>
      <c r="DS134">
        <v>0</v>
      </c>
      <c r="DT134">
        <v>0</v>
      </c>
      <c r="DU134">
        <v>0</v>
      </c>
      <c r="DV134">
        <v>0</v>
      </c>
      <c r="DW134">
        <v>0</v>
      </c>
      <c r="DX134">
        <v>0</v>
      </c>
      <c r="DY134">
        <v>0</v>
      </c>
      <c r="DZ134">
        <v>0</v>
      </c>
      <c r="EA134">
        <v>0</v>
      </c>
      <c r="EB134">
        <v>0</v>
      </c>
      <c r="EC134">
        <v>63.78</v>
      </c>
      <c r="ED134">
        <v>451818</v>
      </c>
      <c r="EE134">
        <v>0</v>
      </c>
      <c r="EF134">
        <v>0</v>
      </c>
      <c r="EG134">
        <v>0</v>
      </c>
      <c r="EH134">
        <v>2687756</v>
      </c>
      <c r="EI134">
        <v>0</v>
      </c>
      <c r="EJ134">
        <v>0</v>
      </c>
      <c r="EK134">
        <v>128.84700000000001</v>
      </c>
      <c r="EL134">
        <v>0</v>
      </c>
      <c r="EM134">
        <v>5.431</v>
      </c>
      <c r="EN134">
        <v>6.6980000000000004</v>
      </c>
      <c r="EO134">
        <v>0</v>
      </c>
      <c r="EP134">
        <v>0</v>
      </c>
      <c r="EQ134">
        <v>140.976</v>
      </c>
      <c r="ER134">
        <v>0</v>
      </c>
      <c r="ES134">
        <v>436.32400000000001</v>
      </c>
      <c r="ET134">
        <v>0</v>
      </c>
      <c r="EV134">
        <v>0</v>
      </c>
      <c r="EW134">
        <v>0</v>
      </c>
      <c r="EX134">
        <v>0</v>
      </c>
      <c r="EZ134">
        <v>31769346</v>
      </c>
      <c r="FA134">
        <v>0</v>
      </c>
      <c r="FB134">
        <v>33625472</v>
      </c>
      <c r="FC134">
        <v>0</v>
      </c>
      <c r="FD134">
        <v>0</v>
      </c>
      <c r="FE134">
        <v>4530941</v>
      </c>
      <c r="FF134">
        <v>780013</v>
      </c>
      <c r="FG134">
        <v>6.6668999999999992E-2</v>
      </c>
      <c r="FH134">
        <v>3.0164999999999997E-2</v>
      </c>
      <c r="FI134">
        <v>0</v>
      </c>
      <c r="FJ134">
        <v>0</v>
      </c>
      <c r="FK134">
        <v>5247.2</v>
      </c>
      <c r="FL134">
        <v>39726945</v>
      </c>
      <c r="FM134">
        <v>0</v>
      </c>
      <c r="FN134">
        <v>0</v>
      </c>
      <c r="FO134">
        <v>0</v>
      </c>
      <c r="FP134">
        <v>0</v>
      </c>
      <c r="FQ134">
        <v>0</v>
      </c>
      <c r="FR134">
        <v>0</v>
      </c>
      <c r="FS134">
        <v>0</v>
      </c>
      <c r="FT134">
        <v>0</v>
      </c>
      <c r="FU134">
        <v>0</v>
      </c>
      <c r="FV134">
        <v>0</v>
      </c>
      <c r="FW134">
        <v>0</v>
      </c>
      <c r="FX134">
        <v>0</v>
      </c>
      <c r="FY134">
        <v>0</v>
      </c>
      <c r="GB134">
        <v>0</v>
      </c>
      <c r="GC134">
        <v>0</v>
      </c>
      <c r="GD134">
        <v>0</v>
      </c>
      <c r="GF134">
        <v>0</v>
      </c>
      <c r="GG134">
        <v>0</v>
      </c>
      <c r="GH134">
        <v>0</v>
      </c>
      <c r="GI134">
        <v>0</v>
      </c>
      <c r="GK134">
        <v>0</v>
      </c>
      <c r="GL134">
        <v>0</v>
      </c>
      <c r="GM134">
        <v>0</v>
      </c>
      <c r="GN134">
        <v>0</v>
      </c>
      <c r="GO134">
        <v>0</v>
      </c>
      <c r="GQ134">
        <v>0</v>
      </c>
      <c r="GR134">
        <v>0</v>
      </c>
      <c r="GS134">
        <v>0</v>
      </c>
      <c r="GT134">
        <v>0</v>
      </c>
      <c r="HB134">
        <v>380911986</v>
      </c>
      <c r="HC134">
        <v>3.9695999999999995E-2</v>
      </c>
      <c r="HD134">
        <v>619879</v>
      </c>
      <c r="HE134">
        <v>0</v>
      </c>
      <c r="HF134">
        <v>4131729</v>
      </c>
      <c r="HG134">
        <v>31416</v>
      </c>
      <c r="HH134">
        <v>322429</v>
      </c>
      <c r="HI134">
        <v>0</v>
      </c>
      <c r="HJ134">
        <v>105137</v>
      </c>
      <c r="HK134">
        <v>1008</v>
      </c>
      <c r="HL134">
        <v>110</v>
      </c>
      <c r="HM134">
        <v>27000</v>
      </c>
      <c r="HN134">
        <v>0</v>
      </c>
      <c r="HO134">
        <v>0</v>
      </c>
      <c r="HP134">
        <v>0</v>
      </c>
      <c r="HQ134">
        <v>0</v>
      </c>
      <c r="HR134">
        <v>0</v>
      </c>
      <c r="HS134">
        <v>31759057</v>
      </c>
      <c r="HT134">
        <v>780013</v>
      </c>
      <c r="HW134">
        <v>0</v>
      </c>
      <c r="HX134">
        <v>367</v>
      </c>
      <c r="HY134">
        <v>204</v>
      </c>
      <c r="HZ134">
        <v>149</v>
      </c>
      <c r="IA134">
        <v>75</v>
      </c>
      <c r="IB134">
        <v>25</v>
      </c>
      <c r="IC134">
        <v>820</v>
      </c>
      <c r="ID134">
        <v>0</v>
      </c>
      <c r="IE134">
        <v>0</v>
      </c>
      <c r="IF134">
        <v>0</v>
      </c>
      <c r="IG134">
        <v>51</v>
      </c>
      <c r="IH134">
        <v>523.423</v>
      </c>
      <c r="II134">
        <v>0</v>
      </c>
      <c r="IJ134">
        <v>301.04500000000002</v>
      </c>
      <c r="IK134">
        <v>0</v>
      </c>
      <c r="IL134">
        <v>2</v>
      </c>
      <c r="IM134">
        <v>5</v>
      </c>
      <c r="IN134">
        <v>1</v>
      </c>
      <c r="IO134">
        <v>8</v>
      </c>
      <c r="IP134">
        <v>0</v>
      </c>
      <c r="IQ134">
        <v>301.04500000000002</v>
      </c>
      <c r="IR134">
        <v>185444</v>
      </c>
      <c r="IS134">
        <v>0</v>
      </c>
      <c r="IT134">
        <v>10000</v>
      </c>
      <c r="IU134">
        <v>15000</v>
      </c>
      <c r="IV134">
        <v>2000</v>
      </c>
      <c r="IW134">
        <v>6160</v>
      </c>
      <c r="IX134">
        <v>0</v>
      </c>
      <c r="IY134">
        <v>0</v>
      </c>
      <c r="IZ134">
        <v>0</v>
      </c>
      <c r="JA134">
        <v>0</v>
      </c>
      <c r="JB134">
        <v>0</v>
      </c>
      <c r="JC134">
        <v>0</v>
      </c>
      <c r="JD134">
        <v>0</v>
      </c>
      <c r="JE134">
        <v>0</v>
      </c>
      <c r="JF134">
        <v>0</v>
      </c>
      <c r="JG134">
        <v>0</v>
      </c>
      <c r="JH134">
        <v>0</v>
      </c>
      <c r="JJ134">
        <v>0</v>
      </c>
      <c r="JK134">
        <v>0</v>
      </c>
      <c r="JL134">
        <v>0</v>
      </c>
      <c r="JM134">
        <v>0</v>
      </c>
      <c r="JO134">
        <v>0</v>
      </c>
      <c r="JP134">
        <v>0</v>
      </c>
      <c r="JQ134">
        <v>0</v>
      </c>
      <c r="JR134">
        <v>0</v>
      </c>
      <c r="JS134">
        <v>0</v>
      </c>
      <c r="JT134">
        <v>0</v>
      </c>
      <c r="JU134">
        <v>0</v>
      </c>
      <c r="JW134">
        <v>0</v>
      </c>
      <c r="JX134">
        <v>0</v>
      </c>
      <c r="JY134">
        <v>0</v>
      </c>
      <c r="JZ134">
        <v>0</v>
      </c>
      <c r="KD134">
        <v>0</v>
      </c>
      <c r="KE134">
        <v>7258</v>
      </c>
      <c r="KG134">
        <v>0</v>
      </c>
      <c r="KH134">
        <v>0</v>
      </c>
      <c r="KI134">
        <v>0</v>
      </c>
      <c r="KJ134">
        <v>31</v>
      </c>
      <c r="KK134">
        <v>20</v>
      </c>
      <c r="KL134">
        <v>19096</v>
      </c>
      <c r="KM134">
        <v>12320</v>
      </c>
      <c r="KN134">
        <v>0</v>
      </c>
      <c r="KO134">
        <v>0</v>
      </c>
      <c r="KP134">
        <v>0</v>
      </c>
      <c r="KQ134">
        <v>0</v>
      </c>
      <c r="KS134">
        <v>0</v>
      </c>
      <c r="KT134">
        <v>0</v>
      </c>
      <c r="KU134">
        <v>0</v>
      </c>
      <c r="KW134">
        <v>0</v>
      </c>
      <c r="KX134">
        <v>0</v>
      </c>
      <c r="KY134">
        <v>0</v>
      </c>
      <c r="KZ134">
        <v>0</v>
      </c>
      <c r="LA134">
        <v>0</v>
      </c>
      <c r="LB134">
        <v>0</v>
      </c>
      <c r="LD134">
        <v>0</v>
      </c>
      <c r="LE134">
        <v>0</v>
      </c>
      <c r="LF134">
        <v>0</v>
      </c>
      <c r="LG134">
        <v>0</v>
      </c>
      <c r="LH134">
        <v>0</v>
      </c>
      <c r="LI134">
        <v>0</v>
      </c>
      <c r="LJ134">
        <v>3013.739</v>
      </c>
      <c r="LK134">
        <v>5</v>
      </c>
      <c r="LL134">
        <v>75000</v>
      </c>
      <c r="LM134">
        <v>30137</v>
      </c>
      <c r="LN134">
        <v>0</v>
      </c>
      <c r="LO134">
        <v>0</v>
      </c>
      <c r="LP134">
        <v>0</v>
      </c>
      <c r="LQ134">
        <v>0</v>
      </c>
      <c r="LR134">
        <v>0</v>
      </c>
      <c r="LS134">
        <v>0</v>
      </c>
      <c r="LT134">
        <v>0</v>
      </c>
      <c r="LU134">
        <v>0</v>
      </c>
      <c r="LV134">
        <v>0</v>
      </c>
      <c r="LW134">
        <v>0</v>
      </c>
      <c r="LX134">
        <v>0</v>
      </c>
      <c r="LY134">
        <v>0</v>
      </c>
      <c r="LZ134">
        <v>2844</v>
      </c>
      <c r="MA134">
        <v>170640</v>
      </c>
      <c r="MB134">
        <v>0</v>
      </c>
      <c r="MC134">
        <v>113760</v>
      </c>
      <c r="MD134">
        <v>56880</v>
      </c>
      <c r="ME134">
        <v>0</v>
      </c>
      <c r="MF134">
        <v>0</v>
      </c>
      <c r="MG134">
        <v>37860530</v>
      </c>
      <c r="MH134">
        <v>0</v>
      </c>
      <c r="MI134">
        <v>0</v>
      </c>
      <c r="MJ134">
        <v>0</v>
      </c>
      <c r="MK134">
        <v>0</v>
      </c>
      <c r="ML134">
        <v>0</v>
      </c>
    </row>
    <row r="135" spans="1:350" x14ac:dyDescent="0.25">
      <c r="A135">
        <v>45523</v>
      </c>
      <c r="B135">
        <v>15830</v>
      </c>
      <c r="C135">
        <v>9</v>
      </c>
      <c r="D135">
        <v>2025</v>
      </c>
      <c r="E135">
        <v>6160</v>
      </c>
      <c r="F135">
        <v>0</v>
      </c>
      <c r="G135">
        <v>2355.3220000000001</v>
      </c>
      <c r="H135">
        <v>2145.7190000000001</v>
      </c>
      <c r="I135">
        <v>2145.7190000000001</v>
      </c>
      <c r="J135">
        <v>2355.3220000000001</v>
      </c>
      <c r="K135">
        <v>0</v>
      </c>
      <c r="L135">
        <v>6160</v>
      </c>
      <c r="M135">
        <v>0</v>
      </c>
      <c r="N135">
        <v>0</v>
      </c>
      <c r="P135">
        <v>2513.63</v>
      </c>
      <c r="Q135">
        <v>0</v>
      </c>
      <c r="R135">
        <v>1563971</v>
      </c>
      <c r="S135">
        <v>622.19600000000003</v>
      </c>
      <c r="U135">
        <v>1087489</v>
      </c>
      <c r="V135">
        <v>248.25500000000002</v>
      </c>
      <c r="W135">
        <v>153900</v>
      </c>
      <c r="X135">
        <v>153900</v>
      </c>
      <c r="Z135">
        <v>0</v>
      </c>
      <c r="AC135">
        <v>0</v>
      </c>
      <c r="AD135" t="s">
        <v>305</v>
      </c>
      <c r="AE135">
        <v>0</v>
      </c>
      <c r="AH135">
        <v>0</v>
      </c>
      <c r="AI135">
        <v>0</v>
      </c>
      <c r="AJ135">
        <v>6160</v>
      </c>
      <c r="AK135" t="s">
        <v>529</v>
      </c>
      <c r="AL135" t="s">
        <v>748</v>
      </c>
      <c r="AM135">
        <v>0</v>
      </c>
      <c r="AN135">
        <v>0</v>
      </c>
      <c r="AO135">
        <v>0</v>
      </c>
      <c r="AP135">
        <v>0</v>
      </c>
      <c r="AQ135">
        <v>0</v>
      </c>
      <c r="AS135">
        <v>0</v>
      </c>
      <c r="AT135">
        <v>0</v>
      </c>
      <c r="AU135">
        <v>0</v>
      </c>
      <c r="AV135">
        <v>-320319</v>
      </c>
      <c r="AW135">
        <v>25820671</v>
      </c>
      <c r="AX135">
        <v>25456657</v>
      </c>
      <c r="AY135">
        <v>17292353</v>
      </c>
      <c r="AZ135">
        <v>1563971</v>
      </c>
      <c r="BA135">
        <v>0</v>
      </c>
      <c r="BB135">
        <v>50039</v>
      </c>
      <c r="BC135">
        <v>49720</v>
      </c>
      <c r="BD135">
        <v>117.76600000000001</v>
      </c>
      <c r="BE135">
        <v>319</v>
      </c>
      <c r="BF135">
        <v>23196059</v>
      </c>
      <c r="BG135">
        <v>0</v>
      </c>
      <c r="BJ135">
        <v>12</v>
      </c>
      <c r="BK135">
        <v>0</v>
      </c>
      <c r="BL135">
        <v>0</v>
      </c>
      <c r="BM135">
        <v>0</v>
      </c>
      <c r="BN135">
        <v>0</v>
      </c>
      <c r="BO135">
        <v>0</v>
      </c>
      <c r="BP135">
        <v>0</v>
      </c>
      <c r="BQ135">
        <v>440</v>
      </c>
      <c r="BS135">
        <v>0</v>
      </c>
      <c r="BT135">
        <v>0</v>
      </c>
      <c r="BU135">
        <v>0</v>
      </c>
      <c r="BV135">
        <v>0</v>
      </c>
      <c r="BW135">
        <v>0</v>
      </c>
      <c r="BY135">
        <v>0</v>
      </c>
      <c r="CA135">
        <v>0</v>
      </c>
      <c r="CB135">
        <v>0</v>
      </c>
      <c r="CC135">
        <v>0</v>
      </c>
      <c r="CD135">
        <v>0</v>
      </c>
      <c r="CE135">
        <v>0</v>
      </c>
      <c r="CF135">
        <v>0</v>
      </c>
      <c r="CG135">
        <v>0</v>
      </c>
      <c r="CH135">
        <v>526146</v>
      </c>
      <c r="CI135">
        <v>0</v>
      </c>
      <c r="CJ135">
        <v>4</v>
      </c>
      <c r="CK135">
        <v>0</v>
      </c>
      <c r="CL135">
        <v>0</v>
      </c>
      <c r="CN135">
        <v>0</v>
      </c>
      <c r="CO135">
        <v>1</v>
      </c>
      <c r="CP135">
        <v>0</v>
      </c>
      <c r="CQ135">
        <v>0</v>
      </c>
      <c r="CR135">
        <v>2500.5740000000001</v>
      </c>
      <c r="CS135">
        <v>0</v>
      </c>
      <c r="CT135">
        <v>0</v>
      </c>
      <c r="CU135">
        <v>0</v>
      </c>
      <c r="CV135">
        <v>0</v>
      </c>
      <c r="CW135">
        <v>0</v>
      </c>
      <c r="CX135">
        <v>0</v>
      </c>
      <c r="CY135">
        <v>0</v>
      </c>
      <c r="CZ135">
        <v>0</v>
      </c>
      <c r="DB135">
        <v>13217629</v>
      </c>
      <c r="DC135">
        <v>0</v>
      </c>
      <c r="DD135">
        <v>0</v>
      </c>
      <c r="DE135">
        <v>2982595</v>
      </c>
      <c r="DF135">
        <v>2982595</v>
      </c>
      <c r="DG135">
        <v>484.18800000000005</v>
      </c>
      <c r="DH135">
        <v>0</v>
      </c>
      <c r="DI135">
        <v>0</v>
      </c>
      <c r="DK135">
        <v>0</v>
      </c>
      <c r="DL135">
        <v>0</v>
      </c>
      <c r="DM135">
        <v>2935680</v>
      </c>
      <c r="DN135">
        <v>9653</v>
      </c>
      <c r="DO135">
        <v>0</v>
      </c>
      <c r="DP135">
        <v>0</v>
      </c>
      <c r="DQ135">
        <v>0</v>
      </c>
      <c r="DR135">
        <v>0</v>
      </c>
      <c r="DS135">
        <v>0</v>
      </c>
      <c r="DT135">
        <v>0</v>
      </c>
      <c r="DU135">
        <v>0</v>
      </c>
      <c r="DV135">
        <v>0</v>
      </c>
      <c r="DW135">
        <v>0</v>
      </c>
      <c r="DX135">
        <v>0</v>
      </c>
      <c r="DY135">
        <v>0</v>
      </c>
      <c r="DZ135">
        <v>0</v>
      </c>
      <c r="EA135">
        <v>0.154</v>
      </c>
      <c r="EB135">
        <v>0</v>
      </c>
      <c r="EC135">
        <v>119.45</v>
      </c>
      <c r="ED135">
        <v>846184</v>
      </c>
      <c r="EE135">
        <v>0</v>
      </c>
      <c r="EF135">
        <v>0</v>
      </c>
      <c r="EG135">
        <v>0</v>
      </c>
      <c r="EH135">
        <v>2099149</v>
      </c>
      <c r="EI135">
        <v>0</v>
      </c>
      <c r="EJ135">
        <v>0</v>
      </c>
      <c r="EK135">
        <v>87.987000000000009</v>
      </c>
      <c r="EL135">
        <v>0</v>
      </c>
      <c r="EM135">
        <v>13.735000000000001</v>
      </c>
      <c r="EN135">
        <v>6.9670000000000005</v>
      </c>
      <c r="EO135">
        <v>0</v>
      </c>
      <c r="EP135">
        <v>0</v>
      </c>
      <c r="EQ135">
        <v>108.843</v>
      </c>
      <c r="ER135">
        <v>0</v>
      </c>
      <c r="ES135">
        <v>340.77100000000002</v>
      </c>
      <c r="ET135">
        <v>0</v>
      </c>
      <c r="EV135">
        <v>0</v>
      </c>
      <c r="EW135">
        <v>0</v>
      </c>
      <c r="EX135">
        <v>0</v>
      </c>
      <c r="EZ135">
        <v>21645311</v>
      </c>
      <c r="FA135">
        <v>0</v>
      </c>
      <c r="FB135">
        <v>23199310</v>
      </c>
      <c r="FC135">
        <v>0</v>
      </c>
      <c r="FD135">
        <v>0</v>
      </c>
      <c r="FE135">
        <v>3251579</v>
      </c>
      <c r="FF135">
        <v>559767</v>
      </c>
      <c r="FG135">
        <v>6.6668999999999992E-2</v>
      </c>
      <c r="FH135">
        <v>3.0164999999999997E-2</v>
      </c>
      <c r="FI135">
        <v>0</v>
      </c>
      <c r="FJ135">
        <v>0</v>
      </c>
      <c r="FK135">
        <v>3765.5940000000001</v>
      </c>
      <c r="FL135">
        <v>27536802</v>
      </c>
      <c r="FM135">
        <v>0</v>
      </c>
      <c r="FN135">
        <v>0</v>
      </c>
      <c r="FO135">
        <v>0</v>
      </c>
      <c r="FP135">
        <v>0</v>
      </c>
      <c r="FQ135">
        <v>0</v>
      </c>
      <c r="FR135">
        <v>0</v>
      </c>
      <c r="FS135">
        <v>0</v>
      </c>
      <c r="FT135">
        <v>0</v>
      </c>
      <c r="FU135">
        <v>0</v>
      </c>
      <c r="FV135">
        <v>0</v>
      </c>
      <c r="FW135">
        <v>0</v>
      </c>
      <c r="FX135">
        <v>0</v>
      </c>
      <c r="FY135">
        <v>0</v>
      </c>
      <c r="GB135">
        <v>978978</v>
      </c>
      <c r="GC135">
        <v>978978</v>
      </c>
      <c r="GD135">
        <v>100.76</v>
      </c>
      <c r="GF135">
        <v>0</v>
      </c>
      <c r="GG135">
        <v>0</v>
      </c>
      <c r="GH135">
        <v>0</v>
      </c>
      <c r="GI135">
        <v>0</v>
      </c>
      <c r="GK135">
        <v>0</v>
      </c>
      <c r="GL135">
        <v>0</v>
      </c>
      <c r="GM135">
        <v>0</v>
      </c>
      <c r="GN135">
        <v>0</v>
      </c>
      <c r="GO135">
        <v>0</v>
      </c>
      <c r="GQ135">
        <v>0</v>
      </c>
      <c r="GR135">
        <v>0</v>
      </c>
      <c r="GS135">
        <v>0</v>
      </c>
      <c r="GT135">
        <v>0</v>
      </c>
      <c r="HB135">
        <v>380911986</v>
      </c>
      <c r="HC135">
        <v>3.9695999999999995E-2</v>
      </c>
      <c r="HD135">
        <v>373986</v>
      </c>
      <c r="HE135">
        <v>0</v>
      </c>
      <c r="HF135">
        <v>2355999</v>
      </c>
      <c r="HG135">
        <v>35728</v>
      </c>
      <c r="HH135">
        <v>390850</v>
      </c>
      <c r="HI135">
        <v>0</v>
      </c>
      <c r="HJ135">
        <v>85008</v>
      </c>
      <c r="HK135">
        <v>7234</v>
      </c>
      <c r="HL135">
        <v>5989</v>
      </c>
      <c r="HM135">
        <v>0</v>
      </c>
      <c r="HN135">
        <v>0</v>
      </c>
      <c r="HO135">
        <v>0</v>
      </c>
      <c r="HP135">
        <v>0</v>
      </c>
      <c r="HQ135">
        <v>0</v>
      </c>
      <c r="HR135">
        <v>0</v>
      </c>
      <c r="HS135">
        <v>21635339</v>
      </c>
      <c r="HT135">
        <v>559767</v>
      </c>
      <c r="HW135">
        <v>0</v>
      </c>
      <c r="HX135">
        <v>185</v>
      </c>
      <c r="HY135">
        <v>495</v>
      </c>
      <c r="HZ135">
        <v>310</v>
      </c>
      <c r="IA135">
        <v>506</v>
      </c>
      <c r="IB135">
        <v>417</v>
      </c>
      <c r="IC135">
        <v>1913</v>
      </c>
      <c r="ID135">
        <v>0</v>
      </c>
      <c r="IE135">
        <v>0.63200000000000001</v>
      </c>
      <c r="IF135">
        <v>1.27</v>
      </c>
      <c r="IG135">
        <v>58</v>
      </c>
      <c r="IH135">
        <v>634.49700000000007</v>
      </c>
      <c r="II135">
        <v>0</v>
      </c>
      <c r="IJ135">
        <v>250.15700000000001</v>
      </c>
      <c r="IK135">
        <v>0</v>
      </c>
      <c r="IL135">
        <v>0</v>
      </c>
      <c r="IM135">
        <v>0</v>
      </c>
      <c r="IN135">
        <v>0</v>
      </c>
      <c r="IO135">
        <v>0</v>
      </c>
      <c r="IP135">
        <v>0</v>
      </c>
      <c r="IQ135">
        <v>248.25500000000002</v>
      </c>
      <c r="IR135">
        <v>152925</v>
      </c>
      <c r="IS135">
        <v>0</v>
      </c>
      <c r="IT135">
        <v>0</v>
      </c>
      <c r="IU135">
        <v>0</v>
      </c>
      <c r="IV135">
        <v>0</v>
      </c>
      <c r="IW135">
        <v>6160</v>
      </c>
      <c r="IX135">
        <v>584</v>
      </c>
      <c r="IY135">
        <v>391</v>
      </c>
      <c r="IZ135">
        <v>0</v>
      </c>
      <c r="JA135">
        <v>0</v>
      </c>
      <c r="JB135">
        <v>0</v>
      </c>
      <c r="JC135">
        <v>0</v>
      </c>
      <c r="JD135">
        <v>0</v>
      </c>
      <c r="JE135">
        <v>0</v>
      </c>
      <c r="JF135">
        <v>0</v>
      </c>
      <c r="JG135">
        <v>0</v>
      </c>
      <c r="JH135">
        <v>0</v>
      </c>
      <c r="JJ135">
        <v>0</v>
      </c>
      <c r="JK135">
        <v>0</v>
      </c>
      <c r="JL135">
        <v>0</v>
      </c>
      <c r="JM135">
        <v>0</v>
      </c>
      <c r="JO135">
        <v>3.5000000000000003E-2</v>
      </c>
      <c r="JP135">
        <v>69.587000000000003</v>
      </c>
      <c r="JQ135">
        <v>31.138000000000002</v>
      </c>
      <c r="JR135">
        <v>279</v>
      </c>
      <c r="JS135">
        <v>646480</v>
      </c>
      <c r="JT135">
        <v>332219</v>
      </c>
      <c r="JU135">
        <v>50781</v>
      </c>
      <c r="JW135">
        <v>0</v>
      </c>
      <c r="JX135">
        <v>0</v>
      </c>
      <c r="JY135">
        <v>0</v>
      </c>
      <c r="JZ135">
        <v>0</v>
      </c>
      <c r="KD135">
        <v>50882</v>
      </c>
      <c r="KE135">
        <v>7258</v>
      </c>
      <c r="KG135">
        <v>0</v>
      </c>
      <c r="KH135">
        <v>0</v>
      </c>
      <c r="KI135">
        <v>0</v>
      </c>
      <c r="KJ135">
        <v>37</v>
      </c>
      <c r="KK135">
        <v>21</v>
      </c>
      <c r="KL135">
        <v>22792</v>
      </c>
      <c r="KM135">
        <v>12936</v>
      </c>
      <c r="KN135">
        <v>0</v>
      </c>
      <c r="KO135">
        <v>0</v>
      </c>
      <c r="KP135">
        <v>0</v>
      </c>
      <c r="KQ135">
        <v>0</v>
      </c>
      <c r="KS135">
        <v>0</v>
      </c>
      <c r="KT135">
        <v>0</v>
      </c>
      <c r="KU135">
        <v>0</v>
      </c>
      <c r="KW135">
        <v>0</v>
      </c>
      <c r="KX135">
        <v>0</v>
      </c>
      <c r="KY135">
        <v>0</v>
      </c>
      <c r="KZ135">
        <v>0</v>
      </c>
      <c r="LA135">
        <v>0</v>
      </c>
      <c r="LB135">
        <v>0</v>
      </c>
      <c r="LD135">
        <v>0</v>
      </c>
      <c r="LE135">
        <v>0</v>
      </c>
      <c r="LF135">
        <v>0</v>
      </c>
      <c r="LG135">
        <v>0</v>
      </c>
      <c r="LH135">
        <v>0</v>
      </c>
      <c r="LI135">
        <v>0</v>
      </c>
      <c r="LJ135">
        <v>2500.8389999999999</v>
      </c>
      <c r="LK135">
        <v>4</v>
      </c>
      <c r="LL135">
        <v>60000</v>
      </c>
      <c r="LM135">
        <v>25008</v>
      </c>
      <c r="LN135">
        <v>0</v>
      </c>
      <c r="LO135">
        <v>0</v>
      </c>
      <c r="LP135">
        <v>0</v>
      </c>
      <c r="LQ135">
        <v>0</v>
      </c>
      <c r="LR135">
        <v>0</v>
      </c>
      <c r="LS135">
        <v>0</v>
      </c>
      <c r="LT135">
        <v>0</v>
      </c>
      <c r="LU135">
        <v>0</v>
      </c>
      <c r="LV135">
        <v>0</v>
      </c>
      <c r="LW135">
        <v>0</v>
      </c>
      <c r="LX135">
        <v>0</v>
      </c>
      <c r="LY135">
        <v>0</v>
      </c>
      <c r="LZ135">
        <v>2536</v>
      </c>
      <c r="MA135">
        <v>152160</v>
      </c>
      <c r="MB135">
        <v>0</v>
      </c>
      <c r="MC135">
        <v>101440</v>
      </c>
      <c r="MD135">
        <v>50720</v>
      </c>
      <c r="ME135">
        <v>0</v>
      </c>
      <c r="MF135">
        <v>0</v>
      </c>
      <c r="MG135">
        <v>25972831</v>
      </c>
      <c r="MH135">
        <v>0</v>
      </c>
      <c r="MI135">
        <v>0</v>
      </c>
      <c r="MJ135">
        <v>0</v>
      </c>
      <c r="MK135">
        <v>0</v>
      </c>
      <c r="ML135">
        <v>0</v>
      </c>
    </row>
    <row r="136" spans="1:350" x14ac:dyDescent="0.25">
      <c r="A136">
        <v>45523</v>
      </c>
      <c r="B136">
        <v>57830</v>
      </c>
      <c r="C136">
        <v>9</v>
      </c>
      <c r="D136">
        <v>2025</v>
      </c>
      <c r="E136">
        <v>6160</v>
      </c>
      <c r="F136">
        <v>0</v>
      </c>
      <c r="G136">
        <v>1054.6470000000002</v>
      </c>
      <c r="H136">
        <v>917.65899999999999</v>
      </c>
      <c r="I136">
        <v>917.65899999999999</v>
      </c>
      <c r="J136">
        <v>1054.6470000000002</v>
      </c>
      <c r="K136">
        <v>0</v>
      </c>
      <c r="L136">
        <v>6160</v>
      </c>
      <c r="M136">
        <v>0</v>
      </c>
      <c r="N136">
        <v>0</v>
      </c>
      <c r="P136">
        <v>1148.7630000000001</v>
      </c>
      <c r="Q136">
        <v>0</v>
      </c>
      <c r="R136">
        <v>714756</v>
      </c>
      <c r="S136">
        <v>622.19600000000003</v>
      </c>
      <c r="U136">
        <v>496999</v>
      </c>
      <c r="V136">
        <v>589.29500000000007</v>
      </c>
      <c r="W136">
        <v>363006</v>
      </c>
      <c r="X136">
        <v>363006</v>
      </c>
      <c r="Z136">
        <v>0</v>
      </c>
      <c r="AC136">
        <v>0</v>
      </c>
      <c r="AD136" t="s">
        <v>305</v>
      </c>
      <c r="AE136">
        <v>0</v>
      </c>
      <c r="AH136">
        <v>0</v>
      </c>
      <c r="AI136">
        <v>0</v>
      </c>
      <c r="AJ136">
        <v>6160</v>
      </c>
      <c r="AK136" t="s">
        <v>529</v>
      </c>
      <c r="AL136" t="s">
        <v>41</v>
      </c>
      <c r="AM136">
        <v>0</v>
      </c>
      <c r="AN136">
        <v>0</v>
      </c>
      <c r="AO136">
        <v>0</v>
      </c>
      <c r="AP136">
        <v>0</v>
      </c>
      <c r="AQ136">
        <v>0</v>
      </c>
      <c r="AS136">
        <v>0</v>
      </c>
      <c r="AT136">
        <v>0</v>
      </c>
      <c r="AU136">
        <v>0</v>
      </c>
      <c r="AV136">
        <v>-33958</v>
      </c>
      <c r="AW136">
        <v>12538613</v>
      </c>
      <c r="AX136">
        <v>12374903</v>
      </c>
      <c r="AY136">
        <v>8348257</v>
      </c>
      <c r="AZ136">
        <v>714756</v>
      </c>
      <c r="BA136">
        <v>85.417000000000002</v>
      </c>
      <c r="BB136">
        <v>22406</v>
      </c>
      <c r="BC136">
        <v>22263</v>
      </c>
      <c r="BD136">
        <v>52.731999999999999</v>
      </c>
      <c r="BE136">
        <v>143</v>
      </c>
      <c r="BF136">
        <v>11236409</v>
      </c>
      <c r="BG136">
        <v>0</v>
      </c>
      <c r="BJ136">
        <v>12</v>
      </c>
      <c r="BK136">
        <v>0</v>
      </c>
      <c r="BL136">
        <v>0</v>
      </c>
      <c r="BM136">
        <v>0</v>
      </c>
      <c r="BN136">
        <v>0</v>
      </c>
      <c r="BO136">
        <v>0</v>
      </c>
      <c r="BP136">
        <v>0</v>
      </c>
      <c r="BQ136">
        <v>629</v>
      </c>
      <c r="BS136">
        <v>0</v>
      </c>
      <c r="BT136">
        <v>0</v>
      </c>
      <c r="BU136">
        <v>0</v>
      </c>
      <c r="BV136">
        <v>0</v>
      </c>
      <c r="BW136">
        <v>0</v>
      </c>
      <c r="BY136">
        <v>0</v>
      </c>
      <c r="CA136">
        <v>0</v>
      </c>
      <c r="CB136">
        <v>0</v>
      </c>
      <c r="CC136">
        <v>0</v>
      </c>
      <c r="CD136">
        <v>0</v>
      </c>
      <c r="CE136">
        <v>0</v>
      </c>
      <c r="CF136">
        <v>0</v>
      </c>
      <c r="CG136">
        <v>0</v>
      </c>
      <c r="CH136">
        <v>235260</v>
      </c>
      <c r="CI136">
        <v>0</v>
      </c>
      <c r="CJ136">
        <v>4</v>
      </c>
      <c r="CK136">
        <v>0</v>
      </c>
      <c r="CL136">
        <v>0</v>
      </c>
      <c r="CN136">
        <v>0</v>
      </c>
      <c r="CO136">
        <v>1</v>
      </c>
      <c r="CP136">
        <v>0</v>
      </c>
      <c r="CQ136">
        <v>9.5830000000000002</v>
      </c>
      <c r="CR136">
        <v>1146.7160000000001</v>
      </c>
      <c r="CS136">
        <v>0</v>
      </c>
      <c r="CT136">
        <v>0</v>
      </c>
      <c r="CU136">
        <v>0</v>
      </c>
      <c r="CV136">
        <v>0</v>
      </c>
      <c r="CW136">
        <v>0</v>
      </c>
      <c r="CX136">
        <v>0</v>
      </c>
      <c r="CY136">
        <v>0</v>
      </c>
      <c r="CZ136">
        <v>0</v>
      </c>
      <c r="DB136">
        <v>5652779</v>
      </c>
      <c r="DC136">
        <v>0</v>
      </c>
      <c r="DD136">
        <v>0</v>
      </c>
      <c r="DE136">
        <v>1810039</v>
      </c>
      <c r="DF136">
        <v>1810039</v>
      </c>
      <c r="DG136">
        <v>293.83800000000002</v>
      </c>
      <c r="DH136">
        <v>0</v>
      </c>
      <c r="DI136">
        <v>0</v>
      </c>
      <c r="DK136">
        <v>1681</v>
      </c>
      <c r="DL136">
        <v>0</v>
      </c>
      <c r="DM136">
        <v>1096885</v>
      </c>
      <c r="DN136">
        <v>3607</v>
      </c>
      <c r="DO136">
        <v>0</v>
      </c>
      <c r="DP136">
        <v>0</v>
      </c>
      <c r="DQ136">
        <v>0</v>
      </c>
      <c r="DR136">
        <v>0</v>
      </c>
      <c r="DS136">
        <v>0</v>
      </c>
      <c r="DT136">
        <v>0</v>
      </c>
      <c r="DU136">
        <v>0</v>
      </c>
      <c r="DV136">
        <v>0</v>
      </c>
      <c r="DW136">
        <v>0</v>
      </c>
      <c r="DX136">
        <v>0</v>
      </c>
      <c r="DY136">
        <v>0</v>
      </c>
      <c r="DZ136">
        <v>0</v>
      </c>
      <c r="EA136">
        <v>0</v>
      </c>
      <c r="EB136">
        <v>0</v>
      </c>
      <c r="EC136">
        <v>32.902000000000001</v>
      </c>
      <c r="ED136">
        <v>233078</v>
      </c>
      <c r="EE136">
        <v>0</v>
      </c>
      <c r="EF136">
        <v>0</v>
      </c>
      <c r="EG136">
        <v>0</v>
      </c>
      <c r="EH136">
        <v>867414</v>
      </c>
      <c r="EI136">
        <v>0</v>
      </c>
      <c r="EJ136">
        <v>0</v>
      </c>
      <c r="EK136">
        <v>35.326999999999998</v>
      </c>
      <c r="EL136">
        <v>0</v>
      </c>
      <c r="EM136">
        <v>7.4710000000000001</v>
      </c>
      <c r="EN136">
        <v>2.484</v>
      </c>
      <c r="EO136">
        <v>0</v>
      </c>
      <c r="EP136">
        <v>0</v>
      </c>
      <c r="EQ136">
        <v>45.282000000000004</v>
      </c>
      <c r="ER136">
        <v>0</v>
      </c>
      <c r="ES136">
        <v>140.81399999999999</v>
      </c>
      <c r="ET136">
        <v>0</v>
      </c>
      <c r="EV136">
        <v>0</v>
      </c>
      <c r="EW136">
        <v>0</v>
      </c>
      <c r="EX136">
        <v>0</v>
      </c>
      <c r="EZ136">
        <v>10528648</v>
      </c>
      <c r="FA136">
        <v>0</v>
      </c>
      <c r="FB136">
        <v>11239654</v>
      </c>
      <c r="FC136">
        <v>0</v>
      </c>
      <c r="FD136">
        <v>0</v>
      </c>
      <c r="FE136">
        <v>1575098</v>
      </c>
      <c r="FF136">
        <v>271157</v>
      </c>
      <c r="FG136">
        <v>6.6668999999999992E-2</v>
      </c>
      <c r="FH136">
        <v>3.0164999999999997E-2</v>
      </c>
      <c r="FI136">
        <v>0</v>
      </c>
      <c r="FJ136">
        <v>0</v>
      </c>
      <c r="FK136">
        <v>1824.0920000000001</v>
      </c>
      <c r="FL136">
        <v>13321169</v>
      </c>
      <c r="FM136">
        <v>0</v>
      </c>
      <c r="FN136">
        <v>0</v>
      </c>
      <c r="FO136">
        <v>0</v>
      </c>
      <c r="FP136">
        <v>0</v>
      </c>
      <c r="FQ136">
        <v>0</v>
      </c>
      <c r="FR136">
        <v>0</v>
      </c>
      <c r="FS136">
        <v>0</v>
      </c>
      <c r="FT136">
        <v>0</v>
      </c>
      <c r="FU136">
        <v>0</v>
      </c>
      <c r="FV136">
        <v>0</v>
      </c>
      <c r="FW136">
        <v>0</v>
      </c>
      <c r="FX136">
        <v>0</v>
      </c>
      <c r="FY136">
        <v>0</v>
      </c>
      <c r="GB136">
        <v>926139</v>
      </c>
      <c r="GC136">
        <v>926139</v>
      </c>
      <c r="GD136">
        <v>91.706000000000003</v>
      </c>
      <c r="GF136">
        <v>0</v>
      </c>
      <c r="GG136">
        <v>0</v>
      </c>
      <c r="GH136">
        <v>0</v>
      </c>
      <c r="GI136">
        <v>0</v>
      </c>
      <c r="GK136">
        <v>0</v>
      </c>
      <c r="GL136">
        <v>0</v>
      </c>
      <c r="GM136">
        <v>0</v>
      </c>
      <c r="GN136">
        <v>0</v>
      </c>
      <c r="GO136">
        <v>0</v>
      </c>
      <c r="GQ136">
        <v>0</v>
      </c>
      <c r="GR136">
        <v>0</v>
      </c>
      <c r="GS136">
        <v>0</v>
      </c>
      <c r="GT136">
        <v>0</v>
      </c>
      <c r="HB136">
        <v>380911986</v>
      </c>
      <c r="HC136">
        <v>3.9695999999999995E-2</v>
      </c>
      <c r="HD136">
        <v>167460</v>
      </c>
      <c r="HE136">
        <v>0</v>
      </c>
      <c r="HF136">
        <v>1007590</v>
      </c>
      <c r="HG136">
        <v>15400</v>
      </c>
      <c r="HH136">
        <v>244740</v>
      </c>
      <c r="HI136">
        <v>0</v>
      </c>
      <c r="HJ136">
        <v>41467</v>
      </c>
      <c r="HK136">
        <v>4033</v>
      </c>
      <c r="HL136">
        <v>2962</v>
      </c>
      <c r="HM136">
        <v>0</v>
      </c>
      <c r="HN136">
        <v>52351</v>
      </c>
      <c r="HO136">
        <v>0</v>
      </c>
      <c r="HP136">
        <v>0</v>
      </c>
      <c r="HQ136">
        <v>0</v>
      </c>
      <c r="HR136">
        <v>0</v>
      </c>
      <c r="HS136">
        <v>10524898</v>
      </c>
      <c r="HT136">
        <v>271157</v>
      </c>
      <c r="HW136">
        <v>0</v>
      </c>
      <c r="HX136">
        <v>19</v>
      </c>
      <c r="HY136">
        <v>68</v>
      </c>
      <c r="HZ136">
        <v>262</v>
      </c>
      <c r="IA136">
        <v>571</v>
      </c>
      <c r="IB136">
        <v>211</v>
      </c>
      <c r="IC136">
        <v>1131</v>
      </c>
      <c r="ID136">
        <v>0</v>
      </c>
      <c r="IE136">
        <v>0</v>
      </c>
      <c r="IF136">
        <v>0</v>
      </c>
      <c r="IG136">
        <v>25</v>
      </c>
      <c r="IH136">
        <v>397.30500000000001</v>
      </c>
      <c r="II136">
        <v>0</v>
      </c>
      <c r="IJ136">
        <v>589.29500000000007</v>
      </c>
      <c r="IK136">
        <v>0</v>
      </c>
      <c r="IL136">
        <v>0</v>
      </c>
      <c r="IM136">
        <v>0</v>
      </c>
      <c r="IN136">
        <v>0</v>
      </c>
      <c r="IO136">
        <v>0</v>
      </c>
      <c r="IP136">
        <v>0</v>
      </c>
      <c r="IQ136">
        <v>589.29500000000007</v>
      </c>
      <c r="IR136">
        <v>363006</v>
      </c>
      <c r="IS136">
        <v>0</v>
      </c>
      <c r="IT136">
        <v>0</v>
      </c>
      <c r="IU136">
        <v>0</v>
      </c>
      <c r="IV136">
        <v>0</v>
      </c>
      <c r="IW136">
        <v>6160</v>
      </c>
      <c r="IX136">
        <v>0</v>
      </c>
      <c r="IY136">
        <v>0</v>
      </c>
      <c r="IZ136">
        <v>0</v>
      </c>
      <c r="JA136">
        <v>0</v>
      </c>
      <c r="JB136">
        <v>0</v>
      </c>
      <c r="JC136">
        <v>0</v>
      </c>
      <c r="JD136">
        <v>3</v>
      </c>
      <c r="JE136">
        <v>43158</v>
      </c>
      <c r="JF136">
        <v>1</v>
      </c>
      <c r="JG136">
        <v>7193</v>
      </c>
      <c r="JH136">
        <v>2000</v>
      </c>
      <c r="JJ136">
        <v>0</v>
      </c>
      <c r="JK136">
        <v>0</v>
      </c>
      <c r="JL136">
        <v>0</v>
      </c>
      <c r="JM136">
        <v>0</v>
      </c>
      <c r="JO136">
        <v>0</v>
      </c>
      <c r="JP136">
        <v>37.922000000000004</v>
      </c>
      <c r="JQ136">
        <v>53.784000000000006</v>
      </c>
      <c r="JR136">
        <v>0</v>
      </c>
      <c r="JS136">
        <v>352304</v>
      </c>
      <c r="JT136">
        <v>573835</v>
      </c>
      <c r="JU136">
        <v>22738</v>
      </c>
      <c r="JW136">
        <v>0</v>
      </c>
      <c r="JX136">
        <v>0</v>
      </c>
      <c r="JY136">
        <v>0</v>
      </c>
      <c r="JZ136">
        <v>0</v>
      </c>
      <c r="KD136">
        <v>22854</v>
      </c>
      <c r="KE136">
        <v>7258</v>
      </c>
      <c r="KG136">
        <v>0</v>
      </c>
      <c r="KH136">
        <v>0</v>
      </c>
      <c r="KI136">
        <v>0</v>
      </c>
      <c r="KJ136">
        <v>15</v>
      </c>
      <c r="KK136">
        <v>10</v>
      </c>
      <c r="KL136">
        <v>9240</v>
      </c>
      <c r="KM136">
        <v>6160</v>
      </c>
      <c r="KN136">
        <v>0</v>
      </c>
      <c r="KO136">
        <v>0</v>
      </c>
      <c r="KP136">
        <v>0</v>
      </c>
      <c r="KQ136">
        <v>0</v>
      </c>
      <c r="KS136">
        <v>0</v>
      </c>
      <c r="KT136">
        <v>0</v>
      </c>
      <c r="KU136">
        <v>0</v>
      </c>
      <c r="KW136">
        <v>0</v>
      </c>
      <c r="KX136">
        <v>0</v>
      </c>
      <c r="KY136">
        <v>0</v>
      </c>
      <c r="KZ136">
        <v>0</v>
      </c>
      <c r="LA136">
        <v>0</v>
      </c>
      <c r="LB136">
        <v>0</v>
      </c>
      <c r="LD136">
        <v>0</v>
      </c>
      <c r="LE136">
        <v>0</v>
      </c>
      <c r="LF136">
        <v>0</v>
      </c>
      <c r="LG136">
        <v>0</v>
      </c>
      <c r="LH136">
        <v>0</v>
      </c>
      <c r="LI136">
        <v>0</v>
      </c>
      <c r="LJ136">
        <v>1146.7160000000001</v>
      </c>
      <c r="LK136">
        <v>2</v>
      </c>
      <c r="LL136">
        <v>30000</v>
      </c>
      <c r="LM136">
        <v>11467</v>
      </c>
      <c r="LN136">
        <v>0</v>
      </c>
      <c r="LO136">
        <v>0</v>
      </c>
      <c r="LP136">
        <v>0</v>
      </c>
      <c r="LQ136">
        <v>0</v>
      </c>
      <c r="LR136">
        <v>0</v>
      </c>
      <c r="LS136">
        <v>0</v>
      </c>
      <c r="LT136">
        <v>0</v>
      </c>
      <c r="LU136">
        <v>0</v>
      </c>
      <c r="LV136">
        <v>0</v>
      </c>
      <c r="LW136">
        <v>0</v>
      </c>
      <c r="LX136">
        <v>0</v>
      </c>
      <c r="LY136">
        <v>0</v>
      </c>
      <c r="LZ136">
        <v>1130</v>
      </c>
      <c r="MA136">
        <v>67800</v>
      </c>
      <c r="MB136">
        <v>0</v>
      </c>
      <c r="MC136">
        <v>45200</v>
      </c>
      <c r="MD136">
        <v>22600</v>
      </c>
      <c r="ME136">
        <v>0</v>
      </c>
      <c r="MF136">
        <v>0</v>
      </c>
      <c r="MG136">
        <v>12606413</v>
      </c>
      <c r="MH136">
        <v>0</v>
      </c>
      <c r="MI136">
        <v>0</v>
      </c>
      <c r="MJ136">
        <v>0</v>
      </c>
      <c r="MK136">
        <v>0</v>
      </c>
      <c r="ML136">
        <v>0</v>
      </c>
    </row>
    <row r="137" spans="1:350" x14ac:dyDescent="0.25">
      <c r="A137">
        <v>45523</v>
      </c>
      <c r="B137">
        <v>15831</v>
      </c>
      <c r="C137">
        <v>9</v>
      </c>
      <c r="D137">
        <v>2025</v>
      </c>
      <c r="E137">
        <v>6160</v>
      </c>
      <c r="F137">
        <v>0</v>
      </c>
      <c r="G137">
        <v>5490.5640000000003</v>
      </c>
      <c r="H137">
        <v>4966.4220000000005</v>
      </c>
      <c r="I137">
        <v>4966.4220000000005</v>
      </c>
      <c r="J137">
        <v>5490.5640000000003</v>
      </c>
      <c r="K137">
        <v>0</v>
      </c>
      <c r="L137">
        <v>6160</v>
      </c>
      <c r="M137">
        <v>0</v>
      </c>
      <c r="N137">
        <v>0</v>
      </c>
      <c r="P137">
        <v>5410.9639999999999</v>
      </c>
      <c r="Q137">
        <v>0</v>
      </c>
      <c r="R137">
        <v>3366680</v>
      </c>
      <c r="S137">
        <v>622.19600000000003</v>
      </c>
      <c r="U137">
        <v>2340986</v>
      </c>
      <c r="V137">
        <v>853.26900000000001</v>
      </c>
      <c r="W137">
        <v>525614</v>
      </c>
      <c r="X137">
        <v>525614</v>
      </c>
      <c r="Z137">
        <v>0</v>
      </c>
      <c r="AC137">
        <v>0</v>
      </c>
      <c r="AD137" t="s">
        <v>305</v>
      </c>
      <c r="AE137">
        <v>0</v>
      </c>
      <c r="AH137">
        <v>0</v>
      </c>
      <c r="AI137">
        <v>0</v>
      </c>
      <c r="AJ137">
        <v>6160</v>
      </c>
      <c r="AK137" t="s">
        <v>529</v>
      </c>
      <c r="AL137" t="s">
        <v>307</v>
      </c>
      <c r="AM137">
        <v>0</v>
      </c>
      <c r="AN137">
        <v>0</v>
      </c>
      <c r="AO137">
        <v>0</v>
      </c>
      <c r="AP137">
        <v>0</v>
      </c>
      <c r="AQ137">
        <v>0</v>
      </c>
      <c r="AS137">
        <v>0</v>
      </c>
      <c r="AT137">
        <v>0</v>
      </c>
      <c r="AU137">
        <v>0</v>
      </c>
      <c r="AV137">
        <v>-34958</v>
      </c>
      <c r="AW137">
        <v>60074880</v>
      </c>
      <c r="AX137">
        <v>59223770</v>
      </c>
      <c r="AY137">
        <v>40227246</v>
      </c>
      <c r="AZ137">
        <v>3366680</v>
      </c>
      <c r="BA137">
        <v>70.917000000000002</v>
      </c>
      <c r="BB137">
        <v>116647</v>
      </c>
      <c r="BC137">
        <v>115904</v>
      </c>
      <c r="BD137">
        <v>274.52800000000002</v>
      </c>
      <c r="BE137">
        <v>744</v>
      </c>
      <c r="BF137">
        <v>53363129</v>
      </c>
      <c r="BG137">
        <v>0</v>
      </c>
      <c r="BJ137">
        <v>12</v>
      </c>
      <c r="BK137">
        <v>0</v>
      </c>
      <c r="BL137">
        <v>0</v>
      </c>
      <c r="BM137">
        <v>0</v>
      </c>
      <c r="BN137">
        <v>0</v>
      </c>
      <c r="BO137">
        <v>0</v>
      </c>
      <c r="BP137">
        <v>0</v>
      </c>
      <c r="BQ137">
        <v>5</v>
      </c>
      <c r="BS137">
        <v>0</v>
      </c>
      <c r="BT137">
        <v>0</v>
      </c>
      <c r="BU137">
        <v>0</v>
      </c>
      <c r="BV137">
        <v>0</v>
      </c>
      <c r="BW137">
        <v>0</v>
      </c>
      <c r="BY137">
        <v>0</v>
      </c>
      <c r="CA137">
        <v>453.05</v>
      </c>
      <c r="CB137">
        <v>453050</v>
      </c>
      <c r="CC137">
        <v>0</v>
      </c>
      <c r="CD137">
        <v>0</v>
      </c>
      <c r="CE137">
        <v>0</v>
      </c>
      <c r="CF137">
        <v>0</v>
      </c>
      <c r="CG137">
        <v>0</v>
      </c>
      <c r="CH137">
        <v>1194069</v>
      </c>
      <c r="CI137">
        <v>0</v>
      </c>
      <c r="CJ137">
        <v>4</v>
      </c>
      <c r="CK137">
        <v>0</v>
      </c>
      <c r="CL137">
        <v>0</v>
      </c>
      <c r="CN137">
        <v>0</v>
      </c>
      <c r="CO137">
        <v>1</v>
      </c>
      <c r="CP137">
        <v>0</v>
      </c>
      <c r="CQ137">
        <v>0</v>
      </c>
      <c r="CR137">
        <v>5479.1970000000001</v>
      </c>
      <c r="CS137">
        <v>0</v>
      </c>
      <c r="CT137">
        <v>0</v>
      </c>
      <c r="CU137">
        <v>0</v>
      </c>
      <c r="CV137">
        <v>0</v>
      </c>
      <c r="CW137">
        <v>0</v>
      </c>
      <c r="CX137">
        <v>0</v>
      </c>
      <c r="CY137">
        <v>0</v>
      </c>
      <c r="CZ137">
        <v>0</v>
      </c>
      <c r="DB137">
        <v>30593160</v>
      </c>
      <c r="DC137">
        <v>0</v>
      </c>
      <c r="DD137">
        <v>0</v>
      </c>
      <c r="DE137">
        <v>5950945</v>
      </c>
      <c r="DF137">
        <v>5950945</v>
      </c>
      <c r="DG137">
        <v>966.0630000000001</v>
      </c>
      <c r="DH137">
        <v>0</v>
      </c>
      <c r="DI137">
        <v>0</v>
      </c>
      <c r="DK137">
        <v>0</v>
      </c>
      <c r="DL137">
        <v>0</v>
      </c>
      <c r="DM137">
        <v>6069325</v>
      </c>
      <c r="DN137">
        <v>19956</v>
      </c>
      <c r="DO137">
        <v>0</v>
      </c>
      <c r="DP137">
        <v>0</v>
      </c>
      <c r="DQ137">
        <v>0</v>
      </c>
      <c r="DR137">
        <v>0</v>
      </c>
      <c r="DS137">
        <v>0</v>
      </c>
      <c r="DT137">
        <v>0</v>
      </c>
      <c r="DU137">
        <v>0</v>
      </c>
      <c r="DV137">
        <v>0</v>
      </c>
      <c r="DW137">
        <v>0</v>
      </c>
      <c r="DX137">
        <v>0</v>
      </c>
      <c r="DY137">
        <v>0</v>
      </c>
      <c r="DZ137">
        <v>0</v>
      </c>
      <c r="EA137">
        <v>9.2999999999999999E-2</v>
      </c>
      <c r="EB137">
        <v>0</v>
      </c>
      <c r="EC137">
        <v>96.611000000000004</v>
      </c>
      <c r="ED137">
        <v>684392</v>
      </c>
      <c r="EE137">
        <v>0</v>
      </c>
      <c r="EF137">
        <v>0</v>
      </c>
      <c r="EG137">
        <v>0</v>
      </c>
      <c r="EH137">
        <v>5404889</v>
      </c>
      <c r="EI137">
        <v>0</v>
      </c>
      <c r="EJ137">
        <v>0</v>
      </c>
      <c r="EK137">
        <v>236.81800000000001</v>
      </c>
      <c r="EL137">
        <v>0</v>
      </c>
      <c r="EM137">
        <v>31.656000000000002</v>
      </c>
      <c r="EN137">
        <v>14.306000000000001</v>
      </c>
      <c r="EO137">
        <v>0</v>
      </c>
      <c r="EP137">
        <v>0</v>
      </c>
      <c r="EQ137">
        <v>282.87299999999999</v>
      </c>
      <c r="ER137">
        <v>0</v>
      </c>
      <c r="ES137">
        <v>877.41700000000003</v>
      </c>
      <c r="ET137">
        <v>0</v>
      </c>
      <c r="EV137">
        <v>0</v>
      </c>
      <c r="EW137">
        <v>0</v>
      </c>
      <c r="EX137">
        <v>0</v>
      </c>
      <c r="EZ137">
        <v>50455670</v>
      </c>
      <c r="FA137">
        <v>0</v>
      </c>
      <c r="FB137">
        <v>53801651</v>
      </c>
      <c r="FC137">
        <v>0</v>
      </c>
      <c r="FD137">
        <v>0</v>
      </c>
      <c r="FE137">
        <v>7480341</v>
      </c>
      <c r="FF137">
        <v>1287759</v>
      </c>
      <c r="FG137">
        <v>6.6668999999999992E-2</v>
      </c>
      <c r="FH137">
        <v>3.0164999999999997E-2</v>
      </c>
      <c r="FI137">
        <v>0</v>
      </c>
      <c r="FJ137">
        <v>0</v>
      </c>
      <c r="FK137">
        <v>8662.8459999999995</v>
      </c>
      <c r="FL137">
        <v>63763820</v>
      </c>
      <c r="FM137">
        <v>0</v>
      </c>
      <c r="FN137">
        <v>0</v>
      </c>
      <c r="FO137">
        <v>0</v>
      </c>
      <c r="FP137">
        <v>0</v>
      </c>
      <c r="FQ137">
        <v>0</v>
      </c>
      <c r="FR137">
        <v>0</v>
      </c>
      <c r="FS137">
        <v>0</v>
      </c>
      <c r="FT137">
        <v>0</v>
      </c>
      <c r="FU137">
        <v>0</v>
      </c>
      <c r="FV137">
        <v>0</v>
      </c>
      <c r="FW137">
        <v>0</v>
      </c>
      <c r="FX137">
        <v>0</v>
      </c>
      <c r="FY137">
        <v>0</v>
      </c>
      <c r="GB137">
        <v>2101086</v>
      </c>
      <c r="GC137">
        <v>2101086</v>
      </c>
      <c r="GD137">
        <v>241.26900000000001</v>
      </c>
      <c r="GF137">
        <v>0</v>
      </c>
      <c r="GG137">
        <v>0</v>
      </c>
      <c r="GH137">
        <v>0</v>
      </c>
      <c r="GI137">
        <v>0</v>
      </c>
      <c r="GK137">
        <v>0</v>
      </c>
      <c r="GL137">
        <v>0</v>
      </c>
      <c r="GM137">
        <v>0</v>
      </c>
      <c r="GN137">
        <v>0</v>
      </c>
      <c r="GO137">
        <v>0</v>
      </c>
      <c r="GQ137">
        <v>0</v>
      </c>
      <c r="GR137">
        <v>0</v>
      </c>
      <c r="GS137">
        <v>0</v>
      </c>
      <c r="GT137">
        <v>0</v>
      </c>
      <c r="HB137">
        <v>380911986</v>
      </c>
      <c r="HC137">
        <v>3.9695999999999995E-2</v>
      </c>
      <c r="HD137">
        <v>871809</v>
      </c>
      <c r="HE137">
        <v>0</v>
      </c>
      <c r="HF137">
        <v>5453131</v>
      </c>
      <c r="HG137">
        <v>71456</v>
      </c>
      <c r="HH137">
        <v>1218478</v>
      </c>
      <c r="HI137">
        <v>0</v>
      </c>
      <c r="HJ137">
        <v>174038</v>
      </c>
      <c r="HK137">
        <v>3117</v>
      </c>
      <c r="HL137">
        <v>3054</v>
      </c>
      <c r="HM137">
        <v>57000</v>
      </c>
      <c r="HN137">
        <v>1012293</v>
      </c>
      <c r="HO137">
        <v>0</v>
      </c>
      <c r="HP137">
        <v>0</v>
      </c>
      <c r="HQ137">
        <v>0</v>
      </c>
      <c r="HR137">
        <v>0</v>
      </c>
      <c r="HS137">
        <v>50434971</v>
      </c>
      <c r="HT137">
        <v>1287759</v>
      </c>
      <c r="HW137">
        <v>0</v>
      </c>
      <c r="HX137">
        <v>1019</v>
      </c>
      <c r="HY137">
        <v>865</v>
      </c>
      <c r="HZ137">
        <v>684</v>
      </c>
      <c r="IA137">
        <v>696</v>
      </c>
      <c r="IB137">
        <v>646</v>
      </c>
      <c r="IC137">
        <v>3910</v>
      </c>
      <c r="ID137">
        <v>0</v>
      </c>
      <c r="IE137">
        <v>0</v>
      </c>
      <c r="IF137">
        <v>0</v>
      </c>
      <c r="IG137">
        <v>116</v>
      </c>
      <c r="IH137">
        <v>1978.0490000000002</v>
      </c>
      <c r="II137">
        <v>0</v>
      </c>
      <c r="IJ137">
        <v>853.26900000000001</v>
      </c>
      <c r="IK137">
        <v>0</v>
      </c>
      <c r="IL137">
        <v>8</v>
      </c>
      <c r="IM137">
        <v>5</v>
      </c>
      <c r="IN137">
        <v>1</v>
      </c>
      <c r="IO137">
        <v>14</v>
      </c>
      <c r="IP137">
        <v>0</v>
      </c>
      <c r="IQ137">
        <v>853.26900000000001</v>
      </c>
      <c r="IR137">
        <v>525614</v>
      </c>
      <c r="IS137">
        <v>0</v>
      </c>
      <c r="IT137">
        <v>40000</v>
      </c>
      <c r="IU137">
        <v>15000</v>
      </c>
      <c r="IV137">
        <v>2000</v>
      </c>
      <c r="IW137">
        <v>6160</v>
      </c>
      <c r="IX137">
        <v>0</v>
      </c>
      <c r="IY137">
        <v>0</v>
      </c>
      <c r="IZ137">
        <v>0</v>
      </c>
      <c r="JA137">
        <v>0</v>
      </c>
      <c r="JB137">
        <v>19</v>
      </c>
      <c r="JC137">
        <v>351105</v>
      </c>
      <c r="JD137">
        <v>50</v>
      </c>
      <c r="JE137">
        <v>508329</v>
      </c>
      <c r="JF137">
        <v>23</v>
      </c>
      <c r="JG137">
        <v>117859</v>
      </c>
      <c r="JH137">
        <v>35000</v>
      </c>
      <c r="JJ137">
        <v>0</v>
      </c>
      <c r="JK137">
        <v>0</v>
      </c>
      <c r="JL137">
        <v>0</v>
      </c>
      <c r="JM137">
        <v>0</v>
      </c>
      <c r="JO137">
        <v>146.16200000000001</v>
      </c>
      <c r="JP137">
        <v>58.413000000000004</v>
      </c>
      <c r="JQ137">
        <v>36.693000000000005</v>
      </c>
      <c r="JR137">
        <v>1166928</v>
      </c>
      <c r="JS137">
        <v>542671</v>
      </c>
      <c r="JT137">
        <v>391487</v>
      </c>
      <c r="JU137">
        <v>118377</v>
      </c>
      <c r="JW137">
        <v>0</v>
      </c>
      <c r="JX137">
        <v>0</v>
      </c>
      <c r="JY137">
        <v>0</v>
      </c>
      <c r="JZ137">
        <v>0</v>
      </c>
      <c r="KD137">
        <v>118580</v>
      </c>
      <c r="KE137">
        <v>7258</v>
      </c>
      <c r="KG137">
        <v>0</v>
      </c>
      <c r="KH137">
        <v>0</v>
      </c>
      <c r="KI137">
        <v>0</v>
      </c>
      <c r="KJ137">
        <v>89</v>
      </c>
      <c r="KK137">
        <v>27</v>
      </c>
      <c r="KL137">
        <v>54824</v>
      </c>
      <c r="KM137">
        <v>16632</v>
      </c>
      <c r="KN137">
        <v>0</v>
      </c>
      <c r="KO137">
        <v>0</v>
      </c>
      <c r="KP137">
        <v>0</v>
      </c>
      <c r="KQ137">
        <v>0</v>
      </c>
      <c r="KS137">
        <v>0</v>
      </c>
      <c r="KT137">
        <v>0</v>
      </c>
      <c r="KU137">
        <v>0</v>
      </c>
      <c r="KW137">
        <v>0</v>
      </c>
      <c r="KX137">
        <v>0</v>
      </c>
      <c r="KY137">
        <v>0</v>
      </c>
      <c r="KZ137">
        <v>0</v>
      </c>
      <c r="LA137">
        <v>0</v>
      </c>
      <c r="LB137">
        <v>0</v>
      </c>
      <c r="LD137">
        <v>0</v>
      </c>
      <c r="LE137">
        <v>0</v>
      </c>
      <c r="LF137">
        <v>0</v>
      </c>
      <c r="LG137">
        <v>0</v>
      </c>
      <c r="LH137">
        <v>0</v>
      </c>
      <c r="LI137">
        <v>0</v>
      </c>
      <c r="LJ137">
        <v>5403.7759999999998</v>
      </c>
      <c r="LK137">
        <v>8</v>
      </c>
      <c r="LL137">
        <v>120000</v>
      </c>
      <c r="LM137">
        <v>54038</v>
      </c>
      <c r="LN137">
        <v>0</v>
      </c>
      <c r="LO137">
        <v>0</v>
      </c>
      <c r="LP137">
        <v>0</v>
      </c>
      <c r="LQ137">
        <v>0</v>
      </c>
      <c r="LR137">
        <v>0</v>
      </c>
      <c r="LS137">
        <v>0</v>
      </c>
      <c r="LT137">
        <v>0</v>
      </c>
      <c r="LU137">
        <v>0</v>
      </c>
      <c r="LV137">
        <v>0</v>
      </c>
      <c r="LW137">
        <v>0</v>
      </c>
      <c r="LX137">
        <v>0</v>
      </c>
      <c r="LY137">
        <v>0</v>
      </c>
      <c r="LZ137">
        <v>5371</v>
      </c>
      <c r="MA137">
        <v>322260</v>
      </c>
      <c r="MB137">
        <v>0</v>
      </c>
      <c r="MC137">
        <v>214840</v>
      </c>
      <c r="MD137">
        <v>107420</v>
      </c>
      <c r="ME137">
        <v>0</v>
      </c>
      <c r="MF137">
        <v>0</v>
      </c>
      <c r="MG137">
        <v>60397140</v>
      </c>
      <c r="MH137">
        <v>0</v>
      </c>
      <c r="MI137">
        <v>0</v>
      </c>
      <c r="MJ137">
        <v>0</v>
      </c>
      <c r="MK137">
        <v>0</v>
      </c>
      <c r="ML137">
        <v>0</v>
      </c>
    </row>
    <row r="138" spans="1:350" x14ac:dyDescent="0.25">
      <c r="A138">
        <v>45523</v>
      </c>
      <c r="B138">
        <v>57831</v>
      </c>
      <c r="C138">
        <v>9</v>
      </c>
      <c r="D138">
        <v>2025</v>
      </c>
      <c r="E138">
        <v>6160</v>
      </c>
      <c r="F138">
        <v>0</v>
      </c>
      <c r="G138">
        <v>407.58700000000005</v>
      </c>
      <c r="H138">
        <v>390.31400000000002</v>
      </c>
      <c r="I138">
        <v>390.31400000000002</v>
      </c>
      <c r="J138">
        <v>407.58700000000005</v>
      </c>
      <c r="K138">
        <v>0</v>
      </c>
      <c r="L138">
        <v>6160</v>
      </c>
      <c r="M138">
        <v>0</v>
      </c>
      <c r="N138">
        <v>0</v>
      </c>
      <c r="P138">
        <v>488.55</v>
      </c>
      <c r="Q138">
        <v>0</v>
      </c>
      <c r="R138">
        <v>303974</v>
      </c>
      <c r="S138">
        <v>622.19600000000003</v>
      </c>
      <c r="U138">
        <v>211366</v>
      </c>
      <c r="V138">
        <v>0</v>
      </c>
      <c r="W138">
        <v>0</v>
      </c>
      <c r="X138">
        <v>0</v>
      </c>
      <c r="Z138">
        <v>0</v>
      </c>
      <c r="AC138">
        <v>0</v>
      </c>
      <c r="AD138" t="s">
        <v>305</v>
      </c>
      <c r="AE138">
        <v>0</v>
      </c>
      <c r="AH138">
        <v>0</v>
      </c>
      <c r="AI138">
        <v>0</v>
      </c>
      <c r="AJ138">
        <v>6160</v>
      </c>
      <c r="AK138" t="s">
        <v>529</v>
      </c>
      <c r="AL138" t="s">
        <v>42</v>
      </c>
      <c r="AM138">
        <v>0</v>
      </c>
      <c r="AN138">
        <v>0</v>
      </c>
      <c r="AO138">
        <v>0</v>
      </c>
      <c r="AP138">
        <v>0</v>
      </c>
      <c r="AQ138">
        <v>0</v>
      </c>
      <c r="AS138">
        <v>0</v>
      </c>
      <c r="AT138">
        <v>0</v>
      </c>
      <c r="AU138">
        <v>0</v>
      </c>
      <c r="AV138">
        <v>-19984</v>
      </c>
      <c r="AW138">
        <v>4460351</v>
      </c>
      <c r="AX138">
        <v>4460904</v>
      </c>
      <c r="AY138">
        <v>3139513</v>
      </c>
      <c r="AZ138">
        <v>303974</v>
      </c>
      <c r="BA138">
        <v>34.082999999999998</v>
      </c>
      <c r="BB138">
        <v>0</v>
      </c>
      <c r="BC138">
        <v>0</v>
      </c>
      <c r="BD138">
        <v>0</v>
      </c>
      <c r="BE138">
        <v>0</v>
      </c>
      <c r="BF138">
        <v>4053327</v>
      </c>
      <c r="BG138">
        <v>0</v>
      </c>
      <c r="BJ138">
        <v>12</v>
      </c>
      <c r="BK138">
        <v>0</v>
      </c>
      <c r="BL138">
        <v>0</v>
      </c>
      <c r="BM138">
        <v>0</v>
      </c>
      <c r="BN138">
        <v>0</v>
      </c>
      <c r="BO138">
        <v>0</v>
      </c>
      <c r="BP138">
        <v>0</v>
      </c>
      <c r="BQ138">
        <v>710</v>
      </c>
      <c r="BS138">
        <v>0</v>
      </c>
      <c r="BT138">
        <v>0</v>
      </c>
      <c r="BU138">
        <v>0</v>
      </c>
      <c r="BV138">
        <v>0</v>
      </c>
      <c r="BW138">
        <v>0</v>
      </c>
      <c r="BY138">
        <v>0</v>
      </c>
      <c r="CA138">
        <v>0</v>
      </c>
      <c r="CB138">
        <v>0</v>
      </c>
      <c r="CC138">
        <v>0</v>
      </c>
      <c r="CD138">
        <v>0</v>
      </c>
      <c r="CE138">
        <v>0</v>
      </c>
      <c r="CF138">
        <v>0</v>
      </c>
      <c r="CG138">
        <v>0</v>
      </c>
      <c r="CH138">
        <v>32760</v>
      </c>
      <c r="CI138">
        <v>0</v>
      </c>
      <c r="CJ138">
        <v>4</v>
      </c>
      <c r="CK138">
        <v>0</v>
      </c>
      <c r="CL138">
        <v>0</v>
      </c>
      <c r="CN138">
        <v>0</v>
      </c>
      <c r="CO138">
        <v>1</v>
      </c>
      <c r="CP138">
        <v>0</v>
      </c>
      <c r="CQ138">
        <v>0.66700000000000004</v>
      </c>
      <c r="CR138">
        <v>491.15800000000002</v>
      </c>
      <c r="CS138">
        <v>0</v>
      </c>
      <c r="CT138">
        <v>0</v>
      </c>
      <c r="CU138">
        <v>0</v>
      </c>
      <c r="CV138">
        <v>0</v>
      </c>
      <c r="CW138">
        <v>0</v>
      </c>
      <c r="CX138">
        <v>0</v>
      </c>
      <c r="CY138">
        <v>0</v>
      </c>
      <c r="CZ138">
        <v>0</v>
      </c>
      <c r="DB138">
        <v>2404334</v>
      </c>
      <c r="DC138">
        <v>0</v>
      </c>
      <c r="DD138">
        <v>0</v>
      </c>
      <c r="DE138">
        <v>778624</v>
      </c>
      <c r="DF138">
        <v>778624</v>
      </c>
      <c r="DG138">
        <v>126.4</v>
      </c>
      <c r="DH138">
        <v>0</v>
      </c>
      <c r="DI138">
        <v>0</v>
      </c>
      <c r="DK138">
        <v>2981</v>
      </c>
      <c r="DL138">
        <v>0</v>
      </c>
      <c r="DM138">
        <v>168087</v>
      </c>
      <c r="DN138">
        <v>553</v>
      </c>
      <c r="DO138">
        <v>0</v>
      </c>
      <c r="DP138">
        <v>0</v>
      </c>
      <c r="DQ138">
        <v>0</v>
      </c>
      <c r="DR138">
        <v>0</v>
      </c>
      <c r="DS138">
        <v>0</v>
      </c>
      <c r="DT138">
        <v>0</v>
      </c>
      <c r="DU138">
        <v>0</v>
      </c>
      <c r="DV138">
        <v>0</v>
      </c>
      <c r="DW138">
        <v>0</v>
      </c>
      <c r="DX138">
        <v>0</v>
      </c>
      <c r="DY138">
        <v>0</v>
      </c>
      <c r="DZ138">
        <v>0</v>
      </c>
      <c r="EA138">
        <v>0</v>
      </c>
      <c r="EB138">
        <v>0</v>
      </c>
      <c r="EC138">
        <v>22.445</v>
      </c>
      <c r="ED138">
        <v>159000</v>
      </c>
      <c r="EE138">
        <v>0</v>
      </c>
      <c r="EF138">
        <v>0</v>
      </c>
      <c r="EG138">
        <v>0</v>
      </c>
      <c r="EH138">
        <v>9640</v>
      </c>
      <c r="EI138">
        <v>0</v>
      </c>
      <c r="EJ138">
        <v>0</v>
      </c>
      <c r="EK138">
        <v>0</v>
      </c>
      <c r="EL138">
        <v>0</v>
      </c>
      <c r="EM138">
        <v>0</v>
      </c>
      <c r="EN138">
        <v>0.313</v>
      </c>
      <c r="EO138">
        <v>0</v>
      </c>
      <c r="EP138">
        <v>0</v>
      </c>
      <c r="EQ138">
        <v>0.313</v>
      </c>
      <c r="ER138">
        <v>0</v>
      </c>
      <c r="ES138">
        <v>1.5650000000000002</v>
      </c>
      <c r="ET138">
        <v>0</v>
      </c>
      <c r="EV138">
        <v>0</v>
      </c>
      <c r="EW138">
        <v>0</v>
      </c>
      <c r="EX138">
        <v>0</v>
      </c>
      <c r="EZ138">
        <v>3794901</v>
      </c>
      <c r="FA138">
        <v>0</v>
      </c>
      <c r="FB138">
        <v>4098322</v>
      </c>
      <c r="FC138">
        <v>0</v>
      </c>
      <c r="FD138">
        <v>0</v>
      </c>
      <c r="FE138">
        <v>568188</v>
      </c>
      <c r="FF138">
        <v>97815</v>
      </c>
      <c r="FG138">
        <v>6.6668999999999992E-2</v>
      </c>
      <c r="FH138">
        <v>3.0164999999999997E-2</v>
      </c>
      <c r="FI138">
        <v>0</v>
      </c>
      <c r="FJ138">
        <v>0</v>
      </c>
      <c r="FK138">
        <v>658.00800000000004</v>
      </c>
      <c r="FL138">
        <v>4797085</v>
      </c>
      <c r="FM138">
        <v>0</v>
      </c>
      <c r="FN138">
        <v>0</v>
      </c>
      <c r="FO138">
        <v>42696</v>
      </c>
      <c r="FP138">
        <v>0</v>
      </c>
      <c r="FQ138">
        <v>42696</v>
      </c>
      <c r="FR138">
        <v>42696</v>
      </c>
      <c r="FS138">
        <v>0</v>
      </c>
      <c r="FT138">
        <v>0</v>
      </c>
      <c r="FU138">
        <v>0</v>
      </c>
      <c r="FV138">
        <v>0</v>
      </c>
      <c r="FW138">
        <v>0</v>
      </c>
      <c r="FX138">
        <v>0</v>
      </c>
      <c r="FY138">
        <v>0</v>
      </c>
      <c r="GB138">
        <v>163237</v>
      </c>
      <c r="GC138">
        <v>163237</v>
      </c>
      <c r="GD138">
        <v>16.96</v>
      </c>
      <c r="GF138">
        <v>0</v>
      </c>
      <c r="GG138">
        <v>0</v>
      </c>
      <c r="GH138">
        <v>0</v>
      </c>
      <c r="GI138">
        <v>0</v>
      </c>
      <c r="GK138">
        <v>0</v>
      </c>
      <c r="GL138">
        <v>0</v>
      </c>
      <c r="GM138">
        <v>0</v>
      </c>
      <c r="GN138">
        <v>0</v>
      </c>
      <c r="GO138">
        <v>0</v>
      </c>
      <c r="GQ138">
        <v>0</v>
      </c>
      <c r="GR138">
        <v>0</v>
      </c>
      <c r="GS138">
        <v>0</v>
      </c>
      <c r="GT138">
        <v>0</v>
      </c>
      <c r="HB138">
        <v>0</v>
      </c>
      <c r="HC138">
        <v>3.9695999999999995E-2</v>
      </c>
      <c r="HD138">
        <v>0</v>
      </c>
      <c r="HE138">
        <v>0</v>
      </c>
      <c r="HF138">
        <v>428565</v>
      </c>
      <c r="HG138">
        <v>616</v>
      </c>
      <c r="HH138">
        <v>74399</v>
      </c>
      <c r="HI138">
        <v>0</v>
      </c>
      <c r="HJ138">
        <v>34912</v>
      </c>
      <c r="HK138">
        <v>1711</v>
      </c>
      <c r="HL138">
        <v>1141</v>
      </c>
      <c r="HM138">
        <v>0</v>
      </c>
      <c r="HN138">
        <v>0</v>
      </c>
      <c r="HO138">
        <v>0</v>
      </c>
      <c r="HP138">
        <v>0</v>
      </c>
      <c r="HQ138">
        <v>0</v>
      </c>
      <c r="HR138">
        <v>0</v>
      </c>
      <c r="HS138">
        <v>3794348</v>
      </c>
      <c r="HT138">
        <v>97815</v>
      </c>
      <c r="HW138">
        <v>0</v>
      </c>
      <c r="HX138">
        <v>18</v>
      </c>
      <c r="HY138">
        <v>60</v>
      </c>
      <c r="HZ138">
        <v>99</v>
      </c>
      <c r="IA138">
        <v>130</v>
      </c>
      <c r="IB138">
        <v>179</v>
      </c>
      <c r="IC138">
        <v>486</v>
      </c>
      <c r="ID138">
        <v>0</v>
      </c>
      <c r="IE138">
        <v>0</v>
      </c>
      <c r="IF138">
        <v>0</v>
      </c>
      <c r="IG138">
        <v>1</v>
      </c>
      <c r="IH138">
        <v>120.77800000000001</v>
      </c>
      <c r="II138">
        <v>0</v>
      </c>
      <c r="IJ138">
        <v>0</v>
      </c>
      <c r="IK138">
        <v>0</v>
      </c>
      <c r="IL138">
        <v>0</v>
      </c>
      <c r="IM138">
        <v>0</v>
      </c>
      <c r="IN138">
        <v>0</v>
      </c>
      <c r="IO138">
        <v>0</v>
      </c>
      <c r="IP138">
        <v>0</v>
      </c>
      <c r="IQ138">
        <v>0</v>
      </c>
      <c r="IR138">
        <v>0</v>
      </c>
      <c r="IS138">
        <v>0</v>
      </c>
      <c r="IT138">
        <v>0</v>
      </c>
      <c r="IU138">
        <v>0</v>
      </c>
      <c r="IV138">
        <v>0</v>
      </c>
      <c r="IW138">
        <v>6160</v>
      </c>
      <c r="IX138">
        <v>0</v>
      </c>
      <c r="IY138">
        <v>0</v>
      </c>
      <c r="IZ138">
        <v>0</v>
      </c>
      <c r="JA138">
        <v>0</v>
      </c>
      <c r="JB138">
        <v>0</v>
      </c>
      <c r="JC138">
        <v>0</v>
      </c>
      <c r="JD138">
        <v>0</v>
      </c>
      <c r="JE138">
        <v>0</v>
      </c>
      <c r="JF138">
        <v>0</v>
      </c>
      <c r="JG138">
        <v>0</v>
      </c>
      <c r="JH138">
        <v>0</v>
      </c>
      <c r="JJ138">
        <v>0</v>
      </c>
      <c r="JK138">
        <v>0</v>
      </c>
      <c r="JL138">
        <v>0</v>
      </c>
      <c r="JM138">
        <v>0</v>
      </c>
      <c r="JO138">
        <v>0</v>
      </c>
      <c r="JP138">
        <v>12.845000000000001</v>
      </c>
      <c r="JQ138">
        <v>4.1150000000000002</v>
      </c>
      <c r="JR138">
        <v>0</v>
      </c>
      <c r="JS138">
        <v>119333</v>
      </c>
      <c r="JT138">
        <v>43904</v>
      </c>
      <c r="JU138">
        <v>0</v>
      </c>
      <c r="JW138">
        <v>0</v>
      </c>
      <c r="JX138">
        <v>0</v>
      </c>
      <c r="JY138">
        <v>0</v>
      </c>
      <c r="JZ138">
        <v>0</v>
      </c>
      <c r="KD138">
        <v>0</v>
      </c>
      <c r="KE138">
        <v>7258</v>
      </c>
      <c r="KG138">
        <v>0</v>
      </c>
      <c r="KH138">
        <v>0</v>
      </c>
      <c r="KI138">
        <v>0</v>
      </c>
      <c r="KJ138">
        <v>1</v>
      </c>
      <c r="KK138">
        <v>0</v>
      </c>
      <c r="KL138">
        <v>616</v>
      </c>
      <c r="KM138">
        <v>0</v>
      </c>
      <c r="KN138">
        <v>0</v>
      </c>
      <c r="KO138">
        <v>0</v>
      </c>
      <c r="KP138">
        <v>0</v>
      </c>
      <c r="KQ138">
        <v>0</v>
      </c>
      <c r="KS138">
        <v>0</v>
      </c>
      <c r="KT138">
        <v>0</v>
      </c>
      <c r="KU138">
        <v>0</v>
      </c>
      <c r="KW138">
        <v>0</v>
      </c>
      <c r="KX138">
        <v>0</v>
      </c>
      <c r="KY138">
        <v>0</v>
      </c>
      <c r="KZ138">
        <v>0</v>
      </c>
      <c r="LA138">
        <v>0</v>
      </c>
      <c r="LB138">
        <v>0</v>
      </c>
      <c r="LD138">
        <v>0</v>
      </c>
      <c r="LE138">
        <v>0</v>
      </c>
      <c r="LF138">
        <v>0</v>
      </c>
      <c r="LG138">
        <v>0</v>
      </c>
      <c r="LH138">
        <v>0</v>
      </c>
      <c r="LI138">
        <v>0</v>
      </c>
      <c r="LJ138">
        <v>491.15800000000002</v>
      </c>
      <c r="LK138">
        <v>2</v>
      </c>
      <c r="LL138">
        <v>30000</v>
      </c>
      <c r="LM138">
        <v>4912</v>
      </c>
      <c r="LN138">
        <v>0</v>
      </c>
      <c r="LO138">
        <v>0</v>
      </c>
      <c r="LP138">
        <v>0</v>
      </c>
      <c r="LQ138">
        <v>0</v>
      </c>
      <c r="LR138">
        <v>0</v>
      </c>
      <c r="LS138">
        <v>0</v>
      </c>
      <c r="LT138">
        <v>0</v>
      </c>
      <c r="LU138">
        <v>0</v>
      </c>
      <c r="LV138">
        <v>0</v>
      </c>
      <c r="LW138">
        <v>0</v>
      </c>
      <c r="LX138">
        <v>0</v>
      </c>
      <c r="LY138">
        <v>0</v>
      </c>
      <c r="LZ138">
        <v>546</v>
      </c>
      <c r="MA138">
        <v>32760</v>
      </c>
      <c r="MB138">
        <v>0</v>
      </c>
      <c r="MC138">
        <v>21840</v>
      </c>
      <c r="MD138">
        <v>10920</v>
      </c>
      <c r="ME138">
        <v>0</v>
      </c>
      <c r="MF138">
        <v>0</v>
      </c>
      <c r="MG138">
        <v>4493111</v>
      </c>
      <c r="MH138">
        <v>0</v>
      </c>
      <c r="MI138">
        <v>0</v>
      </c>
      <c r="MJ138">
        <v>0</v>
      </c>
      <c r="MK138">
        <v>0</v>
      </c>
      <c r="ML138">
        <v>0</v>
      </c>
    </row>
    <row r="139" spans="1:350" x14ac:dyDescent="0.25">
      <c r="A139">
        <v>45523</v>
      </c>
      <c r="B139">
        <v>15833</v>
      </c>
      <c r="C139">
        <v>9</v>
      </c>
      <c r="D139">
        <v>2025</v>
      </c>
      <c r="E139">
        <v>6160</v>
      </c>
      <c r="F139">
        <v>0</v>
      </c>
      <c r="G139">
        <v>55.858000000000004</v>
      </c>
      <c r="H139">
        <v>51.754000000000005</v>
      </c>
      <c r="I139">
        <v>51.754000000000005</v>
      </c>
      <c r="J139">
        <v>55.858000000000004</v>
      </c>
      <c r="K139">
        <v>0</v>
      </c>
      <c r="L139">
        <v>6160</v>
      </c>
      <c r="M139">
        <v>0</v>
      </c>
      <c r="N139">
        <v>0</v>
      </c>
      <c r="P139">
        <v>60.695</v>
      </c>
      <c r="Q139">
        <v>0</v>
      </c>
      <c r="R139">
        <v>37764</v>
      </c>
      <c r="S139">
        <v>622.19600000000003</v>
      </c>
      <c r="U139">
        <v>26259</v>
      </c>
      <c r="V139">
        <v>0</v>
      </c>
      <c r="W139">
        <v>635</v>
      </c>
      <c r="X139">
        <v>635</v>
      </c>
      <c r="Z139">
        <v>0</v>
      </c>
      <c r="AC139">
        <v>0</v>
      </c>
      <c r="AD139" t="s">
        <v>305</v>
      </c>
      <c r="AE139">
        <v>0</v>
      </c>
      <c r="AH139">
        <v>0</v>
      </c>
      <c r="AI139">
        <v>0</v>
      </c>
      <c r="AJ139">
        <v>6160</v>
      </c>
      <c r="AK139" t="s">
        <v>529</v>
      </c>
      <c r="AL139" t="s">
        <v>86</v>
      </c>
      <c r="AM139">
        <v>0</v>
      </c>
      <c r="AN139">
        <v>0</v>
      </c>
      <c r="AO139">
        <v>0</v>
      </c>
      <c r="AP139">
        <v>0</v>
      </c>
      <c r="AQ139">
        <v>0</v>
      </c>
      <c r="AS139">
        <v>0</v>
      </c>
      <c r="AT139">
        <v>0</v>
      </c>
      <c r="AU139">
        <v>0</v>
      </c>
      <c r="AV139">
        <v>-17373</v>
      </c>
      <c r="AW139">
        <v>636210</v>
      </c>
      <c r="AX139">
        <v>627794</v>
      </c>
      <c r="AY139">
        <v>414687</v>
      </c>
      <c r="AZ139">
        <v>37764</v>
      </c>
      <c r="BA139">
        <v>0</v>
      </c>
      <c r="BB139">
        <v>0</v>
      </c>
      <c r="BC139">
        <v>0</v>
      </c>
      <c r="BD139">
        <v>0</v>
      </c>
      <c r="BE139">
        <v>0</v>
      </c>
      <c r="BF139">
        <v>568281</v>
      </c>
      <c r="BG139">
        <v>0</v>
      </c>
      <c r="BJ139">
        <v>12</v>
      </c>
      <c r="BK139">
        <v>0</v>
      </c>
      <c r="BL139">
        <v>0</v>
      </c>
      <c r="BM139">
        <v>0</v>
      </c>
      <c r="BN139">
        <v>0</v>
      </c>
      <c r="BO139">
        <v>0</v>
      </c>
      <c r="BP139">
        <v>0</v>
      </c>
      <c r="BQ139">
        <v>762</v>
      </c>
      <c r="BS139">
        <v>0</v>
      </c>
      <c r="BT139">
        <v>0</v>
      </c>
      <c r="BU139">
        <v>0</v>
      </c>
      <c r="BV139">
        <v>0</v>
      </c>
      <c r="BW139">
        <v>0</v>
      </c>
      <c r="BY139">
        <v>0</v>
      </c>
      <c r="CA139">
        <v>0</v>
      </c>
      <c r="CB139">
        <v>0</v>
      </c>
      <c r="CC139">
        <v>0</v>
      </c>
      <c r="CD139">
        <v>0</v>
      </c>
      <c r="CE139">
        <v>0</v>
      </c>
      <c r="CF139">
        <v>0</v>
      </c>
      <c r="CG139">
        <v>0</v>
      </c>
      <c r="CH139">
        <v>12949</v>
      </c>
      <c r="CI139">
        <v>0</v>
      </c>
      <c r="CJ139">
        <v>4</v>
      </c>
      <c r="CK139">
        <v>0</v>
      </c>
      <c r="CL139">
        <v>0</v>
      </c>
      <c r="CN139">
        <v>0</v>
      </c>
      <c r="CO139">
        <v>1</v>
      </c>
      <c r="CP139">
        <v>0</v>
      </c>
      <c r="CQ139">
        <v>0</v>
      </c>
      <c r="CR139">
        <v>60.396000000000001</v>
      </c>
      <c r="CS139">
        <v>0</v>
      </c>
      <c r="CT139">
        <v>0</v>
      </c>
      <c r="CU139">
        <v>0</v>
      </c>
      <c r="CV139">
        <v>0</v>
      </c>
      <c r="CW139">
        <v>0</v>
      </c>
      <c r="CX139">
        <v>0</v>
      </c>
      <c r="CY139">
        <v>0</v>
      </c>
      <c r="CZ139">
        <v>0</v>
      </c>
      <c r="DB139">
        <v>318805</v>
      </c>
      <c r="DC139">
        <v>0</v>
      </c>
      <c r="DD139">
        <v>0</v>
      </c>
      <c r="DE139">
        <v>38115</v>
      </c>
      <c r="DF139">
        <v>38115</v>
      </c>
      <c r="DG139">
        <v>6.1880000000000006</v>
      </c>
      <c r="DH139">
        <v>0</v>
      </c>
      <c r="DI139">
        <v>0</v>
      </c>
      <c r="DK139">
        <v>3815</v>
      </c>
      <c r="DL139">
        <v>0</v>
      </c>
      <c r="DM139">
        <v>137843</v>
      </c>
      <c r="DN139">
        <v>453</v>
      </c>
      <c r="DO139">
        <v>0</v>
      </c>
      <c r="DP139">
        <v>0</v>
      </c>
      <c r="DQ139">
        <v>0</v>
      </c>
      <c r="DR139">
        <v>0</v>
      </c>
      <c r="DS139">
        <v>0</v>
      </c>
      <c r="DT139">
        <v>0</v>
      </c>
      <c r="DU139">
        <v>0</v>
      </c>
      <c r="DV139">
        <v>0</v>
      </c>
      <c r="DW139">
        <v>0</v>
      </c>
      <c r="DX139">
        <v>0</v>
      </c>
      <c r="DY139">
        <v>0</v>
      </c>
      <c r="DZ139">
        <v>0</v>
      </c>
      <c r="EA139">
        <v>0</v>
      </c>
      <c r="EB139">
        <v>0</v>
      </c>
      <c r="EC139">
        <v>8.7050000000000001</v>
      </c>
      <c r="ED139">
        <v>61666</v>
      </c>
      <c r="EE139">
        <v>0</v>
      </c>
      <c r="EF139">
        <v>0</v>
      </c>
      <c r="EG139">
        <v>0</v>
      </c>
      <c r="EH139">
        <v>76630</v>
      </c>
      <c r="EI139">
        <v>0</v>
      </c>
      <c r="EJ139">
        <v>0</v>
      </c>
      <c r="EK139">
        <v>4.04</v>
      </c>
      <c r="EL139">
        <v>0</v>
      </c>
      <c r="EM139">
        <v>0</v>
      </c>
      <c r="EN139">
        <v>6.4000000000000001E-2</v>
      </c>
      <c r="EO139">
        <v>0</v>
      </c>
      <c r="EP139">
        <v>0</v>
      </c>
      <c r="EQ139">
        <v>4.1040000000000001</v>
      </c>
      <c r="ER139">
        <v>0</v>
      </c>
      <c r="ES139">
        <v>12.44</v>
      </c>
      <c r="ET139">
        <v>0</v>
      </c>
      <c r="EV139">
        <v>0</v>
      </c>
      <c r="EW139">
        <v>0</v>
      </c>
      <c r="EX139">
        <v>0</v>
      </c>
      <c r="EZ139">
        <v>534420</v>
      </c>
      <c r="FA139">
        <v>0</v>
      </c>
      <c r="FB139">
        <v>571731</v>
      </c>
      <c r="FC139">
        <v>0</v>
      </c>
      <c r="FD139">
        <v>0</v>
      </c>
      <c r="FE139">
        <v>79660</v>
      </c>
      <c r="FF139">
        <v>13714</v>
      </c>
      <c r="FG139">
        <v>6.6668999999999992E-2</v>
      </c>
      <c r="FH139">
        <v>3.0164999999999997E-2</v>
      </c>
      <c r="FI139">
        <v>0</v>
      </c>
      <c r="FJ139">
        <v>0</v>
      </c>
      <c r="FK139">
        <v>92.253</v>
      </c>
      <c r="FL139">
        <v>678054</v>
      </c>
      <c r="FM139">
        <v>0</v>
      </c>
      <c r="FN139">
        <v>0</v>
      </c>
      <c r="FO139">
        <v>1900</v>
      </c>
      <c r="FP139">
        <v>0</v>
      </c>
      <c r="FQ139">
        <v>1900</v>
      </c>
      <c r="FR139">
        <v>1900</v>
      </c>
      <c r="FS139">
        <v>0</v>
      </c>
      <c r="FT139">
        <v>0</v>
      </c>
      <c r="FU139">
        <v>0</v>
      </c>
      <c r="FV139">
        <v>0</v>
      </c>
      <c r="FW139">
        <v>0</v>
      </c>
      <c r="FX139">
        <v>0</v>
      </c>
      <c r="FY139">
        <v>0</v>
      </c>
      <c r="GB139">
        <v>0</v>
      </c>
      <c r="GC139">
        <v>0</v>
      </c>
      <c r="GD139">
        <v>0</v>
      </c>
      <c r="GF139">
        <v>0</v>
      </c>
      <c r="GG139">
        <v>0</v>
      </c>
      <c r="GH139">
        <v>0</v>
      </c>
      <c r="GI139">
        <v>0</v>
      </c>
      <c r="GK139">
        <v>0</v>
      </c>
      <c r="GL139">
        <v>0</v>
      </c>
      <c r="GM139">
        <v>0</v>
      </c>
      <c r="GN139">
        <v>0</v>
      </c>
      <c r="GO139">
        <v>0</v>
      </c>
      <c r="GQ139">
        <v>0</v>
      </c>
      <c r="GR139">
        <v>0</v>
      </c>
      <c r="GS139">
        <v>0</v>
      </c>
      <c r="GT139">
        <v>0</v>
      </c>
      <c r="HB139">
        <v>380911986</v>
      </c>
      <c r="HC139">
        <v>3.9695999999999995E-2</v>
      </c>
      <c r="HD139">
        <v>8869</v>
      </c>
      <c r="HE139">
        <v>0</v>
      </c>
      <c r="HF139">
        <v>56826</v>
      </c>
      <c r="HG139">
        <v>0</v>
      </c>
      <c r="HH139">
        <v>0</v>
      </c>
      <c r="HI139">
        <v>0</v>
      </c>
      <c r="HJ139">
        <v>15604</v>
      </c>
      <c r="HK139">
        <v>1249</v>
      </c>
      <c r="HL139">
        <v>754</v>
      </c>
      <c r="HM139">
        <v>0</v>
      </c>
      <c r="HN139">
        <v>0</v>
      </c>
      <c r="HO139">
        <v>0</v>
      </c>
      <c r="HP139">
        <v>0</v>
      </c>
      <c r="HQ139">
        <v>0</v>
      </c>
      <c r="HR139">
        <v>0</v>
      </c>
      <c r="HS139">
        <v>533967</v>
      </c>
      <c r="HT139">
        <v>13714</v>
      </c>
      <c r="HW139">
        <v>0</v>
      </c>
      <c r="HX139">
        <v>1</v>
      </c>
      <c r="HY139">
        <v>5</v>
      </c>
      <c r="HZ139">
        <v>5</v>
      </c>
      <c r="IA139">
        <v>4</v>
      </c>
      <c r="IB139">
        <v>9</v>
      </c>
      <c r="IC139">
        <v>24</v>
      </c>
      <c r="ID139">
        <v>0</v>
      </c>
      <c r="IE139">
        <v>0.68700000000000006</v>
      </c>
      <c r="IF139">
        <v>0</v>
      </c>
      <c r="IG139">
        <v>0</v>
      </c>
      <c r="IH139">
        <v>0</v>
      </c>
      <c r="II139">
        <v>0</v>
      </c>
      <c r="IJ139">
        <v>0.68700000000000006</v>
      </c>
      <c r="IK139">
        <v>0</v>
      </c>
      <c r="IL139">
        <v>0</v>
      </c>
      <c r="IM139">
        <v>0</v>
      </c>
      <c r="IN139">
        <v>0</v>
      </c>
      <c r="IO139">
        <v>0</v>
      </c>
      <c r="IP139">
        <v>0</v>
      </c>
      <c r="IQ139">
        <v>0</v>
      </c>
      <c r="IR139">
        <v>0</v>
      </c>
      <c r="IS139">
        <v>0</v>
      </c>
      <c r="IT139">
        <v>0</v>
      </c>
      <c r="IU139">
        <v>0</v>
      </c>
      <c r="IV139">
        <v>0</v>
      </c>
      <c r="IW139">
        <v>6160</v>
      </c>
      <c r="IX139">
        <v>635</v>
      </c>
      <c r="IY139">
        <v>0</v>
      </c>
      <c r="IZ139">
        <v>0</v>
      </c>
      <c r="JA139">
        <v>0</v>
      </c>
      <c r="JB139">
        <v>0</v>
      </c>
      <c r="JC139">
        <v>0</v>
      </c>
      <c r="JD139">
        <v>0</v>
      </c>
      <c r="JE139">
        <v>0</v>
      </c>
      <c r="JF139">
        <v>0</v>
      </c>
      <c r="JG139">
        <v>0</v>
      </c>
      <c r="JH139">
        <v>0</v>
      </c>
      <c r="JJ139">
        <v>0</v>
      </c>
      <c r="JK139">
        <v>0</v>
      </c>
      <c r="JL139">
        <v>0</v>
      </c>
      <c r="JM139">
        <v>0</v>
      </c>
      <c r="JO139">
        <v>0</v>
      </c>
      <c r="JP139">
        <v>0</v>
      </c>
      <c r="JQ139">
        <v>0</v>
      </c>
      <c r="JR139">
        <v>0</v>
      </c>
      <c r="JS139">
        <v>0</v>
      </c>
      <c r="JT139">
        <v>0</v>
      </c>
      <c r="JU139">
        <v>0</v>
      </c>
      <c r="JW139">
        <v>0</v>
      </c>
      <c r="JX139">
        <v>0</v>
      </c>
      <c r="JY139">
        <v>0</v>
      </c>
      <c r="JZ139">
        <v>0</v>
      </c>
      <c r="KD139">
        <v>0</v>
      </c>
      <c r="KE139">
        <v>7258</v>
      </c>
      <c r="KG139">
        <v>0</v>
      </c>
      <c r="KH139">
        <v>0</v>
      </c>
      <c r="KI139">
        <v>0</v>
      </c>
      <c r="KJ139">
        <v>0</v>
      </c>
      <c r="KK139">
        <v>0</v>
      </c>
      <c r="KL139">
        <v>0</v>
      </c>
      <c r="KM139">
        <v>0</v>
      </c>
      <c r="KN139">
        <v>0</v>
      </c>
      <c r="KO139">
        <v>0</v>
      </c>
      <c r="KP139">
        <v>0</v>
      </c>
      <c r="KQ139">
        <v>0</v>
      </c>
      <c r="KS139">
        <v>0</v>
      </c>
      <c r="KT139">
        <v>0</v>
      </c>
      <c r="KU139">
        <v>0</v>
      </c>
      <c r="KW139">
        <v>0</v>
      </c>
      <c r="KX139">
        <v>0</v>
      </c>
      <c r="KY139">
        <v>0</v>
      </c>
      <c r="KZ139">
        <v>0</v>
      </c>
      <c r="LA139">
        <v>0</v>
      </c>
      <c r="LB139">
        <v>0</v>
      </c>
      <c r="LD139">
        <v>0</v>
      </c>
      <c r="LE139">
        <v>0</v>
      </c>
      <c r="LF139">
        <v>0</v>
      </c>
      <c r="LG139">
        <v>0</v>
      </c>
      <c r="LH139">
        <v>0</v>
      </c>
      <c r="LI139">
        <v>0</v>
      </c>
      <c r="LJ139">
        <v>60.396000000000001</v>
      </c>
      <c r="LK139">
        <v>1</v>
      </c>
      <c r="LL139">
        <v>15000</v>
      </c>
      <c r="LM139">
        <v>604</v>
      </c>
      <c r="LN139">
        <v>0</v>
      </c>
      <c r="LO139">
        <v>0</v>
      </c>
      <c r="LP139">
        <v>0</v>
      </c>
      <c r="LQ139">
        <v>0</v>
      </c>
      <c r="LR139">
        <v>0</v>
      </c>
      <c r="LS139">
        <v>0</v>
      </c>
      <c r="LT139">
        <v>0</v>
      </c>
      <c r="LU139">
        <v>0</v>
      </c>
      <c r="LV139">
        <v>0</v>
      </c>
      <c r="LW139">
        <v>0</v>
      </c>
      <c r="LX139">
        <v>0</v>
      </c>
      <c r="LY139">
        <v>0</v>
      </c>
      <c r="LZ139">
        <v>68</v>
      </c>
      <c r="MA139">
        <v>4080</v>
      </c>
      <c r="MB139">
        <v>0</v>
      </c>
      <c r="MC139">
        <v>2720</v>
      </c>
      <c r="MD139">
        <v>1360</v>
      </c>
      <c r="ME139">
        <v>0</v>
      </c>
      <c r="MF139">
        <v>0</v>
      </c>
      <c r="MG139">
        <v>640290</v>
      </c>
      <c r="MH139">
        <v>0</v>
      </c>
      <c r="MI139">
        <v>0</v>
      </c>
      <c r="MJ139">
        <v>0</v>
      </c>
      <c r="MK139">
        <v>0</v>
      </c>
      <c r="ML139">
        <v>0</v>
      </c>
    </row>
    <row r="140" spans="1:350" x14ac:dyDescent="0.25">
      <c r="A140">
        <v>45523</v>
      </c>
      <c r="B140">
        <v>57833</v>
      </c>
      <c r="C140">
        <v>9</v>
      </c>
      <c r="D140">
        <v>2025</v>
      </c>
      <c r="E140">
        <v>6160</v>
      </c>
      <c r="F140">
        <v>0</v>
      </c>
      <c r="G140">
        <v>202.99700000000001</v>
      </c>
      <c r="H140">
        <v>194.309</v>
      </c>
      <c r="I140">
        <v>194.309</v>
      </c>
      <c r="J140">
        <v>202.99700000000001</v>
      </c>
      <c r="K140">
        <v>0</v>
      </c>
      <c r="L140">
        <v>6160</v>
      </c>
      <c r="M140">
        <v>0</v>
      </c>
      <c r="N140">
        <v>0</v>
      </c>
      <c r="P140">
        <v>354.20300000000003</v>
      </c>
      <c r="Q140">
        <v>0</v>
      </c>
      <c r="R140">
        <v>220384</v>
      </c>
      <c r="S140">
        <v>622.19600000000003</v>
      </c>
      <c r="U140">
        <v>153241</v>
      </c>
      <c r="V140">
        <v>14.337000000000002</v>
      </c>
      <c r="W140">
        <v>8832</v>
      </c>
      <c r="X140">
        <v>8832</v>
      </c>
      <c r="Z140">
        <v>0</v>
      </c>
      <c r="AC140">
        <v>0</v>
      </c>
      <c r="AD140" t="s">
        <v>305</v>
      </c>
      <c r="AE140">
        <v>0</v>
      </c>
      <c r="AH140">
        <v>0</v>
      </c>
      <c r="AI140">
        <v>0</v>
      </c>
      <c r="AJ140">
        <v>6160</v>
      </c>
      <c r="AK140" t="s">
        <v>529</v>
      </c>
      <c r="AL140" t="s">
        <v>43</v>
      </c>
      <c r="AM140">
        <v>0</v>
      </c>
      <c r="AN140">
        <v>0</v>
      </c>
      <c r="AO140">
        <v>0</v>
      </c>
      <c r="AP140">
        <v>0</v>
      </c>
      <c r="AQ140">
        <v>0</v>
      </c>
      <c r="AS140">
        <v>0</v>
      </c>
      <c r="AT140">
        <v>0</v>
      </c>
      <c r="AU140">
        <v>0</v>
      </c>
      <c r="AV140">
        <v>-56052</v>
      </c>
      <c r="AW140">
        <v>2015918</v>
      </c>
      <c r="AX140">
        <v>1984242</v>
      </c>
      <c r="AY140">
        <v>1444289</v>
      </c>
      <c r="AZ140">
        <v>220384</v>
      </c>
      <c r="BA140">
        <v>16</v>
      </c>
      <c r="BB140">
        <v>0</v>
      </c>
      <c r="BC140">
        <v>0</v>
      </c>
      <c r="BD140">
        <v>0</v>
      </c>
      <c r="BE140">
        <v>0</v>
      </c>
      <c r="BF140">
        <v>1893504</v>
      </c>
      <c r="BG140">
        <v>0</v>
      </c>
      <c r="BJ140">
        <v>12</v>
      </c>
      <c r="BK140">
        <v>0</v>
      </c>
      <c r="BL140">
        <v>0</v>
      </c>
      <c r="BM140">
        <v>0</v>
      </c>
      <c r="BN140">
        <v>0</v>
      </c>
      <c r="BO140">
        <v>0</v>
      </c>
      <c r="BP140">
        <v>0</v>
      </c>
      <c r="BQ140">
        <v>740</v>
      </c>
      <c r="BS140">
        <v>0</v>
      </c>
      <c r="BT140">
        <v>0</v>
      </c>
      <c r="BU140">
        <v>0</v>
      </c>
      <c r="BV140">
        <v>0</v>
      </c>
      <c r="BW140">
        <v>0</v>
      </c>
      <c r="BY140">
        <v>0</v>
      </c>
      <c r="CA140">
        <v>0</v>
      </c>
      <c r="CB140">
        <v>0</v>
      </c>
      <c r="CC140">
        <v>0</v>
      </c>
      <c r="CD140">
        <v>0</v>
      </c>
      <c r="CE140">
        <v>0</v>
      </c>
      <c r="CF140">
        <v>0</v>
      </c>
      <c r="CG140">
        <v>0</v>
      </c>
      <c r="CH140">
        <v>55933</v>
      </c>
      <c r="CI140">
        <v>0</v>
      </c>
      <c r="CJ140">
        <v>4</v>
      </c>
      <c r="CK140">
        <v>0</v>
      </c>
      <c r="CL140">
        <v>0</v>
      </c>
      <c r="CN140">
        <v>0</v>
      </c>
      <c r="CO140">
        <v>1</v>
      </c>
      <c r="CP140">
        <v>0</v>
      </c>
      <c r="CQ140">
        <v>0</v>
      </c>
      <c r="CR140">
        <v>353.50300000000004</v>
      </c>
      <c r="CS140">
        <v>0</v>
      </c>
      <c r="CT140">
        <v>0</v>
      </c>
      <c r="CU140">
        <v>0</v>
      </c>
      <c r="CV140">
        <v>0</v>
      </c>
      <c r="CW140">
        <v>0</v>
      </c>
      <c r="CX140">
        <v>0</v>
      </c>
      <c r="CY140">
        <v>0</v>
      </c>
      <c r="CZ140">
        <v>0</v>
      </c>
      <c r="DB140">
        <v>1196943</v>
      </c>
      <c r="DC140">
        <v>0</v>
      </c>
      <c r="DD140">
        <v>0</v>
      </c>
      <c r="DE140">
        <v>181104</v>
      </c>
      <c r="DF140">
        <v>181104</v>
      </c>
      <c r="DG140">
        <v>29.400000000000002</v>
      </c>
      <c r="DH140">
        <v>0</v>
      </c>
      <c r="DI140">
        <v>0</v>
      </c>
      <c r="DK140">
        <v>3464</v>
      </c>
      <c r="DL140">
        <v>0</v>
      </c>
      <c r="DM140">
        <v>169472</v>
      </c>
      <c r="DN140">
        <v>557</v>
      </c>
      <c r="DO140">
        <v>0</v>
      </c>
      <c r="DP140">
        <v>0</v>
      </c>
      <c r="DQ140">
        <v>0</v>
      </c>
      <c r="DR140">
        <v>0</v>
      </c>
      <c r="DS140">
        <v>0</v>
      </c>
      <c r="DT140">
        <v>0</v>
      </c>
      <c r="DU140">
        <v>0</v>
      </c>
      <c r="DV140">
        <v>0</v>
      </c>
      <c r="DW140">
        <v>0</v>
      </c>
      <c r="DX140">
        <v>0</v>
      </c>
      <c r="DY140">
        <v>0</v>
      </c>
      <c r="DZ140">
        <v>0</v>
      </c>
      <c r="EA140">
        <v>0</v>
      </c>
      <c r="EB140">
        <v>0</v>
      </c>
      <c r="EC140">
        <v>0.56700000000000006</v>
      </c>
      <c r="ED140">
        <v>4017</v>
      </c>
      <c r="EE140">
        <v>0</v>
      </c>
      <c r="EF140">
        <v>0</v>
      </c>
      <c r="EG140">
        <v>0</v>
      </c>
      <c r="EH140">
        <v>166012</v>
      </c>
      <c r="EI140">
        <v>0</v>
      </c>
      <c r="EJ140">
        <v>0</v>
      </c>
      <c r="EK140">
        <v>8.245000000000001</v>
      </c>
      <c r="EL140">
        <v>0</v>
      </c>
      <c r="EM140">
        <v>0</v>
      </c>
      <c r="EN140">
        <v>0.443</v>
      </c>
      <c r="EO140">
        <v>0</v>
      </c>
      <c r="EP140">
        <v>0</v>
      </c>
      <c r="EQ140">
        <v>8.6880000000000006</v>
      </c>
      <c r="ER140">
        <v>0</v>
      </c>
      <c r="ES140">
        <v>26.95</v>
      </c>
      <c r="ET140">
        <v>0</v>
      </c>
      <c r="EV140">
        <v>0</v>
      </c>
      <c r="EW140">
        <v>0</v>
      </c>
      <c r="EX140">
        <v>0</v>
      </c>
      <c r="EZ140">
        <v>1673120</v>
      </c>
      <c r="FA140">
        <v>0</v>
      </c>
      <c r="FB140">
        <v>1892947</v>
      </c>
      <c r="FC140">
        <v>0</v>
      </c>
      <c r="FD140">
        <v>0</v>
      </c>
      <c r="FE140">
        <v>265428</v>
      </c>
      <c r="FF140">
        <v>45694</v>
      </c>
      <c r="FG140">
        <v>6.6668999999999992E-2</v>
      </c>
      <c r="FH140">
        <v>3.0164999999999997E-2</v>
      </c>
      <c r="FI140">
        <v>0</v>
      </c>
      <c r="FJ140">
        <v>0</v>
      </c>
      <c r="FK140">
        <v>307.387</v>
      </c>
      <c r="FL140">
        <v>2260002</v>
      </c>
      <c r="FM140">
        <v>0</v>
      </c>
      <c r="FN140">
        <v>0</v>
      </c>
      <c r="FO140">
        <v>0</v>
      </c>
      <c r="FP140">
        <v>0</v>
      </c>
      <c r="FQ140">
        <v>0</v>
      </c>
      <c r="FR140">
        <v>0</v>
      </c>
      <c r="FS140">
        <v>0</v>
      </c>
      <c r="FT140">
        <v>0</v>
      </c>
      <c r="FU140">
        <v>0</v>
      </c>
      <c r="FV140">
        <v>0</v>
      </c>
      <c r="FW140">
        <v>0</v>
      </c>
      <c r="FX140">
        <v>0</v>
      </c>
      <c r="FY140">
        <v>0</v>
      </c>
      <c r="GB140">
        <v>0</v>
      </c>
      <c r="GC140">
        <v>0</v>
      </c>
      <c r="GD140">
        <v>0</v>
      </c>
      <c r="GF140">
        <v>0</v>
      </c>
      <c r="GG140">
        <v>0</v>
      </c>
      <c r="GH140">
        <v>0</v>
      </c>
      <c r="GI140">
        <v>0</v>
      </c>
      <c r="GK140">
        <v>0</v>
      </c>
      <c r="GL140">
        <v>0</v>
      </c>
      <c r="GM140">
        <v>0</v>
      </c>
      <c r="GN140">
        <v>0</v>
      </c>
      <c r="GO140">
        <v>0</v>
      </c>
      <c r="GQ140">
        <v>0</v>
      </c>
      <c r="GR140">
        <v>0</v>
      </c>
      <c r="GS140">
        <v>0</v>
      </c>
      <c r="GT140">
        <v>0</v>
      </c>
      <c r="HB140">
        <v>380911986</v>
      </c>
      <c r="HC140">
        <v>3.9695999999999995E-2</v>
      </c>
      <c r="HD140">
        <v>32233</v>
      </c>
      <c r="HE140">
        <v>0</v>
      </c>
      <c r="HF140">
        <v>213351</v>
      </c>
      <c r="HG140">
        <v>23408</v>
      </c>
      <c r="HH140">
        <v>51302</v>
      </c>
      <c r="HI140">
        <v>0</v>
      </c>
      <c r="HJ140">
        <v>48535</v>
      </c>
      <c r="HK140">
        <v>0</v>
      </c>
      <c r="HL140">
        <v>0</v>
      </c>
      <c r="HM140">
        <v>0</v>
      </c>
      <c r="HN140">
        <v>0</v>
      </c>
      <c r="HO140">
        <v>0</v>
      </c>
      <c r="HP140">
        <v>0</v>
      </c>
      <c r="HQ140">
        <v>0</v>
      </c>
      <c r="HR140">
        <v>0</v>
      </c>
      <c r="HS140">
        <v>1672563</v>
      </c>
      <c r="HT140">
        <v>45694</v>
      </c>
      <c r="HW140">
        <v>0</v>
      </c>
      <c r="HX140">
        <v>35</v>
      </c>
      <c r="HY140">
        <v>34</v>
      </c>
      <c r="HZ140">
        <v>22</v>
      </c>
      <c r="IA140">
        <v>24</v>
      </c>
      <c r="IB140">
        <v>6</v>
      </c>
      <c r="IC140">
        <v>121</v>
      </c>
      <c r="ID140">
        <v>0</v>
      </c>
      <c r="IE140">
        <v>0</v>
      </c>
      <c r="IF140">
        <v>0</v>
      </c>
      <c r="IG140">
        <v>38</v>
      </c>
      <c r="IH140">
        <v>83.282000000000011</v>
      </c>
      <c r="II140">
        <v>0</v>
      </c>
      <c r="IJ140">
        <v>14.337000000000002</v>
      </c>
      <c r="IK140">
        <v>0</v>
      </c>
      <c r="IL140">
        <v>0</v>
      </c>
      <c r="IM140">
        <v>0</v>
      </c>
      <c r="IN140">
        <v>0</v>
      </c>
      <c r="IO140">
        <v>0</v>
      </c>
      <c r="IP140">
        <v>0</v>
      </c>
      <c r="IQ140">
        <v>14.337000000000002</v>
      </c>
      <c r="IR140">
        <v>8832</v>
      </c>
      <c r="IS140">
        <v>0</v>
      </c>
      <c r="IT140">
        <v>0</v>
      </c>
      <c r="IU140">
        <v>0</v>
      </c>
      <c r="IV140">
        <v>0</v>
      </c>
      <c r="IW140">
        <v>6160</v>
      </c>
      <c r="IX140">
        <v>0</v>
      </c>
      <c r="IY140">
        <v>0</v>
      </c>
      <c r="IZ140">
        <v>0</v>
      </c>
      <c r="JA140">
        <v>0</v>
      </c>
      <c r="JB140">
        <v>0</v>
      </c>
      <c r="JC140">
        <v>0</v>
      </c>
      <c r="JD140">
        <v>0</v>
      </c>
      <c r="JE140">
        <v>0</v>
      </c>
      <c r="JF140">
        <v>0</v>
      </c>
      <c r="JG140">
        <v>0</v>
      </c>
      <c r="JH140">
        <v>0</v>
      </c>
      <c r="JJ140">
        <v>0</v>
      </c>
      <c r="JK140">
        <v>0</v>
      </c>
      <c r="JL140">
        <v>0</v>
      </c>
      <c r="JM140">
        <v>0</v>
      </c>
      <c r="JO140">
        <v>0</v>
      </c>
      <c r="JP140">
        <v>0</v>
      </c>
      <c r="JQ140">
        <v>0</v>
      </c>
      <c r="JR140">
        <v>0</v>
      </c>
      <c r="JS140">
        <v>0</v>
      </c>
      <c r="JT140">
        <v>0</v>
      </c>
      <c r="JU140">
        <v>0</v>
      </c>
      <c r="JW140">
        <v>0</v>
      </c>
      <c r="JX140">
        <v>0</v>
      </c>
      <c r="JY140">
        <v>0</v>
      </c>
      <c r="JZ140">
        <v>0</v>
      </c>
      <c r="KD140">
        <v>0</v>
      </c>
      <c r="KE140">
        <v>7258</v>
      </c>
      <c r="KG140">
        <v>0</v>
      </c>
      <c r="KH140">
        <v>0</v>
      </c>
      <c r="KI140">
        <v>0</v>
      </c>
      <c r="KJ140">
        <v>13</v>
      </c>
      <c r="KK140">
        <v>25</v>
      </c>
      <c r="KL140">
        <v>8008</v>
      </c>
      <c r="KM140">
        <v>15400</v>
      </c>
      <c r="KN140">
        <v>0</v>
      </c>
      <c r="KO140">
        <v>0</v>
      </c>
      <c r="KP140">
        <v>0</v>
      </c>
      <c r="KQ140">
        <v>0</v>
      </c>
      <c r="KS140">
        <v>0</v>
      </c>
      <c r="KT140">
        <v>0</v>
      </c>
      <c r="KU140">
        <v>0</v>
      </c>
      <c r="KW140">
        <v>0</v>
      </c>
      <c r="KX140">
        <v>0</v>
      </c>
      <c r="KY140">
        <v>0</v>
      </c>
      <c r="KZ140">
        <v>0</v>
      </c>
      <c r="LA140">
        <v>0</v>
      </c>
      <c r="LB140">
        <v>0</v>
      </c>
      <c r="LD140">
        <v>0</v>
      </c>
      <c r="LE140">
        <v>0</v>
      </c>
      <c r="LF140">
        <v>0</v>
      </c>
      <c r="LG140">
        <v>0</v>
      </c>
      <c r="LH140">
        <v>0</v>
      </c>
      <c r="LI140">
        <v>0</v>
      </c>
      <c r="LJ140">
        <v>353.50400000000002</v>
      </c>
      <c r="LK140">
        <v>3</v>
      </c>
      <c r="LL140">
        <v>45000</v>
      </c>
      <c r="LM140">
        <v>3535</v>
      </c>
      <c r="LN140">
        <v>0</v>
      </c>
      <c r="LO140">
        <v>0</v>
      </c>
      <c r="LP140">
        <v>0</v>
      </c>
      <c r="LQ140">
        <v>0</v>
      </c>
      <c r="LR140">
        <v>0</v>
      </c>
      <c r="LS140">
        <v>0</v>
      </c>
      <c r="LT140">
        <v>0</v>
      </c>
      <c r="LU140">
        <v>0</v>
      </c>
      <c r="LV140">
        <v>0</v>
      </c>
      <c r="LW140">
        <v>0</v>
      </c>
      <c r="LX140">
        <v>0</v>
      </c>
      <c r="LY140">
        <v>0</v>
      </c>
      <c r="LZ140">
        <v>395</v>
      </c>
      <c r="MA140">
        <v>23700</v>
      </c>
      <c r="MB140">
        <v>0</v>
      </c>
      <c r="MC140">
        <v>15800</v>
      </c>
      <c r="MD140">
        <v>7900</v>
      </c>
      <c r="ME140">
        <v>0</v>
      </c>
      <c r="MF140">
        <v>0</v>
      </c>
      <c r="MG140">
        <v>2039618</v>
      </c>
      <c r="MH140">
        <v>0</v>
      </c>
      <c r="MI140">
        <v>0</v>
      </c>
      <c r="MJ140">
        <v>0</v>
      </c>
      <c r="MK140">
        <v>0</v>
      </c>
      <c r="ML140">
        <v>0</v>
      </c>
    </row>
    <row r="141" spans="1:350" x14ac:dyDescent="0.25">
      <c r="A141">
        <v>45523</v>
      </c>
      <c r="B141">
        <v>15834</v>
      </c>
      <c r="C141">
        <v>9</v>
      </c>
      <c r="D141">
        <v>2025</v>
      </c>
      <c r="E141">
        <v>6160</v>
      </c>
      <c r="F141">
        <v>0</v>
      </c>
      <c r="G141">
        <v>6692.2820000000002</v>
      </c>
      <c r="H141">
        <v>6624.7840000000006</v>
      </c>
      <c r="I141">
        <v>6624.7840000000006</v>
      </c>
      <c r="J141">
        <v>6692.2820000000002</v>
      </c>
      <c r="K141">
        <v>0</v>
      </c>
      <c r="L141">
        <v>6160</v>
      </c>
      <c r="M141">
        <v>0</v>
      </c>
      <c r="N141">
        <v>0</v>
      </c>
      <c r="P141">
        <v>5890.7150000000001</v>
      </c>
      <c r="Q141">
        <v>0</v>
      </c>
      <c r="R141">
        <v>3665179</v>
      </c>
      <c r="S141">
        <v>622.19600000000003</v>
      </c>
      <c r="U141">
        <v>2548542</v>
      </c>
      <c r="V141">
        <v>972.21300000000008</v>
      </c>
      <c r="W141">
        <v>598883</v>
      </c>
      <c r="X141">
        <v>598883</v>
      </c>
      <c r="Z141">
        <v>0</v>
      </c>
      <c r="AC141">
        <v>0</v>
      </c>
      <c r="AD141" t="s">
        <v>305</v>
      </c>
      <c r="AE141">
        <v>0</v>
      </c>
      <c r="AH141">
        <v>0</v>
      </c>
      <c r="AI141">
        <v>0</v>
      </c>
      <c r="AJ141">
        <v>6160</v>
      </c>
      <c r="AK141" t="s">
        <v>529</v>
      </c>
      <c r="AL141" t="s">
        <v>308</v>
      </c>
      <c r="AM141">
        <v>0</v>
      </c>
      <c r="AN141">
        <v>0</v>
      </c>
      <c r="AO141">
        <v>0</v>
      </c>
      <c r="AP141">
        <v>0</v>
      </c>
      <c r="AQ141">
        <v>0</v>
      </c>
      <c r="AS141">
        <v>0</v>
      </c>
      <c r="AT141">
        <v>0</v>
      </c>
      <c r="AU141">
        <v>0</v>
      </c>
      <c r="AV141">
        <v>-303957</v>
      </c>
      <c r="AW141">
        <v>57837933</v>
      </c>
      <c r="AX141">
        <v>56781144</v>
      </c>
      <c r="AY141">
        <v>38588811</v>
      </c>
      <c r="AZ141">
        <v>3665179</v>
      </c>
      <c r="BA141">
        <v>0</v>
      </c>
      <c r="BB141">
        <v>0</v>
      </c>
      <c r="BC141">
        <v>0</v>
      </c>
      <c r="BD141">
        <v>0</v>
      </c>
      <c r="BE141">
        <v>0</v>
      </c>
      <c r="BF141">
        <v>51681474</v>
      </c>
      <c r="BG141">
        <v>0</v>
      </c>
      <c r="BJ141">
        <v>12</v>
      </c>
      <c r="BK141">
        <v>0</v>
      </c>
      <c r="BL141">
        <v>0</v>
      </c>
      <c r="BM141">
        <v>0</v>
      </c>
      <c r="BN141">
        <v>0</v>
      </c>
      <c r="BO141">
        <v>0</v>
      </c>
      <c r="BP141">
        <v>0</v>
      </c>
      <c r="BQ141">
        <v>0</v>
      </c>
      <c r="BS141">
        <v>0</v>
      </c>
      <c r="BT141">
        <v>0</v>
      </c>
      <c r="BU141">
        <v>0</v>
      </c>
      <c r="BV141">
        <v>0</v>
      </c>
      <c r="BW141">
        <v>0</v>
      </c>
      <c r="BY141">
        <v>0</v>
      </c>
      <c r="CA141">
        <v>267.42200000000003</v>
      </c>
      <c r="CB141">
        <v>267422</v>
      </c>
      <c r="CC141">
        <v>0</v>
      </c>
      <c r="CD141">
        <v>0</v>
      </c>
      <c r="CE141">
        <v>0</v>
      </c>
      <c r="CF141">
        <v>0</v>
      </c>
      <c r="CG141">
        <v>0</v>
      </c>
      <c r="CH141">
        <v>1401022</v>
      </c>
      <c r="CI141">
        <v>0</v>
      </c>
      <c r="CJ141">
        <v>4</v>
      </c>
      <c r="CK141">
        <v>0</v>
      </c>
      <c r="CL141">
        <v>0</v>
      </c>
      <c r="CN141">
        <v>0</v>
      </c>
      <c r="CO141">
        <v>1</v>
      </c>
      <c r="CP141">
        <v>0</v>
      </c>
      <c r="CQ141">
        <v>0</v>
      </c>
      <c r="CR141">
        <v>5856.2080000000005</v>
      </c>
      <c r="CS141">
        <v>0</v>
      </c>
      <c r="CT141">
        <v>0</v>
      </c>
      <c r="CU141">
        <v>0</v>
      </c>
      <c r="CV141">
        <v>0</v>
      </c>
      <c r="CW141">
        <v>0</v>
      </c>
      <c r="CX141">
        <v>0</v>
      </c>
      <c r="CY141">
        <v>0</v>
      </c>
      <c r="CZ141">
        <v>0</v>
      </c>
      <c r="DB141">
        <v>40808669</v>
      </c>
      <c r="DC141">
        <v>0</v>
      </c>
      <c r="DD141">
        <v>0</v>
      </c>
      <c r="DE141">
        <v>298760</v>
      </c>
      <c r="DF141">
        <v>298760</v>
      </c>
      <c r="DG141">
        <v>48.5</v>
      </c>
      <c r="DH141">
        <v>0</v>
      </c>
      <c r="DI141">
        <v>0</v>
      </c>
      <c r="DK141">
        <v>0</v>
      </c>
      <c r="DL141">
        <v>0</v>
      </c>
      <c r="DM141">
        <v>1774129</v>
      </c>
      <c r="DN141">
        <v>5833</v>
      </c>
      <c r="DO141">
        <v>0</v>
      </c>
      <c r="DP141">
        <v>0</v>
      </c>
      <c r="DQ141">
        <v>0</v>
      </c>
      <c r="DR141">
        <v>0</v>
      </c>
      <c r="DS141">
        <v>0</v>
      </c>
      <c r="DT141">
        <v>0</v>
      </c>
      <c r="DU141">
        <v>0</v>
      </c>
      <c r="DV141">
        <v>0</v>
      </c>
      <c r="DW141">
        <v>0</v>
      </c>
      <c r="DX141">
        <v>0</v>
      </c>
      <c r="DY141">
        <v>0</v>
      </c>
      <c r="DZ141">
        <v>0</v>
      </c>
      <c r="EA141">
        <v>0</v>
      </c>
      <c r="EB141">
        <v>0</v>
      </c>
      <c r="EC141">
        <v>63.453000000000003</v>
      </c>
      <c r="ED141">
        <v>449501</v>
      </c>
      <c r="EE141">
        <v>0</v>
      </c>
      <c r="EF141">
        <v>0</v>
      </c>
      <c r="EG141">
        <v>0</v>
      </c>
      <c r="EH141">
        <v>1330461</v>
      </c>
      <c r="EI141">
        <v>0</v>
      </c>
      <c r="EJ141">
        <v>0</v>
      </c>
      <c r="EK141">
        <v>54.042999999999999</v>
      </c>
      <c r="EL141">
        <v>0</v>
      </c>
      <c r="EM141">
        <v>6.71</v>
      </c>
      <c r="EN141">
        <v>6.7450000000000001</v>
      </c>
      <c r="EO141">
        <v>0</v>
      </c>
      <c r="EP141">
        <v>0</v>
      </c>
      <c r="EQ141">
        <v>67.498000000000005</v>
      </c>
      <c r="ER141">
        <v>0</v>
      </c>
      <c r="ES141">
        <v>215.98400000000001</v>
      </c>
      <c r="ET141">
        <v>0</v>
      </c>
      <c r="EV141">
        <v>0</v>
      </c>
      <c r="EW141">
        <v>0</v>
      </c>
      <c r="EX141">
        <v>0</v>
      </c>
      <c r="EZ141">
        <v>48289358</v>
      </c>
      <c r="FA141">
        <v>0</v>
      </c>
      <c r="FB141">
        <v>51948704</v>
      </c>
      <c r="FC141">
        <v>0</v>
      </c>
      <c r="FD141">
        <v>0</v>
      </c>
      <c r="FE141">
        <v>7244609</v>
      </c>
      <c r="FF141">
        <v>1247177</v>
      </c>
      <c r="FG141">
        <v>6.6668999999999992E-2</v>
      </c>
      <c r="FH141">
        <v>3.0164999999999997E-2</v>
      </c>
      <c r="FI141">
        <v>0</v>
      </c>
      <c r="FJ141">
        <v>0</v>
      </c>
      <c r="FK141">
        <v>8389.85</v>
      </c>
      <c r="FL141">
        <v>61841512</v>
      </c>
      <c r="FM141">
        <v>0</v>
      </c>
      <c r="FN141">
        <v>0</v>
      </c>
      <c r="FO141">
        <v>0</v>
      </c>
      <c r="FP141">
        <v>0</v>
      </c>
      <c r="FQ141">
        <v>0</v>
      </c>
      <c r="FR141">
        <v>0</v>
      </c>
      <c r="FS141">
        <v>0</v>
      </c>
      <c r="FT141">
        <v>0</v>
      </c>
      <c r="FU141">
        <v>0</v>
      </c>
      <c r="FV141">
        <v>0</v>
      </c>
      <c r="FW141">
        <v>0</v>
      </c>
      <c r="FX141">
        <v>0</v>
      </c>
      <c r="FY141">
        <v>0</v>
      </c>
      <c r="GB141">
        <v>0</v>
      </c>
      <c r="GC141">
        <v>0</v>
      </c>
      <c r="GD141">
        <v>0</v>
      </c>
      <c r="GF141">
        <v>0</v>
      </c>
      <c r="GG141">
        <v>0</v>
      </c>
      <c r="GH141">
        <v>0</v>
      </c>
      <c r="GI141">
        <v>0</v>
      </c>
      <c r="GK141">
        <v>0</v>
      </c>
      <c r="GL141">
        <v>0</v>
      </c>
      <c r="GM141">
        <v>0</v>
      </c>
      <c r="GN141">
        <v>0</v>
      </c>
      <c r="GO141">
        <v>0</v>
      </c>
      <c r="GQ141">
        <v>0</v>
      </c>
      <c r="GR141">
        <v>0</v>
      </c>
      <c r="GS141">
        <v>0</v>
      </c>
      <c r="GT141">
        <v>0</v>
      </c>
      <c r="HB141">
        <v>380911986</v>
      </c>
      <c r="HC141">
        <v>3.9695999999999995E-2</v>
      </c>
      <c r="HD141">
        <v>1062622</v>
      </c>
      <c r="HE141">
        <v>0</v>
      </c>
      <c r="HF141">
        <v>7274013</v>
      </c>
      <c r="HG141">
        <v>18480</v>
      </c>
      <c r="HH141">
        <v>439025</v>
      </c>
      <c r="HI141">
        <v>0</v>
      </c>
      <c r="HJ141">
        <v>268562</v>
      </c>
      <c r="HK141">
        <v>3746</v>
      </c>
      <c r="HL141">
        <v>1895</v>
      </c>
      <c r="HM141">
        <v>192000</v>
      </c>
      <c r="HN141">
        <v>3120</v>
      </c>
      <c r="HO141">
        <v>0</v>
      </c>
      <c r="HP141">
        <v>0</v>
      </c>
      <c r="HQ141">
        <v>0</v>
      </c>
      <c r="HR141">
        <v>0</v>
      </c>
      <c r="HS141">
        <v>48283525</v>
      </c>
      <c r="HT141">
        <v>1247177</v>
      </c>
      <c r="HW141">
        <v>0</v>
      </c>
      <c r="HX141">
        <v>69</v>
      </c>
      <c r="HY141">
        <v>55</v>
      </c>
      <c r="HZ141">
        <v>39</v>
      </c>
      <c r="IA141">
        <v>23</v>
      </c>
      <c r="IB141">
        <v>15</v>
      </c>
      <c r="IC141">
        <v>201</v>
      </c>
      <c r="ID141">
        <v>0</v>
      </c>
      <c r="IE141">
        <v>0</v>
      </c>
      <c r="IF141">
        <v>0</v>
      </c>
      <c r="IG141">
        <v>30</v>
      </c>
      <c r="IH141">
        <v>712.70300000000009</v>
      </c>
      <c r="II141">
        <v>0</v>
      </c>
      <c r="IJ141">
        <v>972.21300000000008</v>
      </c>
      <c r="IK141">
        <v>0</v>
      </c>
      <c r="IL141">
        <v>6</v>
      </c>
      <c r="IM141">
        <v>54</v>
      </c>
      <c r="IN141">
        <v>0</v>
      </c>
      <c r="IO141">
        <v>60</v>
      </c>
      <c r="IP141">
        <v>0</v>
      </c>
      <c r="IQ141">
        <v>972.21300000000008</v>
      </c>
      <c r="IR141">
        <v>598883</v>
      </c>
      <c r="IS141">
        <v>0</v>
      </c>
      <c r="IT141">
        <v>30000</v>
      </c>
      <c r="IU141">
        <v>162000</v>
      </c>
      <c r="IV141">
        <v>0</v>
      </c>
      <c r="IW141">
        <v>6160</v>
      </c>
      <c r="IX141">
        <v>0</v>
      </c>
      <c r="IY141">
        <v>0</v>
      </c>
      <c r="IZ141">
        <v>0</v>
      </c>
      <c r="JA141">
        <v>0</v>
      </c>
      <c r="JB141">
        <v>0</v>
      </c>
      <c r="JC141">
        <v>0</v>
      </c>
      <c r="JD141">
        <v>0</v>
      </c>
      <c r="JE141">
        <v>0</v>
      </c>
      <c r="JF141">
        <v>1</v>
      </c>
      <c r="JG141">
        <v>3120</v>
      </c>
      <c r="JH141">
        <v>0</v>
      </c>
      <c r="JJ141">
        <v>0</v>
      </c>
      <c r="JK141">
        <v>0</v>
      </c>
      <c r="JL141">
        <v>0</v>
      </c>
      <c r="JM141">
        <v>0</v>
      </c>
      <c r="JO141">
        <v>0</v>
      </c>
      <c r="JP141">
        <v>0</v>
      </c>
      <c r="JQ141">
        <v>0</v>
      </c>
      <c r="JR141">
        <v>0</v>
      </c>
      <c r="JS141">
        <v>0</v>
      </c>
      <c r="JT141">
        <v>0</v>
      </c>
      <c r="JU141">
        <v>0</v>
      </c>
      <c r="JW141">
        <v>0</v>
      </c>
      <c r="JX141">
        <v>0</v>
      </c>
      <c r="JY141">
        <v>0</v>
      </c>
      <c r="JZ141">
        <v>0</v>
      </c>
      <c r="KD141">
        <v>0</v>
      </c>
      <c r="KE141">
        <v>7258</v>
      </c>
      <c r="KG141">
        <v>0</v>
      </c>
      <c r="KH141">
        <v>0</v>
      </c>
      <c r="KI141">
        <v>0</v>
      </c>
      <c r="KJ141">
        <v>19</v>
      </c>
      <c r="KK141">
        <v>11</v>
      </c>
      <c r="KL141">
        <v>11704</v>
      </c>
      <c r="KM141">
        <v>6776</v>
      </c>
      <c r="KN141">
        <v>0</v>
      </c>
      <c r="KO141">
        <v>0</v>
      </c>
      <c r="KP141">
        <v>0</v>
      </c>
      <c r="KQ141">
        <v>0</v>
      </c>
      <c r="KS141">
        <v>0</v>
      </c>
      <c r="KT141">
        <v>0</v>
      </c>
      <c r="KU141">
        <v>0</v>
      </c>
      <c r="KW141">
        <v>0</v>
      </c>
      <c r="KX141">
        <v>0</v>
      </c>
      <c r="KY141">
        <v>0</v>
      </c>
      <c r="KZ141">
        <v>0</v>
      </c>
      <c r="LA141">
        <v>0</v>
      </c>
      <c r="LB141">
        <v>0</v>
      </c>
      <c r="LD141">
        <v>0</v>
      </c>
      <c r="LE141">
        <v>0</v>
      </c>
      <c r="LF141">
        <v>0</v>
      </c>
      <c r="LG141">
        <v>0</v>
      </c>
      <c r="LH141">
        <v>0</v>
      </c>
      <c r="LI141">
        <v>0</v>
      </c>
      <c r="LJ141">
        <v>5856.2080000000005</v>
      </c>
      <c r="LK141">
        <v>14</v>
      </c>
      <c r="LL141">
        <v>210000</v>
      </c>
      <c r="LM141">
        <v>58562</v>
      </c>
      <c r="LN141">
        <v>0</v>
      </c>
      <c r="LO141">
        <v>0</v>
      </c>
      <c r="LP141">
        <v>0</v>
      </c>
      <c r="LQ141">
        <v>0</v>
      </c>
      <c r="LR141">
        <v>0</v>
      </c>
      <c r="LS141">
        <v>0</v>
      </c>
      <c r="LT141">
        <v>0</v>
      </c>
      <c r="LU141">
        <v>0</v>
      </c>
      <c r="LV141">
        <v>0</v>
      </c>
      <c r="LW141">
        <v>0</v>
      </c>
      <c r="LX141">
        <v>0</v>
      </c>
      <c r="LY141">
        <v>0</v>
      </c>
      <c r="LZ141">
        <v>5640</v>
      </c>
      <c r="MA141">
        <v>338400</v>
      </c>
      <c r="MB141">
        <v>0</v>
      </c>
      <c r="MC141">
        <v>225600</v>
      </c>
      <c r="MD141">
        <v>112800</v>
      </c>
      <c r="ME141">
        <v>0</v>
      </c>
      <c r="MF141">
        <v>0</v>
      </c>
      <c r="MG141">
        <v>58176333</v>
      </c>
      <c r="MH141">
        <v>0</v>
      </c>
      <c r="MI141">
        <v>0</v>
      </c>
      <c r="MJ141">
        <v>0</v>
      </c>
      <c r="MK141">
        <v>0</v>
      </c>
      <c r="ML141">
        <v>0</v>
      </c>
    </row>
    <row r="142" spans="1:350" x14ac:dyDescent="0.25">
      <c r="A142">
        <v>45523</v>
      </c>
      <c r="B142">
        <v>57834</v>
      </c>
      <c r="C142">
        <v>9</v>
      </c>
      <c r="D142">
        <v>2025</v>
      </c>
      <c r="E142">
        <v>6160</v>
      </c>
      <c r="F142">
        <v>0</v>
      </c>
      <c r="G142">
        <v>502.053</v>
      </c>
      <c r="H142">
        <v>405.30200000000002</v>
      </c>
      <c r="I142">
        <v>405.30200000000002</v>
      </c>
      <c r="J142">
        <v>502.053</v>
      </c>
      <c r="K142">
        <v>0</v>
      </c>
      <c r="L142">
        <v>6160</v>
      </c>
      <c r="M142">
        <v>0</v>
      </c>
      <c r="N142">
        <v>0</v>
      </c>
      <c r="P142">
        <v>476.92</v>
      </c>
      <c r="Q142">
        <v>0</v>
      </c>
      <c r="R142">
        <v>296738</v>
      </c>
      <c r="S142">
        <v>622.19600000000003</v>
      </c>
      <c r="U142">
        <v>206333</v>
      </c>
      <c r="V142">
        <v>92.079000000000008</v>
      </c>
      <c r="W142">
        <v>56721</v>
      </c>
      <c r="X142">
        <v>56721</v>
      </c>
      <c r="Z142">
        <v>0</v>
      </c>
      <c r="AC142">
        <v>0</v>
      </c>
      <c r="AD142" t="s">
        <v>305</v>
      </c>
      <c r="AE142">
        <v>0</v>
      </c>
      <c r="AH142">
        <v>0</v>
      </c>
      <c r="AI142">
        <v>0</v>
      </c>
      <c r="AJ142">
        <v>6160</v>
      </c>
      <c r="AK142" t="s">
        <v>529</v>
      </c>
      <c r="AL142" t="s">
        <v>317</v>
      </c>
      <c r="AM142">
        <v>0</v>
      </c>
      <c r="AN142">
        <v>0</v>
      </c>
      <c r="AO142">
        <v>0</v>
      </c>
      <c r="AP142">
        <v>0</v>
      </c>
      <c r="AQ142">
        <v>0</v>
      </c>
      <c r="AS142">
        <v>0</v>
      </c>
      <c r="AT142">
        <v>0</v>
      </c>
      <c r="AU142">
        <v>0</v>
      </c>
      <c r="AV142">
        <v>-71893</v>
      </c>
      <c r="AW142">
        <v>5844876</v>
      </c>
      <c r="AX142">
        <v>5766506</v>
      </c>
      <c r="AY142">
        <v>3533094</v>
      </c>
      <c r="AZ142">
        <v>296738</v>
      </c>
      <c r="BA142">
        <v>22.333000000000002</v>
      </c>
      <c r="BB142">
        <v>0</v>
      </c>
      <c r="BC142">
        <v>0</v>
      </c>
      <c r="BD142">
        <v>0</v>
      </c>
      <c r="BE142">
        <v>0</v>
      </c>
      <c r="BF142">
        <v>5052583</v>
      </c>
      <c r="BG142">
        <v>0</v>
      </c>
      <c r="BJ142">
        <v>12</v>
      </c>
      <c r="BK142">
        <v>0</v>
      </c>
      <c r="BL142">
        <v>0</v>
      </c>
      <c r="BM142">
        <v>0</v>
      </c>
      <c r="BN142">
        <v>0</v>
      </c>
      <c r="BO142">
        <v>0</v>
      </c>
      <c r="BP142">
        <v>0</v>
      </c>
      <c r="BQ142">
        <v>708</v>
      </c>
      <c r="BS142">
        <v>0</v>
      </c>
      <c r="BT142">
        <v>0</v>
      </c>
      <c r="BU142">
        <v>0</v>
      </c>
      <c r="BV142">
        <v>0</v>
      </c>
      <c r="BW142">
        <v>0</v>
      </c>
      <c r="BY142">
        <v>0</v>
      </c>
      <c r="CA142">
        <v>0</v>
      </c>
      <c r="CB142">
        <v>0</v>
      </c>
      <c r="CC142">
        <v>0</v>
      </c>
      <c r="CD142">
        <v>0</v>
      </c>
      <c r="CE142">
        <v>0</v>
      </c>
      <c r="CF142">
        <v>0</v>
      </c>
      <c r="CG142">
        <v>0</v>
      </c>
      <c r="CH142">
        <v>116378</v>
      </c>
      <c r="CI142">
        <v>0</v>
      </c>
      <c r="CJ142">
        <v>4</v>
      </c>
      <c r="CK142">
        <v>0</v>
      </c>
      <c r="CL142">
        <v>0</v>
      </c>
      <c r="CN142">
        <v>0</v>
      </c>
      <c r="CO142">
        <v>1</v>
      </c>
      <c r="CP142">
        <v>0</v>
      </c>
      <c r="CQ142">
        <v>1</v>
      </c>
      <c r="CR142">
        <v>480.75800000000004</v>
      </c>
      <c r="CS142">
        <v>0</v>
      </c>
      <c r="CT142">
        <v>0</v>
      </c>
      <c r="CU142">
        <v>0</v>
      </c>
      <c r="CV142">
        <v>0</v>
      </c>
      <c r="CW142">
        <v>0</v>
      </c>
      <c r="CX142">
        <v>0</v>
      </c>
      <c r="CY142">
        <v>0</v>
      </c>
      <c r="CZ142">
        <v>0</v>
      </c>
      <c r="DB142">
        <v>2496660</v>
      </c>
      <c r="DC142">
        <v>0</v>
      </c>
      <c r="DD142">
        <v>0</v>
      </c>
      <c r="DE142">
        <v>691537</v>
      </c>
      <c r="DF142">
        <v>691537</v>
      </c>
      <c r="DG142">
        <v>112.26300000000001</v>
      </c>
      <c r="DH142">
        <v>0</v>
      </c>
      <c r="DI142">
        <v>0</v>
      </c>
      <c r="DK142">
        <v>2944</v>
      </c>
      <c r="DL142">
        <v>0</v>
      </c>
      <c r="DM142">
        <v>409926</v>
      </c>
      <c r="DN142">
        <v>1348</v>
      </c>
      <c r="DO142">
        <v>0</v>
      </c>
      <c r="DP142">
        <v>0</v>
      </c>
      <c r="DQ142">
        <v>0</v>
      </c>
      <c r="DR142">
        <v>0</v>
      </c>
      <c r="DS142">
        <v>0</v>
      </c>
      <c r="DT142">
        <v>0</v>
      </c>
      <c r="DU142">
        <v>0</v>
      </c>
      <c r="DV142">
        <v>0</v>
      </c>
      <c r="DW142">
        <v>0</v>
      </c>
      <c r="DX142">
        <v>0</v>
      </c>
      <c r="DY142">
        <v>0</v>
      </c>
      <c r="DZ142">
        <v>0</v>
      </c>
      <c r="EA142">
        <v>0</v>
      </c>
      <c r="EB142">
        <v>0</v>
      </c>
      <c r="EC142">
        <v>32.774999999999999</v>
      </c>
      <c r="ED142">
        <v>232178</v>
      </c>
      <c r="EE142">
        <v>0</v>
      </c>
      <c r="EF142">
        <v>0</v>
      </c>
      <c r="EG142">
        <v>0</v>
      </c>
      <c r="EH142">
        <v>179096</v>
      </c>
      <c r="EI142">
        <v>0</v>
      </c>
      <c r="EJ142">
        <v>0</v>
      </c>
      <c r="EK142">
        <v>9.4580000000000002</v>
      </c>
      <c r="EL142">
        <v>0</v>
      </c>
      <c r="EM142">
        <v>0</v>
      </c>
      <c r="EN142">
        <v>0.14000000000000001</v>
      </c>
      <c r="EO142">
        <v>0</v>
      </c>
      <c r="EP142">
        <v>0</v>
      </c>
      <c r="EQ142">
        <v>9.5980000000000008</v>
      </c>
      <c r="ER142">
        <v>0</v>
      </c>
      <c r="ES142">
        <v>29.074000000000002</v>
      </c>
      <c r="ET142">
        <v>0</v>
      </c>
      <c r="EV142">
        <v>0</v>
      </c>
      <c r="EW142">
        <v>0</v>
      </c>
      <c r="EX142">
        <v>0</v>
      </c>
      <c r="EZ142">
        <v>4936315</v>
      </c>
      <c r="FA142">
        <v>0</v>
      </c>
      <c r="FB142">
        <v>5231705</v>
      </c>
      <c r="FC142">
        <v>0</v>
      </c>
      <c r="FD142">
        <v>0</v>
      </c>
      <c r="FE142">
        <v>708262</v>
      </c>
      <c r="FF142">
        <v>121929</v>
      </c>
      <c r="FG142">
        <v>6.6668999999999992E-2</v>
      </c>
      <c r="FH142">
        <v>3.0164999999999997E-2</v>
      </c>
      <c r="FI142">
        <v>0</v>
      </c>
      <c r="FJ142">
        <v>0</v>
      </c>
      <c r="FK142">
        <v>820.22500000000002</v>
      </c>
      <c r="FL142">
        <v>6178274</v>
      </c>
      <c r="FM142">
        <v>0</v>
      </c>
      <c r="FN142">
        <v>0</v>
      </c>
      <c r="FO142">
        <v>26400</v>
      </c>
      <c r="FP142">
        <v>0</v>
      </c>
      <c r="FQ142">
        <v>26400</v>
      </c>
      <c r="FR142">
        <v>26400</v>
      </c>
      <c r="FS142">
        <v>0</v>
      </c>
      <c r="FT142">
        <v>0</v>
      </c>
      <c r="FU142">
        <v>0</v>
      </c>
      <c r="FV142">
        <v>0</v>
      </c>
      <c r="FW142">
        <v>0</v>
      </c>
      <c r="FX142">
        <v>0</v>
      </c>
      <c r="FY142">
        <v>0</v>
      </c>
      <c r="GB142">
        <v>823485</v>
      </c>
      <c r="GC142">
        <v>823485</v>
      </c>
      <c r="GD142">
        <v>87.153000000000006</v>
      </c>
      <c r="GF142">
        <v>0</v>
      </c>
      <c r="GG142">
        <v>0</v>
      </c>
      <c r="GH142">
        <v>0</v>
      </c>
      <c r="GI142">
        <v>0</v>
      </c>
      <c r="GK142">
        <v>0</v>
      </c>
      <c r="GL142">
        <v>0</v>
      </c>
      <c r="GM142">
        <v>0</v>
      </c>
      <c r="GN142">
        <v>0</v>
      </c>
      <c r="GO142">
        <v>0</v>
      </c>
      <c r="GQ142">
        <v>0</v>
      </c>
      <c r="GR142">
        <v>0</v>
      </c>
      <c r="GS142">
        <v>0</v>
      </c>
      <c r="GT142">
        <v>0</v>
      </c>
      <c r="HB142">
        <v>380911986</v>
      </c>
      <c r="HC142">
        <v>3.9695999999999995E-2</v>
      </c>
      <c r="HD142">
        <v>79718</v>
      </c>
      <c r="HE142">
        <v>0</v>
      </c>
      <c r="HF142">
        <v>445022</v>
      </c>
      <c r="HG142">
        <v>616</v>
      </c>
      <c r="HH142">
        <v>0</v>
      </c>
      <c r="HI142">
        <v>0</v>
      </c>
      <c r="HJ142">
        <v>49719</v>
      </c>
      <c r="HK142">
        <v>8177</v>
      </c>
      <c r="HL142">
        <v>8933</v>
      </c>
      <c r="HM142">
        <v>0</v>
      </c>
      <c r="HN142">
        <v>77549</v>
      </c>
      <c r="HO142">
        <v>0</v>
      </c>
      <c r="HP142">
        <v>136960</v>
      </c>
      <c r="HQ142">
        <v>0</v>
      </c>
      <c r="HR142">
        <v>0</v>
      </c>
      <c r="HS142">
        <v>4934967</v>
      </c>
      <c r="HT142">
        <v>121929</v>
      </c>
      <c r="HW142">
        <v>0</v>
      </c>
      <c r="HX142">
        <v>87</v>
      </c>
      <c r="HY142">
        <v>57</v>
      </c>
      <c r="HZ142">
        <v>65</v>
      </c>
      <c r="IA142">
        <v>72</v>
      </c>
      <c r="IB142">
        <v>160</v>
      </c>
      <c r="IC142">
        <v>441</v>
      </c>
      <c r="ID142">
        <v>0</v>
      </c>
      <c r="IE142">
        <v>0</v>
      </c>
      <c r="IF142">
        <v>0</v>
      </c>
      <c r="IG142">
        <v>1</v>
      </c>
      <c r="IH142">
        <v>0</v>
      </c>
      <c r="II142">
        <v>498.03500000000003</v>
      </c>
      <c r="IJ142">
        <v>92.079000000000008</v>
      </c>
      <c r="IK142">
        <v>0</v>
      </c>
      <c r="IL142">
        <v>0</v>
      </c>
      <c r="IM142">
        <v>0</v>
      </c>
      <c r="IN142">
        <v>0</v>
      </c>
      <c r="IO142">
        <v>0</v>
      </c>
      <c r="IP142">
        <v>498.03500000000003</v>
      </c>
      <c r="IQ142">
        <v>92.079000000000008</v>
      </c>
      <c r="IR142">
        <v>56721</v>
      </c>
      <c r="IS142">
        <v>0</v>
      </c>
      <c r="IT142">
        <v>0</v>
      </c>
      <c r="IU142">
        <v>0</v>
      </c>
      <c r="IV142">
        <v>0</v>
      </c>
      <c r="IW142">
        <v>6160</v>
      </c>
      <c r="IX142">
        <v>0</v>
      </c>
      <c r="IY142">
        <v>0</v>
      </c>
      <c r="IZ142">
        <v>136960</v>
      </c>
      <c r="JA142">
        <v>0</v>
      </c>
      <c r="JB142">
        <v>2</v>
      </c>
      <c r="JC142">
        <v>46035</v>
      </c>
      <c r="JD142">
        <v>2</v>
      </c>
      <c r="JE142">
        <v>21424</v>
      </c>
      <c r="JF142">
        <v>2</v>
      </c>
      <c r="JG142">
        <v>10090</v>
      </c>
      <c r="JH142">
        <v>0</v>
      </c>
      <c r="JJ142">
        <v>0</v>
      </c>
      <c r="JK142">
        <v>0</v>
      </c>
      <c r="JL142">
        <v>0</v>
      </c>
      <c r="JM142">
        <v>0</v>
      </c>
      <c r="JO142">
        <v>4.3639999999999999</v>
      </c>
      <c r="JP142">
        <v>68.638000000000005</v>
      </c>
      <c r="JQ142">
        <v>14.151</v>
      </c>
      <c r="JR142">
        <v>34841</v>
      </c>
      <c r="JS142">
        <v>637663</v>
      </c>
      <c r="JT142">
        <v>150981</v>
      </c>
      <c r="JU142">
        <v>0</v>
      </c>
      <c r="JW142">
        <v>0</v>
      </c>
      <c r="JX142">
        <v>0</v>
      </c>
      <c r="JY142">
        <v>0</v>
      </c>
      <c r="JZ142">
        <v>0</v>
      </c>
      <c r="KD142">
        <v>0</v>
      </c>
      <c r="KE142">
        <v>7258</v>
      </c>
      <c r="KG142">
        <v>0</v>
      </c>
      <c r="KH142">
        <v>0</v>
      </c>
      <c r="KI142">
        <v>0</v>
      </c>
      <c r="KJ142">
        <v>0</v>
      </c>
      <c r="KK142">
        <v>1</v>
      </c>
      <c r="KL142">
        <v>0</v>
      </c>
      <c r="KM142">
        <v>616</v>
      </c>
      <c r="KN142">
        <v>0</v>
      </c>
      <c r="KO142">
        <v>0</v>
      </c>
      <c r="KP142">
        <v>0</v>
      </c>
      <c r="KQ142">
        <v>0</v>
      </c>
      <c r="KS142">
        <v>0</v>
      </c>
      <c r="KT142">
        <v>0</v>
      </c>
      <c r="KU142">
        <v>0</v>
      </c>
      <c r="KW142">
        <v>0</v>
      </c>
      <c r="KX142">
        <v>0</v>
      </c>
      <c r="KY142">
        <v>0</v>
      </c>
      <c r="KZ142">
        <v>0</v>
      </c>
      <c r="LA142">
        <v>0</v>
      </c>
      <c r="LB142">
        <v>0</v>
      </c>
      <c r="LD142">
        <v>0</v>
      </c>
      <c r="LE142">
        <v>0</v>
      </c>
      <c r="LF142">
        <v>0</v>
      </c>
      <c r="LG142">
        <v>0</v>
      </c>
      <c r="LH142">
        <v>0</v>
      </c>
      <c r="LI142">
        <v>0</v>
      </c>
      <c r="LJ142">
        <v>471.91200000000003</v>
      </c>
      <c r="LK142">
        <v>3</v>
      </c>
      <c r="LL142">
        <v>45000</v>
      </c>
      <c r="LM142">
        <v>4719</v>
      </c>
      <c r="LN142">
        <v>0</v>
      </c>
      <c r="LO142">
        <v>0</v>
      </c>
      <c r="LP142">
        <v>0</v>
      </c>
      <c r="LQ142">
        <v>0</v>
      </c>
      <c r="LR142">
        <v>0</v>
      </c>
      <c r="LS142">
        <v>0</v>
      </c>
      <c r="LT142">
        <v>0</v>
      </c>
      <c r="LU142">
        <v>0</v>
      </c>
      <c r="LV142">
        <v>0</v>
      </c>
      <c r="LW142">
        <v>0</v>
      </c>
      <c r="LX142">
        <v>0</v>
      </c>
      <c r="LY142">
        <v>0</v>
      </c>
      <c r="LZ142">
        <v>611</v>
      </c>
      <c r="MA142">
        <v>36660</v>
      </c>
      <c r="MB142">
        <v>0</v>
      </c>
      <c r="MC142">
        <v>24440</v>
      </c>
      <c r="MD142">
        <v>12220</v>
      </c>
      <c r="ME142">
        <v>0</v>
      </c>
      <c r="MF142">
        <v>0</v>
      </c>
      <c r="MG142">
        <v>5881536</v>
      </c>
      <c r="MH142">
        <v>0</v>
      </c>
      <c r="MI142">
        <v>0</v>
      </c>
      <c r="MJ142">
        <v>0</v>
      </c>
      <c r="MK142">
        <v>0</v>
      </c>
      <c r="ML142">
        <v>0</v>
      </c>
    </row>
    <row r="143" spans="1:350" x14ac:dyDescent="0.25">
      <c r="A143">
        <v>45523</v>
      </c>
      <c r="B143">
        <v>15835</v>
      </c>
      <c r="C143">
        <v>9</v>
      </c>
      <c r="D143">
        <v>2025</v>
      </c>
      <c r="E143">
        <v>6160</v>
      </c>
      <c r="F143">
        <v>0</v>
      </c>
      <c r="G143">
        <v>12262.746999999999</v>
      </c>
      <c r="H143">
        <v>11697.857</v>
      </c>
      <c r="I143">
        <v>11697.857</v>
      </c>
      <c r="J143">
        <v>12262.746999999999</v>
      </c>
      <c r="K143">
        <v>0</v>
      </c>
      <c r="L143">
        <v>6160</v>
      </c>
      <c r="M143">
        <v>0</v>
      </c>
      <c r="N143">
        <v>0</v>
      </c>
      <c r="P143">
        <v>11306.29</v>
      </c>
      <c r="Q143">
        <v>0</v>
      </c>
      <c r="R143">
        <v>7034728</v>
      </c>
      <c r="S143">
        <v>622.19600000000003</v>
      </c>
      <c r="U143">
        <v>4891522</v>
      </c>
      <c r="V143">
        <v>1236.3520000000001</v>
      </c>
      <c r="W143">
        <v>761593</v>
      </c>
      <c r="X143">
        <v>761593</v>
      </c>
      <c r="Z143">
        <v>0</v>
      </c>
      <c r="AC143">
        <v>0</v>
      </c>
      <c r="AD143" t="s">
        <v>305</v>
      </c>
      <c r="AE143">
        <v>0</v>
      </c>
      <c r="AH143">
        <v>0</v>
      </c>
      <c r="AI143">
        <v>0</v>
      </c>
      <c r="AJ143">
        <v>6160</v>
      </c>
      <c r="AK143" t="s">
        <v>529</v>
      </c>
      <c r="AL143" t="s">
        <v>309</v>
      </c>
      <c r="AM143">
        <v>0</v>
      </c>
      <c r="AN143">
        <v>0</v>
      </c>
      <c r="AO143">
        <v>0</v>
      </c>
      <c r="AP143">
        <v>0</v>
      </c>
      <c r="AQ143">
        <v>0</v>
      </c>
      <c r="AS143">
        <v>0</v>
      </c>
      <c r="AT143">
        <v>0</v>
      </c>
      <c r="AU143">
        <v>0</v>
      </c>
      <c r="AV143">
        <v>-2327876</v>
      </c>
      <c r="AW143">
        <v>116239047</v>
      </c>
      <c r="AX143">
        <v>114329739</v>
      </c>
      <c r="AY143">
        <v>75674003</v>
      </c>
      <c r="AZ143">
        <v>7034728</v>
      </c>
      <c r="BA143">
        <v>0</v>
      </c>
      <c r="BB143">
        <v>0</v>
      </c>
      <c r="BC143">
        <v>0</v>
      </c>
      <c r="BD143">
        <v>0</v>
      </c>
      <c r="BE143">
        <v>0</v>
      </c>
      <c r="BF143">
        <v>104117694</v>
      </c>
      <c r="BG143">
        <v>0</v>
      </c>
      <c r="BJ143">
        <v>12</v>
      </c>
      <c r="BK143">
        <v>0</v>
      </c>
      <c r="BL143">
        <v>0</v>
      </c>
      <c r="BM143">
        <v>0</v>
      </c>
      <c r="BN143">
        <v>0</v>
      </c>
      <c r="BO143">
        <v>0</v>
      </c>
      <c r="BP143">
        <v>0</v>
      </c>
      <c r="BQ143">
        <v>0</v>
      </c>
      <c r="BS143">
        <v>0</v>
      </c>
      <c r="BT143">
        <v>0</v>
      </c>
      <c r="BU143">
        <v>0</v>
      </c>
      <c r="BV143">
        <v>0</v>
      </c>
      <c r="BW143">
        <v>0</v>
      </c>
      <c r="BY143">
        <v>0</v>
      </c>
      <c r="CA143">
        <v>128.67699999999999</v>
      </c>
      <c r="CB143">
        <v>128677</v>
      </c>
      <c r="CC143">
        <v>0</v>
      </c>
      <c r="CD143">
        <v>0</v>
      </c>
      <c r="CE143">
        <v>0</v>
      </c>
      <c r="CF143">
        <v>0</v>
      </c>
      <c r="CG143">
        <v>0</v>
      </c>
      <c r="CH143">
        <v>2596199</v>
      </c>
      <c r="CI143">
        <v>0</v>
      </c>
      <c r="CJ143">
        <v>4</v>
      </c>
      <c r="CK143">
        <v>0</v>
      </c>
      <c r="CL143">
        <v>0</v>
      </c>
      <c r="CN143">
        <v>0</v>
      </c>
      <c r="CO143">
        <v>1</v>
      </c>
      <c r="CP143">
        <v>0</v>
      </c>
      <c r="CQ143">
        <v>0</v>
      </c>
      <c r="CR143">
        <v>11126.648000000001</v>
      </c>
      <c r="CS143">
        <v>0</v>
      </c>
      <c r="CT143">
        <v>0</v>
      </c>
      <c r="CU143">
        <v>0</v>
      </c>
      <c r="CV143">
        <v>0</v>
      </c>
      <c r="CW143">
        <v>0</v>
      </c>
      <c r="CX143">
        <v>0</v>
      </c>
      <c r="CY143">
        <v>0</v>
      </c>
      <c r="CZ143">
        <v>0</v>
      </c>
      <c r="DB143">
        <v>72058799</v>
      </c>
      <c r="DC143">
        <v>0</v>
      </c>
      <c r="DD143">
        <v>0</v>
      </c>
      <c r="DE143">
        <v>4878258</v>
      </c>
      <c r="DF143">
        <v>4878258</v>
      </c>
      <c r="DG143">
        <v>791.92500000000007</v>
      </c>
      <c r="DH143">
        <v>0</v>
      </c>
      <c r="DI143">
        <v>0</v>
      </c>
      <c r="DK143">
        <v>0</v>
      </c>
      <c r="DL143">
        <v>0</v>
      </c>
      <c r="DM143">
        <v>11499595</v>
      </c>
      <c r="DN143">
        <v>37811</v>
      </c>
      <c r="DO143">
        <v>0</v>
      </c>
      <c r="DP143">
        <v>0</v>
      </c>
      <c r="DQ143">
        <v>0</v>
      </c>
      <c r="DR143">
        <v>0</v>
      </c>
      <c r="DS143">
        <v>0</v>
      </c>
      <c r="DT143">
        <v>0</v>
      </c>
      <c r="DU143">
        <v>0</v>
      </c>
      <c r="DV143">
        <v>0</v>
      </c>
      <c r="DW143">
        <v>0</v>
      </c>
      <c r="DX143">
        <v>0</v>
      </c>
      <c r="DY143">
        <v>0</v>
      </c>
      <c r="DZ143">
        <v>0</v>
      </c>
      <c r="EA143">
        <v>0.255</v>
      </c>
      <c r="EB143">
        <v>0</v>
      </c>
      <c r="EC143">
        <v>162.54</v>
      </c>
      <c r="ED143">
        <v>1151433</v>
      </c>
      <c r="EE143">
        <v>0</v>
      </c>
      <c r="EF143">
        <v>0</v>
      </c>
      <c r="EG143">
        <v>0</v>
      </c>
      <c r="EH143">
        <v>10385973</v>
      </c>
      <c r="EI143">
        <v>0</v>
      </c>
      <c r="EJ143">
        <v>0</v>
      </c>
      <c r="EK143">
        <v>439.738</v>
      </c>
      <c r="EL143">
        <v>0</v>
      </c>
      <c r="EM143">
        <v>72.253</v>
      </c>
      <c r="EN143">
        <v>29.347000000000001</v>
      </c>
      <c r="EO143">
        <v>0</v>
      </c>
      <c r="EP143">
        <v>0</v>
      </c>
      <c r="EQ143">
        <v>542.48500000000001</v>
      </c>
      <c r="ER143">
        <v>0.89200000000000002</v>
      </c>
      <c r="ES143">
        <v>1686.0350000000001</v>
      </c>
      <c r="ET143">
        <v>0</v>
      </c>
      <c r="EV143">
        <v>0</v>
      </c>
      <c r="EW143">
        <v>0</v>
      </c>
      <c r="EX143">
        <v>0</v>
      </c>
      <c r="EZ143">
        <v>97222154</v>
      </c>
      <c r="FA143">
        <v>0</v>
      </c>
      <c r="FB143">
        <v>104219071</v>
      </c>
      <c r="FC143">
        <v>0</v>
      </c>
      <c r="FD143">
        <v>0</v>
      </c>
      <c r="FE143">
        <v>14595017</v>
      </c>
      <c r="FF143">
        <v>2512568</v>
      </c>
      <c r="FG143">
        <v>6.6668999999999992E-2</v>
      </c>
      <c r="FH143">
        <v>3.0164999999999997E-2</v>
      </c>
      <c r="FI143">
        <v>0</v>
      </c>
      <c r="FJ143">
        <v>0</v>
      </c>
      <c r="FK143">
        <v>16902.222999999998</v>
      </c>
      <c r="FL143">
        <v>123922855</v>
      </c>
      <c r="FM143">
        <v>0</v>
      </c>
      <c r="FN143">
        <v>0</v>
      </c>
      <c r="FO143">
        <v>0</v>
      </c>
      <c r="FP143">
        <v>0</v>
      </c>
      <c r="FQ143">
        <v>0</v>
      </c>
      <c r="FR143">
        <v>0</v>
      </c>
      <c r="FS143">
        <v>0</v>
      </c>
      <c r="FT143">
        <v>0</v>
      </c>
      <c r="FU143">
        <v>0</v>
      </c>
      <c r="FV143">
        <v>0</v>
      </c>
      <c r="FW143">
        <v>0</v>
      </c>
      <c r="FX143">
        <v>0</v>
      </c>
      <c r="FY143">
        <v>0</v>
      </c>
      <c r="GB143">
        <v>228899</v>
      </c>
      <c r="GC143">
        <v>228899</v>
      </c>
      <c r="GD143">
        <v>22.405000000000001</v>
      </c>
      <c r="GF143">
        <v>0</v>
      </c>
      <c r="GG143">
        <v>0</v>
      </c>
      <c r="GH143">
        <v>0</v>
      </c>
      <c r="GI143">
        <v>0</v>
      </c>
      <c r="GK143">
        <v>0</v>
      </c>
      <c r="GL143">
        <v>0</v>
      </c>
      <c r="GM143">
        <v>0</v>
      </c>
      <c r="GN143">
        <v>0</v>
      </c>
      <c r="GO143">
        <v>0</v>
      </c>
      <c r="GQ143">
        <v>0</v>
      </c>
      <c r="GR143">
        <v>0</v>
      </c>
      <c r="GS143">
        <v>0</v>
      </c>
      <c r="GT143">
        <v>0</v>
      </c>
      <c r="HB143">
        <v>380911986</v>
      </c>
      <c r="HC143">
        <v>3.9695999999999995E-2</v>
      </c>
      <c r="HD143">
        <v>1947119</v>
      </c>
      <c r="HE143">
        <v>0</v>
      </c>
      <c r="HF143">
        <v>12844247</v>
      </c>
      <c r="HG143">
        <v>215600</v>
      </c>
      <c r="HH143">
        <v>1085275</v>
      </c>
      <c r="HI143">
        <v>0</v>
      </c>
      <c r="HJ143">
        <v>284939</v>
      </c>
      <c r="HK143">
        <v>9259</v>
      </c>
      <c r="HL143">
        <v>1251</v>
      </c>
      <c r="HM143">
        <v>213000</v>
      </c>
      <c r="HN143">
        <v>9678</v>
      </c>
      <c r="HO143">
        <v>0</v>
      </c>
      <c r="HP143">
        <v>0</v>
      </c>
      <c r="HQ143">
        <v>0</v>
      </c>
      <c r="HR143">
        <v>0</v>
      </c>
      <c r="HS143">
        <v>97184343</v>
      </c>
      <c r="HT143">
        <v>2512568</v>
      </c>
      <c r="HW143">
        <v>0</v>
      </c>
      <c r="HX143">
        <v>1150</v>
      </c>
      <c r="HY143">
        <v>899</v>
      </c>
      <c r="HZ143">
        <v>585</v>
      </c>
      <c r="IA143">
        <v>427</v>
      </c>
      <c r="IB143">
        <v>223</v>
      </c>
      <c r="IC143">
        <v>3284</v>
      </c>
      <c r="ID143">
        <v>0</v>
      </c>
      <c r="IE143">
        <v>0</v>
      </c>
      <c r="IF143">
        <v>0</v>
      </c>
      <c r="IG143">
        <v>350</v>
      </c>
      <c r="IH143">
        <v>1761.81</v>
      </c>
      <c r="II143">
        <v>0</v>
      </c>
      <c r="IJ143">
        <v>1236.3520000000001</v>
      </c>
      <c r="IK143">
        <v>5.0000000000000001E-3</v>
      </c>
      <c r="IL143">
        <v>8</v>
      </c>
      <c r="IM143">
        <v>57</v>
      </c>
      <c r="IN143">
        <v>1</v>
      </c>
      <c r="IO143">
        <v>66</v>
      </c>
      <c r="IP143">
        <v>5.0000000000000001E-3</v>
      </c>
      <c r="IQ143">
        <v>1236.3520000000001</v>
      </c>
      <c r="IR143">
        <v>761593</v>
      </c>
      <c r="IS143">
        <v>1</v>
      </c>
      <c r="IT143">
        <v>40000</v>
      </c>
      <c r="IU143">
        <v>171000</v>
      </c>
      <c r="IV143">
        <v>2000</v>
      </c>
      <c r="IW143">
        <v>6160</v>
      </c>
      <c r="IX143">
        <v>0</v>
      </c>
      <c r="IY143">
        <v>0</v>
      </c>
      <c r="IZ143">
        <v>1</v>
      </c>
      <c r="JA143">
        <v>0</v>
      </c>
      <c r="JB143">
        <v>0</v>
      </c>
      <c r="JC143">
        <v>0</v>
      </c>
      <c r="JD143">
        <v>1</v>
      </c>
      <c r="JE143">
        <v>6512</v>
      </c>
      <c r="JF143">
        <v>1</v>
      </c>
      <c r="JG143">
        <v>3166</v>
      </c>
      <c r="JH143">
        <v>0</v>
      </c>
      <c r="JJ143">
        <v>0</v>
      </c>
      <c r="JK143">
        <v>0</v>
      </c>
      <c r="JL143">
        <v>0</v>
      </c>
      <c r="JM143">
        <v>0</v>
      </c>
      <c r="JO143">
        <v>3.778</v>
      </c>
      <c r="JP143">
        <v>0</v>
      </c>
      <c r="JQ143">
        <v>18.627000000000002</v>
      </c>
      <c r="JR143">
        <v>30163</v>
      </c>
      <c r="JS143">
        <v>0</v>
      </c>
      <c r="JT143">
        <v>198736</v>
      </c>
      <c r="JU143">
        <v>0</v>
      </c>
      <c r="JW143">
        <v>0</v>
      </c>
      <c r="JX143">
        <v>0</v>
      </c>
      <c r="JY143">
        <v>0</v>
      </c>
      <c r="JZ143">
        <v>0</v>
      </c>
      <c r="KD143">
        <v>0</v>
      </c>
      <c r="KE143">
        <v>7258</v>
      </c>
      <c r="KG143">
        <v>0</v>
      </c>
      <c r="KH143">
        <v>0</v>
      </c>
      <c r="KI143">
        <v>0</v>
      </c>
      <c r="KJ143">
        <v>317</v>
      </c>
      <c r="KK143">
        <v>33</v>
      </c>
      <c r="KL143">
        <v>195272</v>
      </c>
      <c r="KM143">
        <v>20328</v>
      </c>
      <c r="KN143">
        <v>0</v>
      </c>
      <c r="KO143">
        <v>0</v>
      </c>
      <c r="KP143">
        <v>0</v>
      </c>
      <c r="KQ143">
        <v>0</v>
      </c>
      <c r="KS143">
        <v>0</v>
      </c>
      <c r="KT143">
        <v>0</v>
      </c>
      <c r="KU143">
        <v>0</v>
      </c>
      <c r="KW143">
        <v>0</v>
      </c>
      <c r="KX143">
        <v>0</v>
      </c>
      <c r="KY143">
        <v>0</v>
      </c>
      <c r="KZ143">
        <v>0</v>
      </c>
      <c r="LA143">
        <v>0</v>
      </c>
      <c r="LB143">
        <v>0</v>
      </c>
      <c r="LD143">
        <v>0</v>
      </c>
      <c r="LE143">
        <v>0</v>
      </c>
      <c r="LF143">
        <v>0</v>
      </c>
      <c r="LG143">
        <v>0</v>
      </c>
      <c r="LH143">
        <v>0</v>
      </c>
      <c r="LI143">
        <v>0</v>
      </c>
      <c r="LJ143">
        <v>10493.897999999999</v>
      </c>
      <c r="LK143">
        <v>12</v>
      </c>
      <c r="LL143">
        <v>180000</v>
      </c>
      <c r="LM143">
        <v>104939</v>
      </c>
      <c r="LN143">
        <v>0</v>
      </c>
      <c r="LO143">
        <v>0</v>
      </c>
      <c r="LP143">
        <v>0</v>
      </c>
      <c r="LQ143">
        <v>0</v>
      </c>
      <c r="LR143">
        <v>0</v>
      </c>
      <c r="LS143">
        <v>0</v>
      </c>
      <c r="LT143">
        <v>0</v>
      </c>
      <c r="LU143">
        <v>0</v>
      </c>
      <c r="LV143">
        <v>0</v>
      </c>
      <c r="LW143">
        <v>0</v>
      </c>
      <c r="LX143">
        <v>0</v>
      </c>
      <c r="LY143">
        <v>0</v>
      </c>
      <c r="LZ143">
        <v>10818</v>
      </c>
      <c r="MA143">
        <v>649080</v>
      </c>
      <c r="MB143">
        <v>0</v>
      </c>
      <c r="MC143">
        <v>432720</v>
      </c>
      <c r="MD143">
        <v>216360</v>
      </c>
      <c r="ME143">
        <v>0</v>
      </c>
      <c r="MF143">
        <v>0</v>
      </c>
      <c r="MG143">
        <v>116888127</v>
      </c>
      <c r="MH143">
        <v>0</v>
      </c>
      <c r="MI143">
        <v>0</v>
      </c>
      <c r="MJ143">
        <v>0</v>
      </c>
      <c r="MK143">
        <v>0</v>
      </c>
      <c r="ML143">
        <v>0</v>
      </c>
    </row>
    <row r="144" spans="1:350" x14ac:dyDescent="0.25">
      <c r="A144">
        <v>45523</v>
      </c>
      <c r="B144">
        <v>57835</v>
      </c>
      <c r="C144">
        <v>9</v>
      </c>
      <c r="D144">
        <v>2025</v>
      </c>
      <c r="E144">
        <v>6160</v>
      </c>
      <c r="F144">
        <v>0</v>
      </c>
      <c r="G144">
        <v>1118.9100000000001</v>
      </c>
      <c r="H144">
        <v>1093.8520000000001</v>
      </c>
      <c r="I144">
        <v>1093.8520000000001</v>
      </c>
      <c r="J144">
        <v>1118.9100000000001</v>
      </c>
      <c r="K144">
        <v>0</v>
      </c>
      <c r="L144">
        <v>6160</v>
      </c>
      <c r="M144">
        <v>0</v>
      </c>
      <c r="N144">
        <v>0</v>
      </c>
      <c r="P144">
        <v>1166.5930000000001</v>
      </c>
      <c r="Q144">
        <v>0</v>
      </c>
      <c r="R144">
        <v>725849</v>
      </c>
      <c r="S144">
        <v>622.19600000000003</v>
      </c>
      <c r="U144">
        <v>504712</v>
      </c>
      <c r="V144">
        <v>646.85700000000008</v>
      </c>
      <c r="W144">
        <v>398790</v>
      </c>
      <c r="X144">
        <v>398790</v>
      </c>
      <c r="Z144">
        <v>0</v>
      </c>
      <c r="AC144">
        <v>0</v>
      </c>
      <c r="AD144" t="s">
        <v>305</v>
      </c>
      <c r="AE144">
        <v>0</v>
      </c>
      <c r="AH144">
        <v>0</v>
      </c>
      <c r="AI144">
        <v>0</v>
      </c>
      <c r="AJ144">
        <v>6160</v>
      </c>
      <c r="AK144" t="s">
        <v>529</v>
      </c>
      <c r="AL144" t="s">
        <v>44</v>
      </c>
      <c r="AM144">
        <v>0</v>
      </c>
      <c r="AN144">
        <v>0</v>
      </c>
      <c r="AO144">
        <v>0</v>
      </c>
      <c r="AP144">
        <v>0</v>
      </c>
      <c r="AQ144">
        <v>0</v>
      </c>
      <c r="AS144">
        <v>0</v>
      </c>
      <c r="AT144">
        <v>0</v>
      </c>
      <c r="AU144">
        <v>0</v>
      </c>
      <c r="AV144">
        <v>-147294</v>
      </c>
      <c r="AW144">
        <v>12848931</v>
      </c>
      <c r="AX144">
        <v>12673441</v>
      </c>
      <c r="AY144">
        <v>8428955</v>
      </c>
      <c r="AZ144">
        <v>725849</v>
      </c>
      <c r="BA144">
        <v>0</v>
      </c>
      <c r="BB144">
        <v>2124</v>
      </c>
      <c r="BC144">
        <v>2111</v>
      </c>
      <c r="BD144">
        <v>5</v>
      </c>
      <c r="BE144">
        <v>14</v>
      </c>
      <c r="BF144">
        <v>11506204</v>
      </c>
      <c r="BG144">
        <v>0</v>
      </c>
      <c r="BJ144">
        <v>12</v>
      </c>
      <c r="BK144">
        <v>0</v>
      </c>
      <c r="BL144">
        <v>0</v>
      </c>
      <c r="BM144">
        <v>0</v>
      </c>
      <c r="BN144">
        <v>0</v>
      </c>
      <c r="BO144">
        <v>0</v>
      </c>
      <c r="BP144">
        <v>0</v>
      </c>
      <c r="BQ144">
        <v>602</v>
      </c>
      <c r="BS144">
        <v>0</v>
      </c>
      <c r="BT144">
        <v>0</v>
      </c>
      <c r="BU144">
        <v>0</v>
      </c>
      <c r="BV144">
        <v>0</v>
      </c>
      <c r="BW144">
        <v>0</v>
      </c>
      <c r="BY144">
        <v>0</v>
      </c>
      <c r="CA144">
        <v>0</v>
      </c>
      <c r="CB144">
        <v>0</v>
      </c>
      <c r="CC144">
        <v>0</v>
      </c>
      <c r="CD144">
        <v>0</v>
      </c>
      <c r="CE144">
        <v>0</v>
      </c>
      <c r="CF144">
        <v>0</v>
      </c>
      <c r="CG144">
        <v>0</v>
      </c>
      <c r="CH144">
        <v>253144</v>
      </c>
      <c r="CI144">
        <v>0</v>
      </c>
      <c r="CJ144">
        <v>4</v>
      </c>
      <c r="CK144">
        <v>0</v>
      </c>
      <c r="CL144">
        <v>0</v>
      </c>
      <c r="CN144">
        <v>0</v>
      </c>
      <c r="CO144">
        <v>1</v>
      </c>
      <c r="CP144">
        <v>0</v>
      </c>
      <c r="CQ144">
        <v>0</v>
      </c>
      <c r="CR144">
        <v>1165.248</v>
      </c>
      <c r="CS144">
        <v>0</v>
      </c>
      <c r="CT144">
        <v>0</v>
      </c>
      <c r="CU144">
        <v>0</v>
      </c>
      <c r="CV144">
        <v>0</v>
      </c>
      <c r="CW144">
        <v>0</v>
      </c>
      <c r="CX144">
        <v>0</v>
      </c>
      <c r="CY144">
        <v>0</v>
      </c>
      <c r="CZ144">
        <v>0</v>
      </c>
      <c r="DB144">
        <v>6738128</v>
      </c>
      <c r="DC144">
        <v>0</v>
      </c>
      <c r="DD144">
        <v>0</v>
      </c>
      <c r="DE144">
        <v>1912218</v>
      </c>
      <c r="DF144">
        <v>1912218</v>
      </c>
      <c r="DG144">
        <v>310.42500000000001</v>
      </c>
      <c r="DH144">
        <v>0</v>
      </c>
      <c r="DI144">
        <v>0</v>
      </c>
      <c r="DK144">
        <v>1247</v>
      </c>
      <c r="DL144">
        <v>0</v>
      </c>
      <c r="DM144">
        <v>657323</v>
      </c>
      <c r="DN144">
        <v>2161</v>
      </c>
      <c r="DO144">
        <v>0</v>
      </c>
      <c r="DP144">
        <v>0</v>
      </c>
      <c r="DQ144">
        <v>0</v>
      </c>
      <c r="DR144">
        <v>0</v>
      </c>
      <c r="DS144">
        <v>0</v>
      </c>
      <c r="DT144">
        <v>0</v>
      </c>
      <c r="DU144">
        <v>0</v>
      </c>
      <c r="DV144">
        <v>0</v>
      </c>
      <c r="DW144">
        <v>0</v>
      </c>
      <c r="DX144">
        <v>0</v>
      </c>
      <c r="DY144">
        <v>0</v>
      </c>
      <c r="DZ144">
        <v>0</v>
      </c>
      <c r="EA144">
        <v>0</v>
      </c>
      <c r="EB144">
        <v>0</v>
      </c>
      <c r="EC144">
        <v>24.7</v>
      </c>
      <c r="ED144">
        <v>174975</v>
      </c>
      <c r="EE144">
        <v>0</v>
      </c>
      <c r="EF144">
        <v>0</v>
      </c>
      <c r="EG144">
        <v>0</v>
      </c>
      <c r="EH144">
        <v>484509</v>
      </c>
      <c r="EI144">
        <v>0</v>
      </c>
      <c r="EJ144">
        <v>0</v>
      </c>
      <c r="EK144">
        <v>22.446000000000002</v>
      </c>
      <c r="EL144">
        <v>0</v>
      </c>
      <c r="EM144">
        <v>0.872</v>
      </c>
      <c r="EN144">
        <v>1.74</v>
      </c>
      <c r="EO144">
        <v>0</v>
      </c>
      <c r="EP144">
        <v>0</v>
      </c>
      <c r="EQ144">
        <v>25.058</v>
      </c>
      <c r="ER144">
        <v>0</v>
      </c>
      <c r="ES144">
        <v>78.654000000000011</v>
      </c>
      <c r="ET144">
        <v>0</v>
      </c>
      <c r="EV144">
        <v>0</v>
      </c>
      <c r="EW144">
        <v>0</v>
      </c>
      <c r="EX144">
        <v>0</v>
      </c>
      <c r="EZ144">
        <v>10782856</v>
      </c>
      <c r="FA144">
        <v>0</v>
      </c>
      <c r="FB144">
        <v>11506531</v>
      </c>
      <c r="FC144">
        <v>0</v>
      </c>
      <c r="FD144">
        <v>0</v>
      </c>
      <c r="FE144">
        <v>1612917</v>
      </c>
      <c r="FF144">
        <v>277668</v>
      </c>
      <c r="FG144">
        <v>6.6668999999999992E-2</v>
      </c>
      <c r="FH144">
        <v>3.0164999999999997E-2</v>
      </c>
      <c r="FI144">
        <v>0</v>
      </c>
      <c r="FJ144">
        <v>0</v>
      </c>
      <c r="FK144">
        <v>1867.89</v>
      </c>
      <c r="FL144">
        <v>13650260</v>
      </c>
      <c r="FM144">
        <v>0</v>
      </c>
      <c r="FN144">
        <v>0</v>
      </c>
      <c r="FO144">
        <v>0</v>
      </c>
      <c r="FP144">
        <v>0</v>
      </c>
      <c r="FQ144">
        <v>0</v>
      </c>
      <c r="FR144">
        <v>0</v>
      </c>
      <c r="FS144">
        <v>0</v>
      </c>
      <c r="FT144">
        <v>0</v>
      </c>
      <c r="FU144">
        <v>0</v>
      </c>
      <c r="FV144">
        <v>0</v>
      </c>
      <c r="FW144">
        <v>0</v>
      </c>
      <c r="FX144">
        <v>0</v>
      </c>
      <c r="FY144">
        <v>0</v>
      </c>
      <c r="GB144">
        <v>0</v>
      </c>
      <c r="GC144">
        <v>0</v>
      </c>
      <c r="GD144">
        <v>0</v>
      </c>
      <c r="GF144">
        <v>0</v>
      </c>
      <c r="GG144">
        <v>0</v>
      </c>
      <c r="GH144">
        <v>0</v>
      </c>
      <c r="GI144">
        <v>0</v>
      </c>
      <c r="GK144">
        <v>0</v>
      </c>
      <c r="GL144">
        <v>0</v>
      </c>
      <c r="GM144">
        <v>0</v>
      </c>
      <c r="GN144">
        <v>0</v>
      </c>
      <c r="GO144">
        <v>0</v>
      </c>
      <c r="GQ144">
        <v>0</v>
      </c>
      <c r="GR144">
        <v>0</v>
      </c>
      <c r="GS144">
        <v>0</v>
      </c>
      <c r="GT144">
        <v>0</v>
      </c>
      <c r="HB144">
        <v>380911986</v>
      </c>
      <c r="HC144">
        <v>3.9695999999999995E-2</v>
      </c>
      <c r="HD144">
        <v>177664</v>
      </c>
      <c r="HE144">
        <v>0</v>
      </c>
      <c r="HF144">
        <v>1201049</v>
      </c>
      <c r="HG144">
        <v>3080</v>
      </c>
      <c r="HH144">
        <v>482625</v>
      </c>
      <c r="HI144">
        <v>0</v>
      </c>
      <c r="HJ144">
        <v>101652</v>
      </c>
      <c r="HK144">
        <v>1471</v>
      </c>
      <c r="HL144">
        <v>1030</v>
      </c>
      <c r="HM144">
        <v>0</v>
      </c>
      <c r="HN144">
        <v>7054</v>
      </c>
      <c r="HO144">
        <v>0</v>
      </c>
      <c r="HP144">
        <v>0</v>
      </c>
      <c r="HQ144">
        <v>0</v>
      </c>
      <c r="HR144">
        <v>0</v>
      </c>
      <c r="HS144">
        <v>10780682</v>
      </c>
      <c r="HT144">
        <v>277668</v>
      </c>
      <c r="HW144">
        <v>0</v>
      </c>
      <c r="HX144">
        <v>71</v>
      </c>
      <c r="HY144">
        <v>265</v>
      </c>
      <c r="HZ144">
        <v>227</v>
      </c>
      <c r="IA144">
        <v>363</v>
      </c>
      <c r="IB144">
        <v>289</v>
      </c>
      <c r="IC144">
        <v>1215</v>
      </c>
      <c r="ID144">
        <v>0</v>
      </c>
      <c r="IE144">
        <v>0.35300000000000004</v>
      </c>
      <c r="IF144">
        <v>0</v>
      </c>
      <c r="IG144">
        <v>5</v>
      </c>
      <c r="IH144">
        <v>783.48200000000008</v>
      </c>
      <c r="II144">
        <v>0</v>
      </c>
      <c r="IJ144">
        <v>647.21</v>
      </c>
      <c r="IK144">
        <v>0</v>
      </c>
      <c r="IL144">
        <v>0</v>
      </c>
      <c r="IM144">
        <v>0</v>
      </c>
      <c r="IN144">
        <v>0</v>
      </c>
      <c r="IO144">
        <v>0</v>
      </c>
      <c r="IP144">
        <v>0</v>
      </c>
      <c r="IQ144">
        <v>646.85700000000008</v>
      </c>
      <c r="IR144">
        <v>398464</v>
      </c>
      <c r="IS144">
        <v>0</v>
      </c>
      <c r="IT144">
        <v>0</v>
      </c>
      <c r="IU144">
        <v>0</v>
      </c>
      <c r="IV144">
        <v>0</v>
      </c>
      <c r="IW144">
        <v>6160</v>
      </c>
      <c r="IX144">
        <v>326</v>
      </c>
      <c r="IY144">
        <v>0</v>
      </c>
      <c r="IZ144">
        <v>0</v>
      </c>
      <c r="JA144">
        <v>0</v>
      </c>
      <c r="JB144">
        <v>0</v>
      </c>
      <c r="JC144">
        <v>0</v>
      </c>
      <c r="JD144">
        <v>0</v>
      </c>
      <c r="JE144">
        <v>0</v>
      </c>
      <c r="JF144">
        <v>1</v>
      </c>
      <c r="JG144">
        <v>7054</v>
      </c>
      <c r="JH144">
        <v>0</v>
      </c>
      <c r="JJ144">
        <v>0</v>
      </c>
      <c r="JK144">
        <v>0</v>
      </c>
      <c r="JL144">
        <v>0</v>
      </c>
      <c r="JM144">
        <v>0</v>
      </c>
      <c r="JO144">
        <v>0</v>
      </c>
      <c r="JP144">
        <v>0</v>
      </c>
      <c r="JQ144">
        <v>0</v>
      </c>
      <c r="JR144">
        <v>0</v>
      </c>
      <c r="JS144">
        <v>0</v>
      </c>
      <c r="JT144">
        <v>0</v>
      </c>
      <c r="JU144">
        <v>2156</v>
      </c>
      <c r="JW144">
        <v>0</v>
      </c>
      <c r="JX144">
        <v>0</v>
      </c>
      <c r="JY144">
        <v>0</v>
      </c>
      <c r="JZ144">
        <v>0</v>
      </c>
      <c r="KD144">
        <v>2156</v>
      </c>
      <c r="KE144">
        <v>7258</v>
      </c>
      <c r="KG144">
        <v>0</v>
      </c>
      <c r="KH144">
        <v>0</v>
      </c>
      <c r="KI144">
        <v>0</v>
      </c>
      <c r="KJ144">
        <v>5</v>
      </c>
      <c r="KK144">
        <v>0</v>
      </c>
      <c r="KL144">
        <v>3080</v>
      </c>
      <c r="KM144">
        <v>0</v>
      </c>
      <c r="KN144">
        <v>0</v>
      </c>
      <c r="KO144">
        <v>0</v>
      </c>
      <c r="KP144">
        <v>0</v>
      </c>
      <c r="KQ144">
        <v>0</v>
      </c>
      <c r="KS144">
        <v>0</v>
      </c>
      <c r="KT144">
        <v>0</v>
      </c>
      <c r="KU144">
        <v>0</v>
      </c>
      <c r="KW144">
        <v>0</v>
      </c>
      <c r="KX144">
        <v>0</v>
      </c>
      <c r="KY144">
        <v>0</v>
      </c>
      <c r="KZ144">
        <v>0</v>
      </c>
      <c r="LA144">
        <v>0</v>
      </c>
      <c r="LB144">
        <v>0</v>
      </c>
      <c r="LD144">
        <v>0</v>
      </c>
      <c r="LE144">
        <v>0</v>
      </c>
      <c r="LF144">
        <v>0</v>
      </c>
      <c r="LG144">
        <v>0</v>
      </c>
      <c r="LH144">
        <v>0</v>
      </c>
      <c r="LI144">
        <v>0</v>
      </c>
      <c r="LJ144">
        <v>1165.248</v>
      </c>
      <c r="LK144">
        <v>6</v>
      </c>
      <c r="LL144">
        <v>90000</v>
      </c>
      <c r="LM144">
        <v>11652</v>
      </c>
      <c r="LN144">
        <v>0</v>
      </c>
      <c r="LO144">
        <v>0</v>
      </c>
      <c r="LP144">
        <v>0</v>
      </c>
      <c r="LQ144">
        <v>0</v>
      </c>
      <c r="LR144">
        <v>0</v>
      </c>
      <c r="LS144">
        <v>0</v>
      </c>
      <c r="LT144">
        <v>0</v>
      </c>
      <c r="LU144">
        <v>0</v>
      </c>
      <c r="LV144">
        <v>0</v>
      </c>
      <c r="LW144">
        <v>0</v>
      </c>
      <c r="LX144">
        <v>0</v>
      </c>
      <c r="LY144">
        <v>0</v>
      </c>
      <c r="LZ144">
        <v>1258</v>
      </c>
      <c r="MA144">
        <v>75480</v>
      </c>
      <c r="MB144">
        <v>0</v>
      </c>
      <c r="MC144">
        <v>50320</v>
      </c>
      <c r="MD144">
        <v>25160</v>
      </c>
      <c r="ME144">
        <v>0</v>
      </c>
      <c r="MF144">
        <v>0</v>
      </c>
      <c r="MG144">
        <v>12924411</v>
      </c>
      <c r="MH144">
        <v>0</v>
      </c>
      <c r="MI144">
        <v>0</v>
      </c>
      <c r="MJ144">
        <v>0</v>
      </c>
      <c r="MK144">
        <v>0</v>
      </c>
      <c r="ML144">
        <v>0</v>
      </c>
    </row>
    <row r="145" spans="1:350" x14ac:dyDescent="0.25">
      <c r="A145">
        <v>45523</v>
      </c>
      <c r="B145">
        <v>15836</v>
      </c>
      <c r="C145">
        <v>9</v>
      </c>
      <c r="D145">
        <v>2025</v>
      </c>
      <c r="E145">
        <v>6160</v>
      </c>
      <c r="F145">
        <v>0</v>
      </c>
      <c r="G145">
        <v>464.48200000000003</v>
      </c>
      <c r="H145">
        <v>449.98700000000002</v>
      </c>
      <c r="I145">
        <v>449.98700000000002</v>
      </c>
      <c r="J145">
        <v>464.48200000000003</v>
      </c>
      <c r="K145">
        <v>0</v>
      </c>
      <c r="L145">
        <v>6160</v>
      </c>
      <c r="M145">
        <v>0</v>
      </c>
      <c r="N145">
        <v>0</v>
      </c>
      <c r="P145">
        <v>465.67700000000002</v>
      </c>
      <c r="Q145">
        <v>0</v>
      </c>
      <c r="R145">
        <v>289742</v>
      </c>
      <c r="S145">
        <v>622.19600000000003</v>
      </c>
      <c r="U145">
        <v>201467</v>
      </c>
      <c r="V145">
        <v>41.852000000000004</v>
      </c>
      <c r="W145">
        <v>25781</v>
      </c>
      <c r="X145">
        <v>25781</v>
      </c>
      <c r="Z145">
        <v>0</v>
      </c>
      <c r="AC145">
        <v>0</v>
      </c>
      <c r="AD145" t="s">
        <v>305</v>
      </c>
      <c r="AE145">
        <v>0</v>
      </c>
      <c r="AH145">
        <v>0</v>
      </c>
      <c r="AI145">
        <v>0</v>
      </c>
      <c r="AJ145">
        <v>6160</v>
      </c>
      <c r="AK145" t="s">
        <v>529</v>
      </c>
      <c r="AL145" t="s">
        <v>310</v>
      </c>
      <c r="AM145">
        <v>0</v>
      </c>
      <c r="AN145">
        <v>0</v>
      </c>
      <c r="AO145">
        <v>0</v>
      </c>
      <c r="AP145">
        <v>0</v>
      </c>
      <c r="AQ145">
        <v>0</v>
      </c>
      <c r="AS145">
        <v>0</v>
      </c>
      <c r="AT145">
        <v>0</v>
      </c>
      <c r="AU145">
        <v>0</v>
      </c>
      <c r="AV145">
        <v>-19793</v>
      </c>
      <c r="AW145">
        <v>4184049</v>
      </c>
      <c r="AX145">
        <v>4111383</v>
      </c>
      <c r="AY145">
        <v>2755170</v>
      </c>
      <c r="AZ145">
        <v>289742</v>
      </c>
      <c r="BA145">
        <v>0</v>
      </c>
      <c r="BB145">
        <v>0</v>
      </c>
      <c r="BC145">
        <v>0</v>
      </c>
      <c r="BD145">
        <v>0</v>
      </c>
      <c r="BE145">
        <v>0</v>
      </c>
      <c r="BF145">
        <v>3780028</v>
      </c>
      <c r="BG145">
        <v>0</v>
      </c>
      <c r="BJ145">
        <v>12</v>
      </c>
      <c r="BK145">
        <v>0</v>
      </c>
      <c r="BL145">
        <v>0</v>
      </c>
      <c r="BM145">
        <v>0</v>
      </c>
      <c r="BN145">
        <v>0</v>
      </c>
      <c r="BO145">
        <v>0</v>
      </c>
      <c r="BP145">
        <v>0</v>
      </c>
      <c r="BQ145">
        <v>701</v>
      </c>
      <c r="BS145">
        <v>0</v>
      </c>
      <c r="BT145">
        <v>0</v>
      </c>
      <c r="BU145">
        <v>0</v>
      </c>
      <c r="BV145">
        <v>0</v>
      </c>
      <c r="BW145">
        <v>0</v>
      </c>
      <c r="BY145">
        <v>0</v>
      </c>
      <c r="CA145">
        <v>0</v>
      </c>
      <c r="CB145">
        <v>0</v>
      </c>
      <c r="CC145">
        <v>0</v>
      </c>
      <c r="CD145">
        <v>0</v>
      </c>
      <c r="CE145">
        <v>0</v>
      </c>
      <c r="CF145">
        <v>0</v>
      </c>
      <c r="CG145">
        <v>0</v>
      </c>
      <c r="CH145">
        <v>100752</v>
      </c>
      <c r="CI145">
        <v>0</v>
      </c>
      <c r="CJ145">
        <v>4</v>
      </c>
      <c r="CK145">
        <v>0</v>
      </c>
      <c r="CL145">
        <v>0</v>
      </c>
      <c r="CN145">
        <v>0</v>
      </c>
      <c r="CO145">
        <v>1</v>
      </c>
      <c r="CP145">
        <v>0</v>
      </c>
      <c r="CQ145">
        <v>0</v>
      </c>
      <c r="CR145">
        <v>470.94</v>
      </c>
      <c r="CS145">
        <v>0</v>
      </c>
      <c r="CT145">
        <v>0</v>
      </c>
      <c r="CU145">
        <v>0</v>
      </c>
      <c r="CV145">
        <v>0</v>
      </c>
      <c r="CW145">
        <v>0</v>
      </c>
      <c r="CX145">
        <v>0</v>
      </c>
      <c r="CY145">
        <v>0</v>
      </c>
      <c r="CZ145">
        <v>0</v>
      </c>
      <c r="DB145">
        <v>2771920</v>
      </c>
      <c r="DC145">
        <v>0</v>
      </c>
      <c r="DD145">
        <v>0</v>
      </c>
      <c r="DE145">
        <v>95249</v>
      </c>
      <c r="DF145">
        <v>95249</v>
      </c>
      <c r="DG145">
        <v>15.463000000000001</v>
      </c>
      <c r="DH145">
        <v>0</v>
      </c>
      <c r="DI145">
        <v>0</v>
      </c>
      <c r="DK145">
        <v>2834</v>
      </c>
      <c r="DL145">
        <v>0</v>
      </c>
      <c r="DM145">
        <v>330370</v>
      </c>
      <c r="DN145">
        <v>1086</v>
      </c>
      <c r="DO145">
        <v>0</v>
      </c>
      <c r="DP145">
        <v>0</v>
      </c>
      <c r="DQ145">
        <v>0</v>
      </c>
      <c r="DR145">
        <v>0</v>
      </c>
      <c r="DS145">
        <v>0</v>
      </c>
      <c r="DT145">
        <v>0</v>
      </c>
      <c r="DU145">
        <v>0</v>
      </c>
      <c r="DV145">
        <v>0</v>
      </c>
      <c r="DW145">
        <v>0</v>
      </c>
      <c r="DX145">
        <v>0</v>
      </c>
      <c r="DY145">
        <v>0</v>
      </c>
      <c r="DZ145">
        <v>0</v>
      </c>
      <c r="EA145">
        <v>0</v>
      </c>
      <c r="EB145">
        <v>0</v>
      </c>
      <c r="EC145">
        <v>7.5120000000000005</v>
      </c>
      <c r="ED145">
        <v>53215</v>
      </c>
      <c r="EE145">
        <v>0</v>
      </c>
      <c r="EF145">
        <v>0</v>
      </c>
      <c r="EG145">
        <v>0</v>
      </c>
      <c r="EH145">
        <v>278241</v>
      </c>
      <c r="EI145">
        <v>0</v>
      </c>
      <c r="EJ145">
        <v>0</v>
      </c>
      <c r="EK145">
        <v>12.33</v>
      </c>
      <c r="EL145">
        <v>0</v>
      </c>
      <c r="EM145">
        <v>1.323</v>
      </c>
      <c r="EN145">
        <v>0.84200000000000008</v>
      </c>
      <c r="EO145">
        <v>0</v>
      </c>
      <c r="EP145">
        <v>0</v>
      </c>
      <c r="EQ145">
        <v>14.495000000000001</v>
      </c>
      <c r="ER145">
        <v>0</v>
      </c>
      <c r="ES145">
        <v>45.169000000000004</v>
      </c>
      <c r="ET145">
        <v>0</v>
      </c>
      <c r="EV145">
        <v>0</v>
      </c>
      <c r="EW145">
        <v>0</v>
      </c>
      <c r="EX145">
        <v>0</v>
      </c>
      <c r="EZ145">
        <v>3490286</v>
      </c>
      <c r="FA145">
        <v>0</v>
      </c>
      <c r="FB145">
        <v>3778942</v>
      </c>
      <c r="FC145">
        <v>0</v>
      </c>
      <c r="FD145">
        <v>0</v>
      </c>
      <c r="FE145">
        <v>529877</v>
      </c>
      <c r="FF145">
        <v>91220</v>
      </c>
      <c r="FG145">
        <v>6.6668999999999992E-2</v>
      </c>
      <c r="FH145">
        <v>3.0164999999999997E-2</v>
      </c>
      <c r="FI145">
        <v>0</v>
      </c>
      <c r="FJ145">
        <v>0</v>
      </c>
      <c r="FK145">
        <v>613.64100000000008</v>
      </c>
      <c r="FL145">
        <v>4500791</v>
      </c>
      <c r="FM145">
        <v>0</v>
      </c>
      <c r="FN145">
        <v>0</v>
      </c>
      <c r="FO145">
        <v>0</v>
      </c>
      <c r="FP145">
        <v>0</v>
      </c>
      <c r="FQ145">
        <v>0</v>
      </c>
      <c r="FR145">
        <v>0</v>
      </c>
      <c r="FS145">
        <v>0</v>
      </c>
      <c r="FT145">
        <v>0</v>
      </c>
      <c r="FU145">
        <v>0</v>
      </c>
      <c r="FV145">
        <v>0</v>
      </c>
      <c r="FW145">
        <v>0</v>
      </c>
      <c r="FX145">
        <v>0</v>
      </c>
      <c r="FY145">
        <v>0</v>
      </c>
      <c r="GB145">
        <v>0</v>
      </c>
      <c r="GC145">
        <v>0</v>
      </c>
      <c r="GD145">
        <v>0</v>
      </c>
      <c r="GF145">
        <v>0</v>
      </c>
      <c r="GG145">
        <v>0</v>
      </c>
      <c r="GH145">
        <v>0</v>
      </c>
      <c r="GI145">
        <v>0</v>
      </c>
      <c r="GK145">
        <v>0</v>
      </c>
      <c r="GL145">
        <v>0</v>
      </c>
      <c r="GM145">
        <v>0</v>
      </c>
      <c r="GN145">
        <v>0</v>
      </c>
      <c r="GO145">
        <v>0</v>
      </c>
      <c r="GQ145">
        <v>0</v>
      </c>
      <c r="GR145">
        <v>0</v>
      </c>
      <c r="GS145">
        <v>0</v>
      </c>
      <c r="GT145">
        <v>0</v>
      </c>
      <c r="HB145">
        <v>380911986</v>
      </c>
      <c r="HC145">
        <v>3.9695999999999995E-2</v>
      </c>
      <c r="HD145">
        <v>73752</v>
      </c>
      <c r="HE145">
        <v>0</v>
      </c>
      <c r="HF145">
        <v>494086</v>
      </c>
      <c r="HG145">
        <v>8008</v>
      </c>
      <c r="HH145">
        <v>33863</v>
      </c>
      <c r="HI145">
        <v>0</v>
      </c>
      <c r="HJ145">
        <v>19665</v>
      </c>
      <c r="HK145">
        <v>0</v>
      </c>
      <c r="HL145">
        <v>0</v>
      </c>
      <c r="HM145">
        <v>0</v>
      </c>
      <c r="HN145">
        <v>0</v>
      </c>
      <c r="HO145">
        <v>0</v>
      </c>
      <c r="HP145">
        <v>0</v>
      </c>
      <c r="HQ145">
        <v>0</v>
      </c>
      <c r="HR145">
        <v>0</v>
      </c>
      <c r="HS145">
        <v>3489200</v>
      </c>
      <c r="HT145">
        <v>91220</v>
      </c>
      <c r="HW145">
        <v>0</v>
      </c>
      <c r="HX145">
        <v>13</v>
      </c>
      <c r="HY145">
        <v>5</v>
      </c>
      <c r="HZ145">
        <v>21</v>
      </c>
      <c r="IA145">
        <v>18</v>
      </c>
      <c r="IB145">
        <v>5</v>
      </c>
      <c r="IC145">
        <v>62</v>
      </c>
      <c r="ID145">
        <v>0</v>
      </c>
      <c r="IE145">
        <v>0</v>
      </c>
      <c r="IF145">
        <v>0</v>
      </c>
      <c r="IG145">
        <v>13</v>
      </c>
      <c r="IH145">
        <v>54.972000000000001</v>
      </c>
      <c r="II145">
        <v>0</v>
      </c>
      <c r="IJ145">
        <v>41.852000000000004</v>
      </c>
      <c r="IK145">
        <v>0</v>
      </c>
      <c r="IL145">
        <v>0</v>
      </c>
      <c r="IM145">
        <v>0</v>
      </c>
      <c r="IN145">
        <v>0</v>
      </c>
      <c r="IO145">
        <v>0</v>
      </c>
      <c r="IP145">
        <v>0</v>
      </c>
      <c r="IQ145">
        <v>41.852000000000004</v>
      </c>
      <c r="IR145">
        <v>25781</v>
      </c>
      <c r="IS145">
        <v>0</v>
      </c>
      <c r="IT145">
        <v>0</v>
      </c>
      <c r="IU145">
        <v>0</v>
      </c>
      <c r="IV145">
        <v>0</v>
      </c>
      <c r="IW145">
        <v>6160</v>
      </c>
      <c r="IX145">
        <v>0</v>
      </c>
      <c r="IY145">
        <v>0</v>
      </c>
      <c r="IZ145">
        <v>0</v>
      </c>
      <c r="JA145">
        <v>0</v>
      </c>
      <c r="JB145">
        <v>0</v>
      </c>
      <c r="JC145">
        <v>0</v>
      </c>
      <c r="JD145">
        <v>0</v>
      </c>
      <c r="JE145">
        <v>0</v>
      </c>
      <c r="JF145">
        <v>0</v>
      </c>
      <c r="JG145">
        <v>0</v>
      </c>
      <c r="JH145">
        <v>0</v>
      </c>
      <c r="JJ145">
        <v>0</v>
      </c>
      <c r="JK145">
        <v>0</v>
      </c>
      <c r="JL145">
        <v>0</v>
      </c>
      <c r="JM145">
        <v>0</v>
      </c>
      <c r="JO145">
        <v>0</v>
      </c>
      <c r="JP145">
        <v>0</v>
      </c>
      <c r="JQ145">
        <v>0</v>
      </c>
      <c r="JR145">
        <v>0</v>
      </c>
      <c r="JS145">
        <v>0</v>
      </c>
      <c r="JT145">
        <v>0</v>
      </c>
      <c r="JU145">
        <v>0</v>
      </c>
      <c r="JW145">
        <v>0</v>
      </c>
      <c r="JX145">
        <v>0</v>
      </c>
      <c r="JY145">
        <v>0</v>
      </c>
      <c r="JZ145">
        <v>0</v>
      </c>
      <c r="KD145">
        <v>0</v>
      </c>
      <c r="KE145">
        <v>7258</v>
      </c>
      <c r="KG145">
        <v>0</v>
      </c>
      <c r="KH145">
        <v>0</v>
      </c>
      <c r="KI145">
        <v>0</v>
      </c>
      <c r="KJ145">
        <v>5</v>
      </c>
      <c r="KK145">
        <v>8</v>
      </c>
      <c r="KL145">
        <v>3080</v>
      </c>
      <c r="KM145">
        <v>4928</v>
      </c>
      <c r="KN145">
        <v>0</v>
      </c>
      <c r="KO145">
        <v>0</v>
      </c>
      <c r="KP145">
        <v>0</v>
      </c>
      <c r="KQ145">
        <v>0</v>
      </c>
      <c r="KS145">
        <v>0</v>
      </c>
      <c r="KT145">
        <v>0</v>
      </c>
      <c r="KU145">
        <v>0</v>
      </c>
      <c r="KW145">
        <v>0</v>
      </c>
      <c r="KX145">
        <v>0</v>
      </c>
      <c r="KY145">
        <v>0</v>
      </c>
      <c r="KZ145">
        <v>0</v>
      </c>
      <c r="LA145">
        <v>0</v>
      </c>
      <c r="LB145">
        <v>0</v>
      </c>
      <c r="LD145">
        <v>0</v>
      </c>
      <c r="LE145">
        <v>0</v>
      </c>
      <c r="LF145">
        <v>0</v>
      </c>
      <c r="LG145">
        <v>0</v>
      </c>
      <c r="LH145">
        <v>0</v>
      </c>
      <c r="LI145">
        <v>0</v>
      </c>
      <c r="LJ145">
        <v>466.529</v>
      </c>
      <c r="LK145">
        <v>1</v>
      </c>
      <c r="LL145">
        <v>15000</v>
      </c>
      <c r="LM145">
        <v>4665</v>
      </c>
      <c r="LN145">
        <v>0</v>
      </c>
      <c r="LO145">
        <v>0</v>
      </c>
      <c r="LP145">
        <v>0</v>
      </c>
      <c r="LQ145">
        <v>0</v>
      </c>
      <c r="LR145">
        <v>0</v>
      </c>
      <c r="LS145">
        <v>0</v>
      </c>
      <c r="LT145">
        <v>0</v>
      </c>
      <c r="LU145">
        <v>0</v>
      </c>
      <c r="LV145">
        <v>0</v>
      </c>
      <c r="LW145">
        <v>0</v>
      </c>
      <c r="LX145">
        <v>0</v>
      </c>
      <c r="LY145">
        <v>0</v>
      </c>
      <c r="LZ145">
        <v>450</v>
      </c>
      <c r="MA145">
        <v>27000</v>
      </c>
      <c r="MB145">
        <v>0</v>
      </c>
      <c r="MC145">
        <v>18000</v>
      </c>
      <c r="MD145">
        <v>9000</v>
      </c>
      <c r="ME145">
        <v>0</v>
      </c>
      <c r="MF145">
        <v>0</v>
      </c>
      <c r="MG145">
        <v>4211049</v>
      </c>
      <c r="MH145">
        <v>0</v>
      </c>
      <c r="MI145">
        <v>0</v>
      </c>
      <c r="MJ145">
        <v>0</v>
      </c>
      <c r="MK145">
        <v>0</v>
      </c>
      <c r="ML145">
        <v>0</v>
      </c>
    </row>
    <row r="146" spans="1:350" x14ac:dyDescent="0.25">
      <c r="A146">
        <v>45523</v>
      </c>
      <c r="B146">
        <v>57836</v>
      </c>
      <c r="C146">
        <v>9</v>
      </c>
      <c r="D146">
        <v>2025</v>
      </c>
      <c r="E146">
        <v>6160</v>
      </c>
      <c r="F146">
        <v>0</v>
      </c>
      <c r="G146">
        <v>304.38200000000001</v>
      </c>
      <c r="H146">
        <v>292.666</v>
      </c>
      <c r="I146">
        <v>292.666</v>
      </c>
      <c r="J146">
        <v>304.38200000000001</v>
      </c>
      <c r="K146">
        <v>0</v>
      </c>
      <c r="L146">
        <v>6160</v>
      </c>
      <c r="M146">
        <v>0</v>
      </c>
      <c r="N146">
        <v>0</v>
      </c>
      <c r="P146">
        <v>314.7</v>
      </c>
      <c r="Q146">
        <v>0</v>
      </c>
      <c r="R146">
        <v>195805</v>
      </c>
      <c r="S146">
        <v>622.19600000000003</v>
      </c>
      <c r="U146">
        <v>136150</v>
      </c>
      <c r="V146">
        <v>0</v>
      </c>
      <c r="W146">
        <v>0</v>
      </c>
      <c r="X146">
        <v>0</v>
      </c>
      <c r="Z146">
        <v>0</v>
      </c>
      <c r="AC146">
        <v>0</v>
      </c>
      <c r="AD146" t="s">
        <v>305</v>
      </c>
      <c r="AE146">
        <v>0</v>
      </c>
      <c r="AH146">
        <v>0</v>
      </c>
      <c r="AI146">
        <v>0</v>
      </c>
      <c r="AJ146">
        <v>6160</v>
      </c>
      <c r="AK146" t="s">
        <v>529</v>
      </c>
      <c r="AL146" t="s">
        <v>21</v>
      </c>
      <c r="AM146">
        <v>0</v>
      </c>
      <c r="AN146">
        <v>0</v>
      </c>
      <c r="AO146">
        <v>0</v>
      </c>
      <c r="AP146">
        <v>0</v>
      </c>
      <c r="AQ146">
        <v>0</v>
      </c>
      <c r="AS146">
        <v>0</v>
      </c>
      <c r="AT146">
        <v>0</v>
      </c>
      <c r="AU146">
        <v>0</v>
      </c>
      <c r="AV146">
        <v>-40511</v>
      </c>
      <c r="AW146">
        <v>3322758</v>
      </c>
      <c r="AX146">
        <v>3275380</v>
      </c>
      <c r="AY146">
        <v>2178368</v>
      </c>
      <c r="AZ146">
        <v>195805</v>
      </c>
      <c r="BA146">
        <v>14.083</v>
      </c>
      <c r="BB146">
        <v>6373</v>
      </c>
      <c r="BC146">
        <v>6333</v>
      </c>
      <c r="BD146">
        <v>15</v>
      </c>
      <c r="BE146">
        <v>41</v>
      </c>
      <c r="BF146">
        <v>2981324</v>
      </c>
      <c r="BG146">
        <v>0</v>
      </c>
      <c r="BJ146">
        <v>12</v>
      </c>
      <c r="BK146">
        <v>0</v>
      </c>
      <c r="BL146">
        <v>0</v>
      </c>
      <c r="BM146">
        <v>0</v>
      </c>
      <c r="BN146">
        <v>0</v>
      </c>
      <c r="BO146">
        <v>0</v>
      </c>
      <c r="BP146">
        <v>0</v>
      </c>
      <c r="BQ146">
        <v>725</v>
      </c>
      <c r="BS146">
        <v>0</v>
      </c>
      <c r="BT146">
        <v>0</v>
      </c>
      <c r="BU146">
        <v>0</v>
      </c>
      <c r="BV146">
        <v>0</v>
      </c>
      <c r="BW146">
        <v>0</v>
      </c>
      <c r="BY146">
        <v>0</v>
      </c>
      <c r="CA146">
        <v>0</v>
      </c>
      <c r="CB146">
        <v>0</v>
      </c>
      <c r="CC146">
        <v>0</v>
      </c>
      <c r="CD146">
        <v>0</v>
      </c>
      <c r="CE146">
        <v>0</v>
      </c>
      <c r="CF146">
        <v>0</v>
      </c>
      <c r="CG146">
        <v>0</v>
      </c>
      <c r="CH146">
        <v>66151</v>
      </c>
      <c r="CI146">
        <v>0</v>
      </c>
      <c r="CJ146">
        <v>4</v>
      </c>
      <c r="CK146">
        <v>0</v>
      </c>
      <c r="CL146">
        <v>0</v>
      </c>
      <c r="CN146">
        <v>0</v>
      </c>
      <c r="CO146">
        <v>1</v>
      </c>
      <c r="CP146">
        <v>0</v>
      </c>
      <c r="CQ146">
        <v>0</v>
      </c>
      <c r="CR146">
        <v>314.19</v>
      </c>
      <c r="CS146">
        <v>0</v>
      </c>
      <c r="CT146">
        <v>0</v>
      </c>
      <c r="CU146">
        <v>0</v>
      </c>
      <c r="CV146">
        <v>0</v>
      </c>
      <c r="CW146">
        <v>0</v>
      </c>
      <c r="CX146">
        <v>0</v>
      </c>
      <c r="CY146">
        <v>0</v>
      </c>
      <c r="CZ146">
        <v>0</v>
      </c>
      <c r="DB146">
        <v>1802823</v>
      </c>
      <c r="DC146">
        <v>0</v>
      </c>
      <c r="DD146">
        <v>0</v>
      </c>
      <c r="DE146">
        <v>456995</v>
      </c>
      <c r="DF146">
        <v>456995</v>
      </c>
      <c r="DG146">
        <v>74.188000000000002</v>
      </c>
      <c r="DH146">
        <v>0</v>
      </c>
      <c r="DI146">
        <v>0</v>
      </c>
      <c r="DK146">
        <v>3221</v>
      </c>
      <c r="DL146">
        <v>0</v>
      </c>
      <c r="DM146">
        <v>277535</v>
      </c>
      <c r="DN146">
        <v>913</v>
      </c>
      <c r="DO146">
        <v>0</v>
      </c>
      <c r="DP146">
        <v>0</v>
      </c>
      <c r="DQ146">
        <v>0</v>
      </c>
      <c r="DR146">
        <v>0</v>
      </c>
      <c r="DS146">
        <v>0</v>
      </c>
      <c r="DT146">
        <v>0</v>
      </c>
      <c r="DU146">
        <v>0</v>
      </c>
      <c r="DV146">
        <v>0</v>
      </c>
      <c r="DW146">
        <v>0</v>
      </c>
      <c r="DX146">
        <v>0</v>
      </c>
      <c r="DY146">
        <v>0</v>
      </c>
      <c r="DZ146">
        <v>0</v>
      </c>
      <c r="EA146">
        <v>0</v>
      </c>
      <c r="EB146">
        <v>0</v>
      </c>
      <c r="EC146">
        <v>7.6770000000000005</v>
      </c>
      <c r="ED146">
        <v>54384</v>
      </c>
      <c r="EE146">
        <v>0</v>
      </c>
      <c r="EF146">
        <v>0</v>
      </c>
      <c r="EG146">
        <v>0</v>
      </c>
      <c r="EH146">
        <v>224064</v>
      </c>
      <c r="EI146">
        <v>0</v>
      </c>
      <c r="EJ146">
        <v>0</v>
      </c>
      <c r="EK146">
        <v>10.575000000000001</v>
      </c>
      <c r="EL146">
        <v>0</v>
      </c>
      <c r="EM146">
        <v>0.52800000000000002</v>
      </c>
      <c r="EN146">
        <v>0.61299999999999999</v>
      </c>
      <c r="EO146">
        <v>0</v>
      </c>
      <c r="EP146">
        <v>0</v>
      </c>
      <c r="EQ146">
        <v>11.716000000000001</v>
      </c>
      <c r="ER146">
        <v>0</v>
      </c>
      <c r="ES146">
        <v>36.374000000000002</v>
      </c>
      <c r="ET146">
        <v>0</v>
      </c>
      <c r="EV146">
        <v>0</v>
      </c>
      <c r="EW146">
        <v>0</v>
      </c>
      <c r="EX146">
        <v>0</v>
      </c>
      <c r="EZ146">
        <v>2785519</v>
      </c>
      <c r="FA146">
        <v>0</v>
      </c>
      <c r="FB146">
        <v>2980371</v>
      </c>
      <c r="FC146">
        <v>0</v>
      </c>
      <c r="FD146">
        <v>0</v>
      </c>
      <c r="FE146">
        <v>417916</v>
      </c>
      <c r="FF146">
        <v>71945</v>
      </c>
      <c r="FG146">
        <v>6.6668999999999992E-2</v>
      </c>
      <c r="FH146">
        <v>3.0164999999999997E-2</v>
      </c>
      <c r="FI146">
        <v>0</v>
      </c>
      <c r="FJ146">
        <v>0</v>
      </c>
      <c r="FK146">
        <v>483.98100000000005</v>
      </c>
      <c r="FL146">
        <v>3536383</v>
      </c>
      <c r="FM146">
        <v>0</v>
      </c>
      <c r="FN146">
        <v>0</v>
      </c>
      <c r="FO146">
        <v>0</v>
      </c>
      <c r="FP146">
        <v>0</v>
      </c>
      <c r="FQ146">
        <v>0</v>
      </c>
      <c r="FR146">
        <v>0</v>
      </c>
      <c r="FS146">
        <v>0</v>
      </c>
      <c r="FT146">
        <v>0</v>
      </c>
      <c r="FU146">
        <v>0</v>
      </c>
      <c r="FV146">
        <v>0</v>
      </c>
      <c r="FW146">
        <v>0</v>
      </c>
      <c r="FX146">
        <v>0</v>
      </c>
      <c r="FY146">
        <v>0</v>
      </c>
      <c r="GB146">
        <v>0</v>
      </c>
      <c r="GC146">
        <v>0</v>
      </c>
      <c r="GD146">
        <v>0</v>
      </c>
      <c r="GF146">
        <v>0</v>
      </c>
      <c r="GG146">
        <v>0</v>
      </c>
      <c r="GH146">
        <v>0</v>
      </c>
      <c r="GI146">
        <v>0</v>
      </c>
      <c r="GK146">
        <v>0</v>
      </c>
      <c r="GL146">
        <v>0</v>
      </c>
      <c r="GM146">
        <v>0</v>
      </c>
      <c r="GN146">
        <v>0</v>
      </c>
      <c r="GO146">
        <v>0</v>
      </c>
      <c r="GQ146">
        <v>0</v>
      </c>
      <c r="GR146">
        <v>0</v>
      </c>
      <c r="GS146">
        <v>0</v>
      </c>
      <c r="GT146">
        <v>0</v>
      </c>
      <c r="HB146">
        <v>380911986</v>
      </c>
      <c r="HC146">
        <v>3.9695999999999995E-2</v>
      </c>
      <c r="HD146">
        <v>48331</v>
      </c>
      <c r="HE146">
        <v>0</v>
      </c>
      <c r="HF146">
        <v>321347</v>
      </c>
      <c r="HG146">
        <v>3696</v>
      </c>
      <c r="HH146">
        <v>65853</v>
      </c>
      <c r="HI146">
        <v>0</v>
      </c>
      <c r="HJ146">
        <v>33142</v>
      </c>
      <c r="HK146">
        <v>0</v>
      </c>
      <c r="HL146">
        <v>0</v>
      </c>
      <c r="HM146">
        <v>0</v>
      </c>
      <c r="HN146">
        <v>12647</v>
      </c>
      <c r="HO146">
        <v>0</v>
      </c>
      <c r="HP146">
        <v>0</v>
      </c>
      <c r="HQ146">
        <v>0</v>
      </c>
      <c r="HR146">
        <v>0</v>
      </c>
      <c r="HS146">
        <v>2784566</v>
      </c>
      <c r="HT146">
        <v>71945</v>
      </c>
      <c r="HW146">
        <v>0</v>
      </c>
      <c r="HX146">
        <v>36</v>
      </c>
      <c r="HY146">
        <v>21</v>
      </c>
      <c r="HZ146">
        <v>40</v>
      </c>
      <c r="IA146">
        <v>92</v>
      </c>
      <c r="IB146">
        <v>98</v>
      </c>
      <c r="IC146">
        <v>287</v>
      </c>
      <c r="ID146">
        <v>0</v>
      </c>
      <c r="IE146">
        <v>0</v>
      </c>
      <c r="IF146">
        <v>0</v>
      </c>
      <c r="IG146">
        <v>6</v>
      </c>
      <c r="IH146">
        <v>106.90400000000001</v>
      </c>
      <c r="II146">
        <v>0</v>
      </c>
      <c r="IJ146">
        <v>0</v>
      </c>
      <c r="IK146">
        <v>0</v>
      </c>
      <c r="IL146">
        <v>0</v>
      </c>
      <c r="IM146">
        <v>0</v>
      </c>
      <c r="IN146">
        <v>0</v>
      </c>
      <c r="IO146">
        <v>0</v>
      </c>
      <c r="IP146">
        <v>0</v>
      </c>
      <c r="IQ146">
        <v>0</v>
      </c>
      <c r="IR146">
        <v>0</v>
      </c>
      <c r="IS146">
        <v>0</v>
      </c>
      <c r="IT146">
        <v>0</v>
      </c>
      <c r="IU146">
        <v>0</v>
      </c>
      <c r="IV146">
        <v>0</v>
      </c>
      <c r="IW146">
        <v>6160</v>
      </c>
      <c r="IX146">
        <v>0</v>
      </c>
      <c r="IY146">
        <v>0</v>
      </c>
      <c r="IZ146">
        <v>0</v>
      </c>
      <c r="JA146">
        <v>0</v>
      </c>
      <c r="JB146">
        <v>0</v>
      </c>
      <c r="JC146">
        <v>0</v>
      </c>
      <c r="JD146">
        <v>1</v>
      </c>
      <c r="JE146">
        <v>12647</v>
      </c>
      <c r="JF146">
        <v>0</v>
      </c>
      <c r="JG146">
        <v>0</v>
      </c>
      <c r="JH146">
        <v>0</v>
      </c>
      <c r="JJ146">
        <v>0</v>
      </c>
      <c r="JK146">
        <v>0</v>
      </c>
      <c r="JL146">
        <v>0</v>
      </c>
      <c r="JM146">
        <v>0</v>
      </c>
      <c r="JO146">
        <v>0</v>
      </c>
      <c r="JP146">
        <v>0</v>
      </c>
      <c r="JQ146">
        <v>0</v>
      </c>
      <c r="JR146">
        <v>0</v>
      </c>
      <c r="JS146">
        <v>0</v>
      </c>
      <c r="JT146">
        <v>0</v>
      </c>
      <c r="JU146">
        <v>6468</v>
      </c>
      <c r="JW146">
        <v>0</v>
      </c>
      <c r="JX146">
        <v>0</v>
      </c>
      <c r="JY146">
        <v>0</v>
      </c>
      <c r="JZ146">
        <v>0</v>
      </c>
      <c r="KD146">
        <v>6468</v>
      </c>
      <c r="KE146">
        <v>7258</v>
      </c>
      <c r="KG146">
        <v>0</v>
      </c>
      <c r="KH146">
        <v>0</v>
      </c>
      <c r="KI146">
        <v>0</v>
      </c>
      <c r="KJ146">
        <v>1</v>
      </c>
      <c r="KK146">
        <v>5</v>
      </c>
      <c r="KL146">
        <v>616</v>
      </c>
      <c r="KM146">
        <v>3080</v>
      </c>
      <c r="KN146">
        <v>0</v>
      </c>
      <c r="KO146">
        <v>0</v>
      </c>
      <c r="KP146">
        <v>0</v>
      </c>
      <c r="KQ146">
        <v>0</v>
      </c>
      <c r="KS146">
        <v>0</v>
      </c>
      <c r="KT146">
        <v>0</v>
      </c>
      <c r="KU146">
        <v>0</v>
      </c>
      <c r="KW146">
        <v>0</v>
      </c>
      <c r="KX146">
        <v>0</v>
      </c>
      <c r="KY146">
        <v>0</v>
      </c>
      <c r="KZ146">
        <v>0</v>
      </c>
      <c r="LA146">
        <v>0</v>
      </c>
      <c r="LB146">
        <v>0</v>
      </c>
      <c r="LD146">
        <v>0</v>
      </c>
      <c r="LE146">
        <v>0</v>
      </c>
      <c r="LF146">
        <v>0</v>
      </c>
      <c r="LG146">
        <v>0</v>
      </c>
      <c r="LH146">
        <v>0</v>
      </c>
      <c r="LI146">
        <v>0</v>
      </c>
      <c r="LJ146">
        <v>314.19</v>
      </c>
      <c r="LK146">
        <v>2</v>
      </c>
      <c r="LL146">
        <v>30000</v>
      </c>
      <c r="LM146">
        <v>3142</v>
      </c>
      <c r="LN146">
        <v>0</v>
      </c>
      <c r="LO146">
        <v>0</v>
      </c>
      <c r="LP146">
        <v>0</v>
      </c>
      <c r="LQ146">
        <v>0</v>
      </c>
      <c r="LR146">
        <v>0</v>
      </c>
      <c r="LS146">
        <v>0</v>
      </c>
      <c r="LT146">
        <v>0</v>
      </c>
      <c r="LU146">
        <v>0</v>
      </c>
      <c r="LV146">
        <v>0</v>
      </c>
      <c r="LW146">
        <v>0</v>
      </c>
      <c r="LX146">
        <v>0</v>
      </c>
      <c r="LY146">
        <v>0</v>
      </c>
      <c r="LZ146">
        <v>297</v>
      </c>
      <c r="MA146">
        <v>17820</v>
      </c>
      <c r="MB146">
        <v>0</v>
      </c>
      <c r="MC146">
        <v>11880</v>
      </c>
      <c r="MD146">
        <v>5940</v>
      </c>
      <c r="ME146">
        <v>0</v>
      </c>
      <c r="MF146">
        <v>0</v>
      </c>
      <c r="MG146">
        <v>3340578</v>
      </c>
      <c r="MH146">
        <v>0</v>
      </c>
      <c r="MI146">
        <v>0</v>
      </c>
      <c r="MJ146">
        <v>0</v>
      </c>
      <c r="MK146">
        <v>0</v>
      </c>
      <c r="ML146">
        <v>0</v>
      </c>
    </row>
    <row r="147" spans="1:350" x14ac:dyDescent="0.25">
      <c r="A147">
        <v>45523</v>
      </c>
      <c r="B147">
        <v>101837</v>
      </c>
      <c r="C147">
        <v>9</v>
      </c>
      <c r="D147">
        <v>2025</v>
      </c>
      <c r="E147">
        <v>6160</v>
      </c>
      <c r="F147">
        <v>0</v>
      </c>
      <c r="G147">
        <v>335.60300000000001</v>
      </c>
      <c r="H147">
        <v>264.74099999999999</v>
      </c>
      <c r="I147">
        <v>264.74099999999999</v>
      </c>
      <c r="J147">
        <v>335.60300000000001</v>
      </c>
      <c r="K147">
        <v>0</v>
      </c>
      <c r="L147">
        <v>6160</v>
      </c>
      <c r="M147">
        <v>0</v>
      </c>
      <c r="N147">
        <v>0</v>
      </c>
      <c r="P147">
        <v>312.97300000000001</v>
      </c>
      <c r="Q147">
        <v>0</v>
      </c>
      <c r="R147">
        <v>194731</v>
      </c>
      <c r="S147">
        <v>622.19600000000003</v>
      </c>
      <c r="U147">
        <v>135403</v>
      </c>
      <c r="V147">
        <v>56.128</v>
      </c>
      <c r="W147">
        <v>34575</v>
      </c>
      <c r="X147">
        <v>34575</v>
      </c>
      <c r="Z147">
        <v>0</v>
      </c>
      <c r="AC147">
        <v>0</v>
      </c>
      <c r="AD147" t="s">
        <v>305</v>
      </c>
      <c r="AE147">
        <v>0</v>
      </c>
      <c r="AH147">
        <v>0</v>
      </c>
      <c r="AI147">
        <v>0</v>
      </c>
      <c r="AJ147">
        <v>6160</v>
      </c>
      <c r="AK147" t="s">
        <v>529</v>
      </c>
      <c r="AL147" t="s">
        <v>10</v>
      </c>
      <c r="AM147">
        <v>0</v>
      </c>
      <c r="AN147">
        <v>0</v>
      </c>
      <c r="AO147">
        <v>0</v>
      </c>
      <c r="AP147">
        <v>0</v>
      </c>
      <c r="AQ147">
        <v>0</v>
      </c>
      <c r="AS147">
        <v>0</v>
      </c>
      <c r="AT147">
        <v>0</v>
      </c>
      <c r="AU147">
        <v>0</v>
      </c>
      <c r="AV147">
        <v>-769</v>
      </c>
      <c r="AW147">
        <v>3525358</v>
      </c>
      <c r="AX147">
        <v>3472647</v>
      </c>
      <c r="AY147">
        <v>2312748</v>
      </c>
      <c r="AZ147">
        <v>194731</v>
      </c>
      <c r="BA147">
        <v>4</v>
      </c>
      <c r="BB147">
        <v>0</v>
      </c>
      <c r="BC147">
        <v>0</v>
      </c>
      <c r="BD147">
        <v>0</v>
      </c>
      <c r="BE147">
        <v>0</v>
      </c>
      <c r="BF147">
        <v>3119855</v>
      </c>
      <c r="BG147">
        <v>0</v>
      </c>
      <c r="BJ147">
        <v>12</v>
      </c>
      <c r="BK147">
        <v>0</v>
      </c>
      <c r="BL147">
        <v>0</v>
      </c>
      <c r="BM147">
        <v>0</v>
      </c>
      <c r="BN147">
        <v>0</v>
      </c>
      <c r="BO147">
        <v>0</v>
      </c>
      <c r="BP147">
        <v>0</v>
      </c>
      <c r="BQ147">
        <v>729</v>
      </c>
      <c r="BS147">
        <v>0</v>
      </c>
      <c r="BT147">
        <v>0</v>
      </c>
      <c r="BU147">
        <v>0</v>
      </c>
      <c r="BV147">
        <v>0</v>
      </c>
      <c r="BW147">
        <v>0</v>
      </c>
      <c r="BY147">
        <v>0</v>
      </c>
      <c r="CA147">
        <v>0</v>
      </c>
      <c r="CB147">
        <v>0</v>
      </c>
      <c r="CC147">
        <v>0</v>
      </c>
      <c r="CD147">
        <v>0</v>
      </c>
      <c r="CE147">
        <v>0</v>
      </c>
      <c r="CF147">
        <v>0</v>
      </c>
      <c r="CG147">
        <v>0</v>
      </c>
      <c r="CH147">
        <v>70808</v>
      </c>
      <c r="CI147">
        <v>0</v>
      </c>
      <c r="CJ147">
        <v>4</v>
      </c>
      <c r="CK147">
        <v>0</v>
      </c>
      <c r="CL147">
        <v>0</v>
      </c>
      <c r="CN147">
        <v>0</v>
      </c>
      <c r="CO147">
        <v>1</v>
      </c>
      <c r="CP147">
        <v>0</v>
      </c>
      <c r="CQ147">
        <v>0</v>
      </c>
      <c r="CR147">
        <v>312.74</v>
      </c>
      <c r="CS147">
        <v>0</v>
      </c>
      <c r="CT147">
        <v>0</v>
      </c>
      <c r="CU147">
        <v>0</v>
      </c>
      <c r="CV147">
        <v>0</v>
      </c>
      <c r="CW147">
        <v>0</v>
      </c>
      <c r="CX147">
        <v>0</v>
      </c>
      <c r="CY147">
        <v>0</v>
      </c>
      <c r="CZ147">
        <v>0</v>
      </c>
      <c r="DB147">
        <v>1630805</v>
      </c>
      <c r="DC147">
        <v>0</v>
      </c>
      <c r="DD147">
        <v>0</v>
      </c>
      <c r="DE147">
        <v>249711</v>
      </c>
      <c r="DF147">
        <v>249711</v>
      </c>
      <c r="DG147">
        <v>40.538000000000004</v>
      </c>
      <c r="DH147">
        <v>0</v>
      </c>
      <c r="DI147">
        <v>0</v>
      </c>
      <c r="DK147">
        <v>3290</v>
      </c>
      <c r="DL147">
        <v>0</v>
      </c>
      <c r="DM147">
        <v>175406</v>
      </c>
      <c r="DN147">
        <v>577</v>
      </c>
      <c r="DO147">
        <v>0</v>
      </c>
      <c r="DP147">
        <v>0</v>
      </c>
      <c r="DQ147">
        <v>0</v>
      </c>
      <c r="DR147">
        <v>0</v>
      </c>
      <c r="DS147">
        <v>0</v>
      </c>
      <c r="DT147">
        <v>0</v>
      </c>
      <c r="DU147">
        <v>0</v>
      </c>
      <c r="DV147">
        <v>0</v>
      </c>
      <c r="DW147">
        <v>0</v>
      </c>
      <c r="DX147">
        <v>0</v>
      </c>
      <c r="DY147">
        <v>0</v>
      </c>
      <c r="DZ147">
        <v>0</v>
      </c>
      <c r="EA147">
        <v>0</v>
      </c>
      <c r="EB147">
        <v>0</v>
      </c>
      <c r="EC147">
        <v>18.585000000000001</v>
      </c>
      <c r="ED147">
        <v>131656</v>
      </c>
      <c r="EE147">
        <v>0</v>
      </c>
      <c r="EF147">
        <v>0</v>
      </c>
      <c r="EG147">
        <v>0</v>
      </c>
      <c r="EH147">
        <v>44327</v>
      </c>
      <c r="EI147">
        <v>0</v>
      </c>
      <c r="EJ147">
        <v>0</v>
      </c>
      <c r="EK147">
        <v>2.0870000000000002</v>
      </c>
      <c r="EL147">
        <v>0</v>
      </c>
      <c r="EM147">
        <v>0</v>
      </c>
      <c r="EN147">
        <v>0.187</v>
      </c>
      <c r="EO147">
        <v>0</v>
      </c>
      <c r="EP147">
        <v>0</v>
      </c>
      <c r="EQ147">
        <v>2.274</v>
      </c>
      <c r="ER147">
        <v>0</v>
      </c>
      <c r="ES147">
        <v>7.1960000000000006</v>
      </c>
      <c r="ET147">
        <v>0</v>
      </c>
      <c r="EV147">
        <v>0</v>
      </c>
      <c r="EW147">
        <v>0</v>
      </c>
      <c r="EX147">
        <v>0</v>
      </c>
      <c r="EZ147">
        <v>2960024</v>
      </c>
      <c r="FA147">
        <v>0</v>
      </c>
      <c r="FB147">
        <v>3154178</v>
      </c>
      <c r="FC147">
        <v>0</v>
      </c>
      <c r="FD147">
        <v>0</v>
      </c>
      <c r="FE147">
        <v>437335</v>
      </c>
      <c r="FF147">
        <v>75288</v>
      </c>
      <c r="FG147">
        <v>6.6668999999999992E-2</v>
      </c>
      <c r="FH147">
        <v>3.0164999999999997E-2</v>
      </c>
      <c r="FI147">
        <v>0</v>
      </c>
      <c r="FJ147">
        <v>0</v>
      </c>
      <c r="FK147">
        <v>506.47</v>
      </c>
      <c r="FL147">
        <v>3737609</v>
      </c>
      <c r="FM147">
        <v>0</v>
      </c>
      <c r="FN147">
        <v>0</v>
      </c>
      <c r="FO147">
        <v>31356</v>
      </c>
      <c r="FP147">
        <v>0</v>
      </c>
      <c r="FQ147">
        <v>31356</v>
      </c>
      <c r="FR147">
        <v>31356</v>
      </c>
      <c r="FS147">
        <v>0</v>
      </c>
      <c r="FT147">
        <v>0</v>
      </c>
      <c r="FU147">
        <v>0</v>
      </c>
      <c r="FV147">
        <v>0</v>
      </c>
      <c r="FW147">
        <v>0</v>
      </c>
      <c r="FX147">
        <v>0</v>
      </c>
      <c r="FY147">
        <v>0</v>
      </c>
      <c r="GB147">
        <v>656425</v>
      </c>
      <c r="GC147">
        <v>656425</v>
      </c>
      <c r="GD147">
        <v>68.588000000000008</v>
      </c>
      <c r="GF147">
        <v>0</v>
      </c>
      <c r="GG147">
        <v>0</v>
      </c>
      <c r="GH147">
        <v>0</v>
      </c>
      <c r="GI147">
        <v>0</v>
      </c>
      <c r="GK147">
        <v>0</v>
      </c>
      <c r="GL147">
        <v>0</v>
      </c>
      <c r="GM147">
        <v>0</v>
      </c>
      <c r="GN147">
        <v>0</v>
      </c>
      <c r="GO147">
        <v>0</v>
      </c>
      <c r="GQ147">
        <v>0</v>
      </c>
      <c r="GR147">
        <v>0</v>
      </c>
      <c r="GS147">
        <v>0</v>
      </c>
      <c r="GT147">
        <v>0</v>
      </c>
      <c r="HB147">
        <v>380911986</v>
      </c>
      <c r="HC147">
        <v>3.9695999999999995E-2</v>
      </c>
      <c r="HD147">
        <v>53288</v>
      </c>
      <c r="HE147">
        <v>0</v>
      </c>
      <c r="HF147">
        <v>290686</v>
      </c>
      <c r="HG147">
        <v>5544</v>
      </c>
      <c r="HH147">
        <v>0</v>
      </c>
      <c r="HI147">
        <v>0</v>
      </c>
      <c r="HJ147">
        <v>33126</v>
      </c>
      <c r="HK147">
        <v>2118</v>
      </c>
      <c r="HL147">
        <v>1426</v>
      </c>
      <c r="HM147">
        <v>43000</v>
      </c>
      <c r="HN147">
        <v>0</v>
      </c>
      <c r="HO147">
        <v>0</v>
      </c>
      <c r="HP147">
        <v>0</v>
      </c>
      <c r="HQ147">
        <v>0</v>
      </c>
      <c r="HR147">
        <v>0</v>
      </c>
      <c r="HS147">
        <v>2959447</v>
      </c>
      <c r="HT147">
        <v>75288</v>
      </c>
      <c r="HW147">
        <v>0</v>
      </c>
      <c r="HX147">
        <v>91</v>
      </c>
      <c r="HY147">
        <v>30</v>
      </c>
      <c r="HZ147">
        <v>37</v>
      </c>
      <c r="IA147">
        <v>13</v>
      </c>
      <c r="IB147">
        <v>1</v>
      </c>
      <c r="IC147">
        <v>172</v>
      </c>
      <c r="ID147">
        <v>0</v>
      </c>
      <c r="IE147">
        <v>0</v>
      </c>
      <c r="IF147">
        <v>0</v>
      </c>
      <c r="IG147">
        <v>9</v>
      </c>
      <c r="IH147">
        <v>0</v>
      </c>
      <c r="II147">
        <v>0</v>
      </c>
      <c r="IJ147">
        <v>56.128</v>
      </c>
      <c r="IK147">
        <v>0</v>
      </c>
      <c r="IL147">
        <v>7</v>
      </c>
      <c r="IM147">
        <v>2</v>
      </c>
      <c r="IN147">
        <v>1</v>
      </c>
      <c r="IO147">
        <v>10</v>
      </c>
      <c r="IP147">
        <v>0</v>
      </c>
      <c r="IQ147">
        <v>56.128</v>
      </c>
      <c r="IR147">
        <v>34575</v>
      </c>
      <c r="IS147">
        <v>0</v>
      </c>
      <c r="IT147">
        <v>35000</v>
      </c>
      <c r="IU147">
        <v>6000</v>
      </c>
      <c r="IV147">
        <v>2000</v>
      </c>
      <c r="IW147">
        <v>6160</v>
      </c>
      <c r="IX147">
        <v>0</v>
      </c>
      <c r="IY147">
        <v>0</v>
      </c>
      <c r="IZ147">
        <v>0</v>
      </c>
      <c r="JA147">
        <v>0</v>
      </c>
      <c r="JB147">
        <v>0</v>
      </c>
      <c r="JC147">
        <v>0</v>
      </c>
      <c r="JD147">
        <v>0</v>
      </c>
      <c r="JE147">
        <v>0</v>
      </c>
      <c r="JF147">
        <v>0</v>
      </c>
      <c r="JG147">
        <v>0</v>
      </c>
      <c r="JH147">
        <v>0</v>
      </c>
      <c r="JJ147">
        <v>0</v>
      </c>
      <c r="JK147">
        <v>0</v>
      </c>
      <c r="JL147">
        <v>0</v>
      </c>
      <c r="JM147">
        <v>0</v>
      </c>
      <c r="JO147">
        <v>12.822000000000001</v>
      </c>
      <c r="JP147">
        <v>29.685000000000002</v>
      </c>
      <c r="JQ147">
        <v>26.082000000000001</v>
      </c>
      <c r="JR147">
        <v>102368</v>
      </c>
      <c r="JS147">
        <v>275781</v>
      </c>
      <c r="JT147">
        <v>278276</v>
      </c>
      <c r="JU147">
        <v>0</v>
      </c>
      <c r="JW147">
        <v>0</v>
      </c>
      <c r="JX147">
        <v>0</v>
      </c>
      <c r="JY147">
        <v>0</v>
      </c>
      <c r="JZ147">
        <v>0</v>
      </c>
      <c r="KD147">
        <v>0</v>
      </c>
      <c r="KE147">
        <v>7258</v>
      </c>
      <c r="KG147">
        <v>0</v>
      </c>
      <c r="KH147">
        <v>0</v>
      </c>
      <c r="KI147">
        <v>0</v>
      </c>
      <c r="KJ147">
        <v>7</v>
      </c>
      <c r="KK147">
        <v>2</v>
      </c>
      <c r="KL147">
        <v>4312</v>
      </c>
      <c r="KM147">
        <v>1232</v>
      </c>
      <c r="KN147">
        <v>0</v>
      </c>
      <c r="KO147">
        <v>0</v>
      </c>
      <c r="KP147">
        <v>0</v>
      </c>
      <c r="KQ147">
        <v>0</v>
      </c>
      <c r="KS147">
        <v>0</v>
      </c>
      <c r="KT147">
        <v>0</v>
      </c>
      <c r="KU147">
        <v>0</v>
      </c>
      <c r="KW147">
        <v>0</v>
      </c>
      <c r="KX147">
        <v>0</v>
      </c>
      <c r="KY147">
        <v>0</v>
      </c>
      <c r="KZ147">
        <v>0</v>
      </c>
      <c r="LA147">
        <v>0</v>
      </c>
      <c r="LB147">
        <v>0</v>
      </c>
      <c r="LD147">
        <v>0</v>
      </c>
      <c r="LE147">
        <v>0</v>
      </c>
      <c r="LF147">
        <v>0</v>
      </c>
      <c r="LG147">
        <v>0</v>
      </c>
      <c r="LH147">
        <v>0</v>
      </c>
      <c r="LI147">
        <v>0</v>
      </c>
      <c r="LJ147">
        <v>312.55400000000003</v>
      </c>
      <c r="LK147">
        <v>2</v>
      </c>
      <c r="LL147">
        <v>30000</v>
      </c>
      <c r="LM147">
        <v>3126</v>
      </c>
      <c r="LN147">
        <v>0</v>
      </c>
      <c r="LO147">
        <v>0</v>
      </c>
      <c r="LP147">
        <v>0</v>
      </c>
      <c r="LQ147">
        <v>0</v>
      </c>
      <c r="LR147">
        <v>0</v>
      </c>
      <c r="LS147">
        <v>0</v>
      </c>
      <c r="LT147">
        <v>0</v>
      </c>
      <c r="LU147">
        <v>0</v>
      </c>
      <c r="LV147">
        <v>0</v>
      </c>
      <c r="LW147">
        <v>0</v>
      </c>
      <c r="LX147">
        <v>0</v>
      </c>
      <c r="LY147">
        <v>0</v>
      </c>
      <c r="LZ147">
        <v>292</v>
      </c>
      <c r="MA147">
        <v>17520</v>
      </c>
      <c r="MB147">
        <v>0</v>
      </c>
      <c r="MC147">
        <v>11680</v>
      </c>
      <c r="MD147">
        <v>5840</v>
      </c>
      <c r="ME147">
        <v>0</v>
      </c>
      <c r="MF147">
        <v>0</v>
      </c>
      <c r="MG147">
        <v>3542878</v>
      </c>
      <c r="MH147">
        <v>0</v>
      </c>
      <c r="MI147">
        <v>0</v>
      </c>
      <c r="MJ147">
        <v>0</v>
      </c>
      <c r="MK147">
        <v>0</v>
      </c>
      <c r="ML147">
        <v>0</v>
      </c>
    </row>
    <row r="148" spans="1:350" x14ac:dyDescent="0.25">
      <c r="A148">
        <v>45523</v>
      </c>
      <c r="B148">
        <v>15838</v>
      </c>
      <c r="C148">
        <v>9</v>
      </c>
      <c r="D148">
        <v>2025</v>
      </c>
      <c r="E148">
        <v>6160</v>
      </c>
      <c r="F148">
        <v>0</v>
      </c>
      <c r="G148">
        <v>3442.13</v>
      </c>
      <c r="H148">
        <v>3262.0140000000001</v>
      </c>
      <c r="I148">
        <v>3262.0140000000001</v>
      </c>
      <c r="J148">
        <v>3442.13</v>
      </c>
      <c r="K148">
        <v>0</v>
      </c>
      <c r="L148">
        <v>6160</v>
      </c>
      <c r="M148">
        <v>0</v>
      </c>
      <c r="N148">
        <v>0</v>
      </c>
      <c r="P148">
        <v>3096.7650000000003</v>
      </c>
      <c r="Q148">
        <v>0</v>
      </c>
      <c r="R148">
        <v>1926795</v>
      </c>
      <c r="S148">
        <v>622.19600000000003</v>
      </c>
      <c r="U148">
        <v>1339775</v>
      </c>
      <c r="V148">
        <v>791.96</v>
      </c>
      <c r="W148">
        <v>490275</v>
      </c>
      <c r="X148">
        <v>490275</v>
      </c>
      <c r="Z148">
        <v>0</v>
      </c>
      <c r="AC148">
        <v>0</v>
      </c>
      <c r="AD148" t="s">
        <v>305</v>
      </c>
      <c r="AE148">
        <v>0</v>
      </c>
      <c r="AH148">
        <v>0</v>
      </c>
      <c r="AI148">
        <v>0</v>
      </c>
      <c r="AJ148">
        <v>6160</v>
      </c>
      <c r="AK148" t="s">
        <v>529</v>
      </c>
      <c r="AL148" t="s">
        <v>554</v>
      </c>
      <c r="AM148">
        <v>0</v>
      </c>
      <c r="AN148">
        <v>0</v>
      </c>
      <c r="AO148">
        <v>0</v>
      </c>
      <c r="AP148">
        <v>0</v>
      </c>
      <c r="AQ148">
        <v>0</v>
      </c>
      <c r="AS148">
        <v>0</v>
      </c>
      <c r="AT148">
        <v>0</v>
      </c>
      <c r="AU148">
        <v>0</v>
      </c>
      <c r="AV148">
        <v>0</v>
      </c>
      <c r="AW148">
        <v>38709954</v>
      </c>
      <c r="AX148">
        <v>38722748</v>
      </c>
      <c r="AY148">
        <v>28748883</v>
      </c>
      <c r="AZ148">
        <v>1926795</v>
      </c>
      <c r="BA148">
        <v>0</v>
      </c>
      <c r="BB148">
        <v>0</v>
      </c>
      <c r="BC148">
        <v>0</v>
      </c>
      <c r="BD148">
        <v>0</v>
      </c>
      <c r="BE148">
        <v>0</v>
      </c>
      <c r="BF148">
        <v>34065808</v>
      </c>
      <c r="BG148">
        <v>0</v>
      </c>
      <c r="BJ148">
        <v>12</v>
      </c>
      <c r="BK148">
        <v>0</v>
      </c>
      <c r="BL148">
        <v>0</v>
      </c>
      <c r="BM148">
        <v>0</v>
      </c>
      <c r="BN148">
        <v>0</v>
      </c>
      <c r="BO148">
        <v>0</v>
      </c>
      <c r="BP148">
        <v>0</v>
      </c>
      <c r="BQ148">
        <v>268</v>
      </c>
      <c r="BS148">
        <v>0</v>
      </c>
      <c r="BT148">
        <v>0</v>
      </c>
      <c r="BU148">
        <v>0</v>
      </c>
      <c r="BV148">
        <v>0</v>
      </c>
      <c r="BW148">
        <v>0</v>
      </c>
      <c r="BY148">
        <v>0</v>
      </c>
      <c r="CA148">
        <v>288.57300000000004</v>
      </c>
      <c r="CB148">
        <v>288573</v>
      </c>
      <c r="CC148">
        <v>0</v>
      </c>
      <c r="CD148">
        <v>0</v>
      </c>
      <c r="CE148">
        <v>0</v>
      </c>
      <c r="CF148">
        <v>0</v>
      </c>
      <c r="CG148">
        <v>0</v>
      </c>
      <c r="CH148">
        <v>194400</v>
      </c>
      <c r="CI148">
        <v>0</v>
      </c>
      <c r="CJ148">
        <v>5</v>
      </c>
      <c r="CK148">
        <v>0</v>
      </c>
      <c r="CL148">
        <v>0</v>
      </c>
      <c r="CN148">
        <v>0</v>
      </c>
      <c r="CO148">
        <v>1</v>
      </c>
      <c r="CP148">
        <v>0</v>
      </c>
      <c r="CQ148">
        <v>0</v>
      </c>
      <c r="CR148">
        <v>3120.0340000000001</v>
      </c>
      <c r="CS148">
        <v>0</v>
      </c>
      <c r="CT148">
        <v>0</v>
      </c>
      <c r="CU148">
        <v>0</v>
      </c>
      <c r="CV148">
        <v>0</v>
      </c>
      <c r="CW148">
        <v>0</v>
      </c>
      <c r="CX148">
        <v>0</v>
      </c>
      <c r="CY148">
        <v>0</v>
      </c>
      <c r="CZ148">
        <v>0</v>
      </c>
      <c r="DB148">
        <v>20094006</v>
      </c>
      <c r="DC148">
        <v>0</v>
      </c>
      <c r="DD148">
        <v>0</v>
      </c>
      <c r="DE148">
        <v>4617690</v>
      </c>
      <c r="DF148">
        <v>4617690</v>
      </c>
      <c r="DG148">
        <v>749.625</v>
      </c>
      <c r="DH148">
        <v>0</v>
      </c>
      <c r="DI148">
        <v>0</v>
      </c>
      <c r="DK148">
        <v>0</v>
      </c>
      <c r="DL148">
        <v>0</v>
      </c>
      <c r="DM148">
        <v>3890972</v>
      </c>
      <c r="DN148">
        <v>12794</v>
      </c>
      <c r="DO148">
        <v>0</v>
      </c>
      <c r="DP148">
        <v>0</v>
      </c>
      <c r="DQ148">
        <v>0</v>
      </c>
      <c r="DR148">
        <v>0</v>
      </c>
      <c r="DS148">
        <v>0</v>
      </c>
      <c r="DT148">
        <v>0</v>
      </c>
      <c r="DU148">
        <v>0</v>
      </c>
      <c r="DV148">
        <v>0</v>
      </c>
      <c r="DW148">
        <v>0</v>
      </c>
      <c r="DX148">
        <v>0</v>
      </c>
      <c r="DY148">
        <v>0</v>
      </c>
      <c r="DZ148">
        <v>0</v>
      </c>
      <c r="EA148">
        <v>1.8000000000000002E-2</v>
      </c>
      <c r="EB148">
        <v>0</v>
      </c>
      <c r="EC148">
        <v>203.38800000000001</v>
      </c>
      <c r="ED148">
        <v>1440801</v>
      </c>
      <c r="EE148">
        <v>0</v>
      </c>
      <c r="EF148">
        <v>0</v>
      </c>
      <c r="EG148">
        <v>0</v>
      </c>
      <c r="EH148">
        <v>2462965</v>
      </c>
      <c r="EI148">
        <v>0</v>
      </c>
      <c r="EJ148">
        <v>0</v>
      </c>
      <c r="EK148">
        <v>72.293000000000006</v>
      </c>
      <c r="EL148">
        <v>0.34600000000000003</v>
      </c>
      <c r="EM148">
        <v>44.306000000000004</v>
      </c>
      <c r="EN148">
        <v>9.9890000000000008</v>
      </c>
      <c r="EO148">
        <v>0</v>
      </c>
      <c r="EP148">
        <v>0</v>
      </c>
      <c r="EQ148">
        <v>126.60600000000001</v>
      </c>
      <c r="ER148">
        <v>0</v>
      </c>
      <c r="ES148">
        <v>399.83199999999999</v>
      </c>
      <c r="ET148">
        <v>0</v>
      </c>
      <c r="EV148">
        <v>0</v>
      </c>
      <c r="EW148">
        <v>0</v>
      </c>
      <c r="EX148">
        <v>0</v>
      </c>
      <c r="EZ148">
        <v>33125393</v>
      </c>
      <c r="FA148">
        <v>0</v>
      </c>
      <c r="FB148">
        <v>35039394</v>
      </c>
      <c r="FC148">
        <v>0</v>
      </c>
      <c r="FD148">
        <v>0</v>
      </c>
      <c r="FE148">
        <v>4775279</v>
      </c>
      <c r="FF148">
        <v>822076</v>
      </c>
      <c r="FG148">
        <v>6.6668999999999992E-2</v>
      </c>
      <c r="FH148">
        <v>3.0164999999999997E-2</v>
      </c>
      <c r="FI148">
        <v>0</v>
      </c>
      <c r="FJ148">
        <v>0</v>
      </c>
      <c r="FK148">
        <v>5530.1640000000007</v>
      </c>
      <c r="FL148">
        <v>40831149</v>
      </c>
      <c r="FM148">
        <v>0</v>
      </c>
      <c r="FN148">
        <v>0</v>
      </c>
      <c r="FO148">
        <v>444317</v>
      </c>
      <c r="FP148">
        <v>247277</v>
      </c>
      <c r="FQ148">
        <v>691594</v>
      </c>
      <c r="FR148">
        <v>444317</v>
      </c>
      <c r="FS148">
        <v>0</v>
      </c>
      <c r="FT148">
        <v>0</v>
      </c>
      <c r="FU148">
        <v>0</v>
      </c>
      <c r="FV148">
        <v>0</v>
      </c>
      <c r="FW148">
        <v>0</v>
      </c>
      <c r="FX148">
        <v>0</v>
      </c>
      <c r="FY148">
        <v>0</v>
      </c>
      <c r="GB148">
        <v>495104</v>
      </c>
      <c r="GC148">
        <v>495104</v>
      </c>
      <c r="GD148">
        <v>53.51</v>
      </c>
      <c r="GF148">
        <v>0</v>
      </c>
      <c r="GG148">
        <v>0</v>
      </c>
      <c r="GH148">
        <v>0</v>
      </c>
      <c r="GI148">
        <v>0</v>
      </c>
      <c r="GK148">
        <v>0</v>
      </c>
      <c r="GL148">
        <v>0</v>
      </c>
      <c r="GM148">
        <v>0</v>
      </c>
      <c r="GN148">
        <v>0</v>
      </c>
      <c r="GO148">
        <v>0</v>
      </c>
      <c r="GQ148">
        <v>0</v>
      </c>
      <c r="GR148">
        <v>0</v>
      </c>
      <c r="GS148">
        <v>0</v>
      </c>
      <c r="GT148">
        <v>0</v>
      </c>
      <c r="HB148">
        <v>0</v>
      </c>
      <c r="HC148">
        <v>3.9695999999999995E-2</v>
      </c>
      <c r="HD148">
        <v>0</v>
      </c>
      <c r="HE148">
        <v>0</v>
      </c>
      <c r="HF148">
        <v>3581691</v>
      </c>
      <c r="HG148">
        <v>72072</v>
      </c>
      <c r="HH148">
        <v>660038</v>
      </c>
      <c r="HI148">
        <v>0</v>
      </c>
      <c r="HJ148">
        <v>151166</v>
      </c>
      <c r="HK148">
        <v>3931</v>
      </c>
      <c r="HL148">
        <v>2282</v>
      </c>
      <c r="HM148">
        <v>0</v>
      </c>
      <c r="HN148">
        <v>0</v>
      </c>
      <c r="HO148">
        <v>0</v>
      </c>
      <c r="HP148">
        <v>0</v>
      </c>
      <c r="HQ148">
        <v>0</v>
      </c>
      <c r="HR148">
        <v>0</v>
      </c>
      <c r="HS148">
        <v>33112599</v>
      </c>
      <c r="HT148">
        <v>822076</v>
      </c>
      <c r="HW148">
        <v>0</v>
      </c>
      <c r="HX148">
        <v>281</v>
      </c>
      <c r="HY148">
        <v>514</v>
      </c>
      <c r="HZ148">
        <v>362</v>
      </c>
      <c r="IA148">
        <v>550</v>
      </c>
      <c r="IB148">
        <v>1198</v>
      </c>
      <c r="IC148">
        <v>2905</v>
      </c>
      <c r="ID148">
        <v>0</v>
      </c>
      <c r="IE148">
        <v>2.6280000000000001</v>
      </c>
      <c r="IF148">
        <v>0</v>
      </c>
      <c r="IG148">
        <v>117</v>
      </c>
      <c r="IH148">
        <v>1071.49</v>
      </c>
      <c r="II148">
        <v>0</v>
      </c>
      <c r="IJ148">
        <v>794.58800000000008</v>
      </c>
      <c r="IK148">
        <v>0</v>
      </c>
      <c r="IL148">
        <v>0</v>
      </c>
      <c r="IM148">
        <v>0</v>
      </c>
      <c r="IN148">
        <v>0</v>
      </c>
      <c r="IO148">
        <v>0</v>
      </c>
      <c r="IP148">
        <v>0</v>
      </c>
      <c r="IQ148">
        <v>791.96</v>
      </c>
      <c r="IR148">
        <v>487847</v>
      </c>
      <c r="IS148">
        <v>0</v>
      </c>
      <c r="IT148">
        <v>0</v>
      </c>
      <c r="IU148">
        <v>0</v>
      </c>
      <c r="IV148">
        <v>0</v>
      </c>
      <c r="IW148">
        <v>6160</v>
      </c>
      <c r="IX148">
        <v>2428</v>
      </c>
      <c r="IY148">
        <v>0</v>
      </c>
      <c r="IZ148">
        <v>0</v>
      </c>
      <c r="JA148">
        <v>0</v>
      </c>
      <c r="JB148">
        <v>0</v>
      </c>
      <c r="JC148">
        <v>0</v>
      </c>
      <c r="JD148">
        <v>0</v>
      </c>
      <c r="JE148">
        <v>0</v>
      </c>
      <c r="JF148">
        <v>0</v>
      </c>
      <c r="JG148">
        <v>0</v>
      </c>
      <c r="JH148">
        <v>0</v>
      </c>
      <c r="JJ148">
        <v>0</v>
      </c>
      <c r="JK148">
        <v>0</v>
      </c>
      <c r="JL148">
        <v>0</v>
      </c>
      <c r="JM148">
        <v>0</v>
      </c>
      <c r="JO148">
        <v>2.5380000000000003</v>
      </c>
      <c r="JP148">
        <v>50.03</v>
      </c>
      <c r="JQ148">
        <v>0.94200000000000006</v>
      </c>
      <c r="JR148">
        <v>20263</v>
      </c>
      <c r="JS148">
        <v>464791</v>
      </c>
      <c r="JT148">
        <v>10050</v>
      </c>
      <c r="JU148">
        <v>0</v>
      </c>
      <c r="JW148">
        <v>0</v>
      </c>
      <c r="JX148">
        <v>0</v>
      </c>
      <c r="JY148">
        <v>0</v>
      </c>
      <c r="JZ148">
        <v>0</v>
      </c>
      <c r="KD148">
        <v>0</v>
      </c>
      <c r="KE148">
        <v>7258</v>
      </c>
      <c r="KG148">
        <v>0</v>
      </c>
      <c r="KH148">
        <v>0</v>
      </c>
      <c r="KI148">
        <v>0</v>
      </c>
      <c r="KJ148">
        <v>27</v>
      </c>
      <c r="KK148">
        <v>90</v>
      </c>
      <c r="KL148">
        <v>16632</v>
      </c>
      <c r="KM148">
        <v>55440</v>
      </c>
      <c r="KN148">
        <v>0</v>
      </c>
      <c r="KO148">
        <v>0</v>
      </c>
      <c r="KP148">
        <v>0</v>
      </c>
      <c r="KQ148">
        <v>0</v>
      </c>
      <c r="KS148">
        <v>0</v>
      </c>
      <c r="KT148">
        <v>0</v>
      </c>
      <c r="KU148">
        <v>0</v>
      </c>
      <c r="KW148">
        <v>0</v>
      </c>
      <c r="KX148">
        <v>0</v>
      </c>
      <c r="KY148">
        <v>0</v>
      </c>
      <c r="KZ148">
        <v>0</v>
      </c>
      <c r="LA148">
        <v>0</v>
      </c>
      <c r="LB148">
        <v>0</v>
      </c>
      <c r="LD148">
        <v>0</v>
      </c>
      <c r="LE148">
        <v>0</v>
      </c>
      <c r="LF148">
        <v>0</v>
      </c>
      <c r="LG148">
        <v>0</v>
      </c>
      <c r="LH148">
        <v>0</v>
      </c>
      <c r="LI148">
        <v>0</v>
      </c>
      <c r="LJ148">
        <v>3116.643</v>
      </c>
      <c r="LK148">
        <v>8</v>
      </c>
      <c r="LL148">
        <v>120000</v>
      </c>
      <c r="LM148">
        <v>31166</v>
      </c>
      <c r="LN148">
        <v>0</v>
      </c>
      <c r="LO148">
        <v>0</v>
      </c>
      <c r="LP148">
        <v>0</v>
      </c>
      <c r="LQ148">
        <v>0</v>
      </c>
      <c r="LR148">
        <v>0</v>
      </c>
      <c r="LS148">
        <v>0</v>
      </c>
      <c r="LT148">
        <v>0</v>
      </c>
      <c r="LU148">
        <v>0</v>
      </c>
      <c r="LV148">
        <v>0</v>
      </c>
      <c r="LW148">
        <v>0</v>
      </c>
      <c r="LX148">
        <v>0</v>
      </c>
      <c r="LY148">
        <v>0</v>
      </c>
      <c r="LZ148">
        <v>3240</v>
      </c>
      <c r="MA148">
        <v>194400</v>
      </c>
      <c r="MB148">
        <v>0</v>
      </c>
      <c r="MC148">
        <v>129600</v>
      </c>
      <c r="MD148">
        <v>64800</v>
      </c>
      <c r="ME148">
        <v>0</v>
      </c>
      <c r="MF148">
        <v>0</v>
      </c>
      <c r="MG148">
        <v>38904354</v>
      </c>
      <c r="MH148">
        <v>0</v>
      </c>
      <c r="MI148">
        <v>0</v>
      </c>
      <c r="MJ148">
        <v>0</v>
      </c>
      <c r="MK148">
        <v>0</v>
      </c>
      <c r="ML148">
        <v>0</v>
      </c>
    </row>
    <row r="149" spans="1:350" x14ac:dyDescent="0.25">
      <c r="A149">
        <v>45523</v>
      </c>
      <c r="B149">
        <v>101838</v>
      </c>
      <c r="C149">
        <v>9</v>
      </c>
      <c r="D149">
        <v>2025</v>
      </c>
      <c r="E149">
        <v>6160</v>
      </c>
      <c r="F149">
        <v>0</v>
      </c>
      <c r="G149">
        <v>1660.845</v>
      </c>
      <c r="H149">
        <v>1476.3040000000001</v>
      </c>
      <c r="I149">
        <v>1476.3040000000001</v>
      </c>
      <c r="J149">
        <v>1660.845</v>
      </c>
      <c r="K149">
        <v>0</v>
      </c>
      <c r="L149">
        <v>6160</v>
      </c>
      <c r="M149">
        <v>0</v>
      </c>
      <c r="N149">
        <v>0</v>
      </c>
      <c r="P149">
        <v>1515.93</v>
      </c>
      <c r="Q149">
        <v>0</v>
      </c>
      <c r="R149">
        <v>943206</v>
      </c>
      <c r="S149">
        <v>622.19600000000003</v>
      </c>
      <c r="U149">
        <v>655848</v>
      </c>
      <c r="V149">
        <v>984.32500000000005</v>
      </c>
      <c r="W149">
        <v>810742</v>
      </c>
      <c r="X149">
        <v>810742</v>
      </c>
      <c r="Z149">
        <v>0</v>
      </c>
      <c r="AC149">
        <v>0</v>
      </c>
      <c r="AD149" t="s">
        <v>305</v>
      </c>
      <c r="AE149">
        <v>0</v>
      </c>
      <c r="AH149">
        <v>0</v>
      </c>
      <c r="AI149">
        <v>0</v>
      </c>
      <c r="AJ149">
        <v>6160</v>
      </c>
      <c r="AK149" t="s">
        <v>529</v>
      </c>
      <c r="AL149" t="s">
        <v>749</v>
      </c>
      <c r="AM149">
        <v>0</v>
      </c>
      <c r="AN149">
        <v>0</v>
      </c>
      <c r="AO149">
        <v>0</v>
      </c>
      <c r="AP149">
        <v>0</v>
      </c>
      <c r="AQ149">
        <v>0</v>
      </c>
      <c r="AS149">
        <v>0</v>
      </c>
      <c r="AT149">
        <v>0</v>
      </c>
      <c r="AU149">
        <v>0</v>
      </c>
      <c r="AV149">
        <v>-8352</v>
      </c>
      <c r="AW149">
        <v>20435725</v>
      </c>
      <c r="AX149">
        <v>20177627</v>
      </c>
      <c r="AY149">
        <v>13436800</v>
      </c>
      <c r="AZ149">
        <v>943206</v>
      </c>
      <c r="BA149">
        <v>0</v>
      </c>
      <c r="BB149">
        <v>35267</v>
      </c>
      <c r="BC149">
        <v>35042</v>
      </c>
      <c r="BD149">
        <v>83</v>
      </c>
      <c r="BE149">
        <v>225</v>
      </c>
      <c r="BF149">
        <v>17966827</v>
      </c>
      <c r="BG149">
        <v>0</v>
      </c>
      <c r="BJ149">
        <v>12</v>
      </c>
      <c r="BK149">
        <v>0</v>
      </c>
      <c r="BL149">
        <v>0</v>
      </c>
      <c r="BM149">
        <v>0</v>
      </c>
      <c r="BN149">
        <v>0</v>
      </c>
      <c r="BO149">
        <v>0</v>
      </c>
      <c r="BP149">
        <v>0</v>
      </c>
      <c r="BQ149">
        <v>543</v>
      </c>
      <c r="BS149">
        <v>0</v>
      </c>
      <c r="BT149">
        <v>0</v>
      </c>
      <c r="BU149">
        <v>0</v>
      </c>
      <c r="BV149">
        <v>0</v>
      </c>
      <c r="BW149">
        <v>0</v>
      </c>
      <c r="BY149">
        <v>0</v>
      </c>
      <c r="CA149">
        <v>0</v>
      </c>
      <c r="CB149">
        <v>0</v>
      </c>
      <c r="CC149">
        <v>0</v>
      </c>
      <c r="CD149">
        <v>0</v>
      </c>
      <c r="CE149">
        <v>0</v>
      </c>
      <c r="CF149">
        <v>0</v>
      </c>
      <c r="CG149">
        <v>0</v>
      </c>
      <c r="CH149">
        <v>351494</v>
      </c>
      <c r="CI149">
        <v>0</v>
      </c>
      <c r="CJ149">
        <v>4</v>
      </c>
      <c r="CK149">
        <v>0</v>
      </c>
      <c r="CL149">
        <v>0</v>
      </c>
      <c r="CN149">
        <v>0</v>
      </c>
      <c r="CO149">
        <v>1</v>
      </c>
      <c r="CP149">
        <v>5.2000000000000005E-2</v>
      </c>
      <c r="CQ149">
        <v>0</v>
      </c>
      <c r="CR149">
        <v>1516.7520000000002</v>
      </c>
      <c r="CS149">
        <v>0</v>
      </c>
      <c r="CT149">
        <v>0</v>
      </c>
      <c r="CU149">
        <v>0</v>
      </c>
      <c r="CV149">
        <v>0</v>
      </c>
      <c r="CW149">
        <v>0</v>
      </c>
      <c r="CX149">
        <v>0</v>
      </c>
      <c r="CY149">
        <v>0</v>
      </c>
      <c r="CZ149">
        <v>0</v>
      </c>
      <c r="DB149">
        <v>9094033</v>
      </c>
      <c r="DC149">
        <v>0</v>
      </c>
      <c r="DD149">
        <v>0</v>
      </c>
      <c r="DE149">
        <v>2887423</v>
      </c>
      <c r="DF149">
        <v>2888195</v>
      </c>
      <c r="DG149">
        <v>468.738</v>
      </c>
      <c r="DH149">
        <v>0</v>
      </c>
      <c r="DI149">
        <v>772</v>
      </c>
      <c r="DK149">
        <v>305</v>
      </c>
      <c r="DL149">
        <v>0</v>
      </c>
      <c r="DM149">
        <v>1639689</v>
      </c>
      <c r="DN149">
        <v>5391</v>
      </c>
      <c r="DO149">
        <v>0</v>
      </c>
      <c r="DP149">
        <v>0</v>
      </c>
      <c r="DQ149">
        <v>0</v>
      </c>
      <c r="DR149">
        <v>0</v>
      </c>
      <c r="DS149">
        <v>0</v>
      </c>
      <c r="DT149">
        <v>0</v>
      </c>
      <c r="DU149">
        <v>0</v>
      </c>
      <c r="DV149">
        <v>0</v>
      </c>
      <c r="DW149">
        <v>0</v>
      </c>
      <c r="DX149">
        <v>0</v>
      </c>
      <c r="DY149">
        <v>0</v>
      </c>
      <c r="DZ149">
        <v>0</v>
      </c>
      <c r="EA149">
        <v>3.1E-2</v>
      </c>
      <c r="EB149">
        <v>0</v>
      </c>
      <c r="EC149">
        <v>45.082000000000001</v>
      </c>
      <c r="ED149">
        <v>319361</v>
      </c>
      <c r="EE149">
        <v>0</v>
      </c>
      <c r="EF149">
        <v>0</v>
      </c>
      <c r="EG149">
        <v>0</v>
      </c>
      <c r="EH149">
        <v>773487</v>
      </c>
      <c r="EI149">
        <v>552232</v>
      </c>
      <c r="EJ149">
        <v>22.412000000000003</v>
      </c>
      <c r="EK149">
        <v>37.942</v>
      </c>
      <c r="EL149">
        <v>0</v>
      </c>
      <c r="EM149">
        <v>0</v>
      </c>
      <c r="EN149">
        <v>2.3170000000000002</v>
      </c>
      <c r="EO149">
        <v>0</v>
      </c>
      <c r="EP149">
        <v>0</v>
      </c>
      <c r="EQ149">
        <v>62.702000000000005</v>
      </c>
      <c r="ER149">
        <v>0</v>
      </c>
      <c r="ES149">
        <v>125.566</v>
      </c>
      <c r="ET149">
        <v>0</v>
      </c>
      <c r="EV149">
        <v>0</v>
      </c>
      <c r="EW149">
        <v>0</v>
      </c>
      <c r="EX149">
        <v>0</v>
      </c>
      <c r="EZ149">
        <v>17225496</v>
      </c>
      <c r="FA149">
        <v>0</v>
      </c>
      <c r="FB149">
        <v>18163086</v>
      </c>
      <c r="FC149">
        <v>0</v>
      </c>
      <c r="FD149">
        <v>0</v>
      </c>
      <c r="FE149">
        <v>2518555</v>
      </c>
      <c r="FF149">
        <v>433576</v>
      </c>
      <c r="FG149">
        <v>6.6668999999999992E-2</v>
      </c>
      <c r="FH149">
        <v>3.0164999999999997E-2</v>
      </c>
      <c r="FI149">
        <v>0</v>
      </c>
      <c r="FJ149">
        <v>0</v>
      </c>
      <c r="FK149">
        <v>2916.6930000000002</v>
      </c>
      <c r="FL149">
        <v>21466711</v>
      </c>
      <c r="FM149">
        <v>0</v>
      </c>
      <c r="FN149">
        <v>0</v>
      </c>
      <c r="FO149">
        <v>127140</v>
      </c>
      <c r="FP149">
        <v>0</v>
      </c>
      <c r="FQ149">
        <v>127140</v>
      </c>
      <c r="FR149">
        <v>127140</v>
      </c>
      <c r="FS149">
        <v>0</v>
      </c>
      <c r="FT149">
        <v>0</v>
      </c>
      <c r="FU149">
        <v>0</v>
      </c>
      <c r="FV149">
        <v>0</v>
      </c>
      <c r="FW149">
        <v>0</v>
      </c>
      <c r="FX149">
        <v>0</v>
      </c>
      <c r="FY149">
        <v>0</v>
      </c>
      <c r="GB149">
        <v>1215539</v>
      </c>
      <c r="GC149">
        <v>1215539</v>
      </c>
      <c r="GD149">
        <v>121.83900000000001</v>
      </c>
      <c r="GF149">
        <v>0</v>
      </c>
      <c r="GG149">
        <v>0</v>
      </c>
      <c r="GH149">
        <v>0</v>
      </c>
      <c r="GI149">
        <v>0</v>
      </c>
      <c r="GK149">
        <v>0</v>
      </c>
      <c r="GL149">
        <v>0</v>
      </c>
      <c r="GM149">
        <v>0</v>
      </c>
      <c r="GN149">
        <v>0</v>
      </c>
      <c r="GO149">
        <v>0</v>
      </c>
      <c r="GQ149">
        <v>0</v>
      </c>
      <c r="GR149">
        <v>0</v>
      </c>
      <c r="GS149">
        <v>0</v>
      </c>
      <c r="GT149">
        <v>0</v>
      </c>
      <c r="HB149">
        <v>380911986</v>
      </c>
      <c r="HC149">
        <v>3.9695999999999995E-2</v>
      </c>
      <c r="HD149">
        <v>263714</v>
      </c>
      <c r="HE149">
        <v>0</v>
      </c>
      <c r="HF149">
        <v>1620982</v>
      </c>
      <c r="HG149">
        <v>2464</v>
      </c>
      <c r="HH149">
        <v>528357</v>
      </c>
      <c r="HI149">
        <v>0</v>
      </c>
      <c r="HJ149">
        <v>90168</v>
      </c>
      <c r="HK149">
        <v>5245</v>
      </c>
      <c r="HL149">
        <v>4204</v>
      </c>
      <c r="HM149">
        <v>6000</v>
      </c>
      <c r="HN149">
        <v>0</v>
      </c>
      <c r="HO149">
        <v>30000</v>
      </c>
      <c r="HP149">
        <v>46595</v>
      </c>
      <c r="HQ149">
        <v>0</v>
      </c>
      <c r="HR149">
        <v>0</v>
      </c>
      <c r="HS149">
        <v>17219880</v>
      </c>
      <c r="HT149">
        <v>433576</v>
      </c>
      <c r="HW149">
        <v>0</v>
      </c>
      <c r="HX149">
        <v>103</v>
      </c>
      <c r="HY149">
        <v>103</v>
      </c>
      <c r="HZ149">
        <v>105</v>
      </c>
      <c r="IA149">
        <v>202</v>
      </c>
      <c r="IB149">
        <v>1243</v>
      </c>
      <c r="IC149">
        <v>1756</v>
      </c>
      <c r="ID149">
        <v>0</v>
      </c>
      <c r="IE149">
        <v>221.21</v>
      </c>
      <c r="IF149">
        <v>0</v>
      </c>
      <c r="IG149">
        <v>4</v>
      </c>
      <c r="IH149">
        <v>857.72200000000009</v>
      </c>
      <c r="II149">
        <v>169.435</v>
      </c>
      <c r="IJ149">
        <v>1205.5350000000001</v>
      </c>
      <c r="IK149">
        <v>67.97</v>
      </c>
      <c r="IL149">
        <v>0</v>
      </c>
      <c r="IM149">
        <v>2</v>
      </c>
      <c r="IN149">
        <v>0</v>
      </c>
      <c r="IO149">
        <v>2</v>
      </c>
      <c r="IP149">
        <v>237.405</v>
      </c>
      <c r="IQ149">
        <v>984.32500000000005</v>
      </c>
      <c r="IR149">
        <v>606344</v>
      </c>
      <c r="IS149">
        <v>18692</v>
      </c>
      <c r="IT149">
        <v>0</v>
      </c>
      <c r="IU149">
        <v>6000</v>
      </c>
      <c r="IV149">
        <v>0</v>
      </c>
      <c r="IW149">
        <v>6160</v>
      </c>
      <c r="IX149">
        <v>204398</v>
      </c>
      <c r="IY149">
        <v>0</v>
      </c>
      <c r="IZ149">
        <v>65286</v>
      </c>
      <c r="JA149">
        <v>0</v>
      </c>
      <c r="JB149">
        <v>0</v>
      </c>
      <c r="JC149">
        <v>0</v>
      </c>
      <c r="JD149">
        <v>0</v>
      </c>
      <c r="JE149">
        <v>0</v>
      </c>
      <c r="JF149">
        <v>0</v>
      </c>
      <c r="JG149">
        <v>0</v>
      </c>
      <c r="JH149">
        <v>0</v>
      </c>
      <c r="JJ149">
        <v>0</v>
      </c>
      <c r="JK149">
        <v>0</v>
      </c>
      <c r="JL149">
        <v>0</v>
      </c>
      <c r="JM149">
        <v>0</v>
      </c>
      <c r="JO149">
        <v>1.619</v>
      </c>
      <c r="JP149">
        <v>58.045000000000002</v>
      </c>
      <c r="JQ149">
        <v>62.175000000000004</v>
      </c>
      <c r="JR149">
        <v>12926</v>
      </c>
      <c r="JS149">
        <v>539252</v>
      </c>
      <c r="JT149">
        <v>663361</v>
      </c>
      <c r="JU149">
        <v>35790</v>
      </c>
      <c r="JW149">
        <v>0</v>
      </c>
      <c r="JX149">
        <v>0</v>
      </c>
      <c r="JY149">
        <v>0</v>
      </c>
      <c r="JZ149">
        <v>0</v>
      </c>
      <c r="KD149">
        <v>35790</v>
      </c>
      <c r="KE149">
        <v>7258</v>
      </c>
      <c r="KG149">
        <v>0</v>
      </c>
      <c r="KH149">
        <v>0</v>
      </c>
      <c r="KI149">
        <v>0</v>
      </c>
      <c r="KJ149">
        <v>3</v>
      </c>
      <c r="KK149">
        <v>1</v>
      </c>
      <c r="KL149">
        <v>1848</v>
      </c>
      <c r="KM149">
        <v>616</v>
      </c>
      <c r="KN149">
        <v>0</v>
      </c>
      <c r="KO149">
        <v>0</v>
      </c>
      <c r="KP149">
        <v>0</v>
      </c>
      <c r="KQ149">
        <v>0</v>
      </c>
      <c r="KS149">
        <v>0</v>
      </c>
      <c r="KT149">
        <v>0</v>
      </c>
      <c r="KU149">
        <v>0</v>
      </c>
      <c r="KW149">
        <v>0</v>
      </c>
      <c r="KX149">
        <v>0</v>
      </c>
      <c r="KY149">
        <v>0</v>
      </c>
      <c r="KZ149">
        <v>0</v>
      </c>
      <c r="LA149">
        <v>0</v>
      </c>
      <c r="LB149">
        <v>0</v>
      </c>
      <c r="LD149">
        <v>0</v>
      </c>
      <c r="LE149">
        <v>0</v>
      </c>
      <c r="LF149">
        <v>0</v>
      </c>
      <c r="LG149">
        <v>0</v>
      </c>
      <c r="LH149">
        <v>0</v>
      </c>
      <c r="LI149">
        <v>0</v>
      </c>
      <c r="LJ149">
        <v>1516.7520000000002</v>
      </c>
      <c r="LK149">
        <v>5</v>
      </c>
      <c r="LL149">
        <v>75000</v>
      </c>
      <c r="LM149">
        <v>15168</v>
      </c>
      <c r="LN149">
        <v>0</v>
      </c>
      <c r="LO149">
        <v>0</v>
      </c>
      <c r="LP149">
        <v>0</v>
      </c>
      <c r="LQ149">
        <v>0</v>
      </c>
      <c r="LR149">
        <v>0</v>
      </c>
      <c r="LS149">
        <v>0</v>
      </c>
      <c r="LT149">
        <v>0</v>
      </c>
      <c r="LU149">
        <v>0</v>
      </c>
      <c r="LV149">
        <v>0</v>
      </c>
      <c r="LW149">
        <v>0</v>
      </c>
      <c r="LX149">
        <v>0</v>
      </c>
      <c r="LY149">
        <v>0</v>
      </c>
      <c r="LZ149">
        <v>1463</v>
      </c>
      <c r="MA149">
        <v>87780</v>
      </c>
      <c r="MB149">
        <v>0</v>
      </c>
      <c r="MC149">
        <v>58520</v>
      </c>
      <c r="MD149">
        <v>29260</v>
      </c>
      <c r="ME149">
        <v>0</v>
      </c>
      <c r="MF149">
        <v>0</v>
      </c>
      <c r="MG149">
        <v>20523505</v>
      </c>
      <c r="MH149">
        <v>0</v>
      </c>
      <c r="MI149">
        <v>0</v>
      </c>
      <c r="MJ149">
        <v>0</v>
      </c>
      <c r="MK149">
        <v>0</v>
      </c>
      <c r="ML149">
        <v>0</v>
      </c>
    </row>
    <row r="150" spans="1:350" x14ac:dyDescent="0.25">
      <c r="A150">
        <v>45523</v>
      </c>
      <c r="B150">
        <v>15839</v>
      </c>
      <c r="C150">
        <v>9</v>
      </c>
      <c r="D150">
        <v>2025</v>
      </c>
      <c r="E150">
        <v>6160</v>
      </c>
      <c r="F150">
        <v>0</v>
      </c>
      <c r="G150">
        <v>221.17000000000002</v>
      </c>
      <c r="H150">
        <v>204.71700000000001</v>
      </c>
      <c r="I150">
        <v>204.71700000000001</v>
      </c>
      <c r="J150">
        <v>221.17000000000002</v>
      </c>
      <c r="K150">
        <v>0</v>
      </c>
      <c r="L150">
        <v>6160</v>
      </c>
      <c r="M150">
        <v>0</v>
      </c>
      <c r="N150">
        <v>0</v>
      </c>
      <c r="P150">
        <v>369.32800000000003</v>
      </c>
      <c r="Q150">
        <v>0</v>
      </c>
      <c r="R150">
        <v>229794</v>
      </c>
      <c r="S150">
        <v>622.19600000000003</v>
      </c>
      <c r="U150">
        <v>159783</v>
      </c>
      <c r="V150">
        <v>17.685000000000002</v>
      </c>
      <c r="W150">
        <v>10894</v>
      </c>
      <c r="X150">
        <v>10894</v>
      </c>
      <c r="Z150">
        <v>0</v>
      </c>
      <c r="AC150">
        <v>0</v>
      </c>
      <c r="AD150" t="s">
        <v>305</v>
      </c>
      <c r="AE150">
        <v>0</v>
      </c>
      <c r="AH150">
        <v>0</v>
      </c>
      <c r="AI150">
        <v>0</v>
      </c>
      <c r="AJ150">
        <v>6160</v>
      </c>
      <c r="AK150" t="s">
        <v>529</v>
      </c>
      <c r="AL150" t="s">
        <v>435</v>
      </c>
      <c r="AM150">
        <v>0</v>
      </c>
      <c r="AN150">
        <v>0</v>
      </c>
      <c r="AO150">
        <v>0</v>
      </c>
      <c r="AP150">
        <v>0</v>
      </c>
      <c r="AQ150">
        <v>0</v>
      </c>
      <c r="AS150">
        <v>0</v>
      </c>
      <c r="AT150">
        <v>0</v>
      </c>
      <c r="AU150">
        <v>0</v>
      </c>
      <c r="AV150">
        <v>-28905</v>
      </c>
      <c r="AW150">
        <v>2864957</v>
      </c>
      <c r="AX150">
        <v>2866271</v>
      </c>
      <c r="AY150">
        <v>2004796</v>
      </c>
      <c r="AZ150">
        <v>229794</v>
      </c>
      <c r="BA150">
        <v>0</v>
      </c>
      <c r="BB150">
        <v>3824</v>
      </c>
      <c r="BC150">
        <v>3800</v>
      </c>
      <c r="BD150">
        <v>9</v>
      </c>
      <c r="BE150">
        <v>24</v>
      </c>
      <c r="BF150">
        <v>2634100</v>
      </c>
      <c r="BG150">
        <v>0</v>
      </c>
      <c r="BJ150">
        <v>12</v>
      </c>
      <c r="BK150">
        <v>0</v>
      </c>
      <c r="BL150">
        <v>0</v>
      </c>
      <c r="BM150">
        <v>0</v>
      </c>
      <c r="BN150">
        <v>0</v>
      </c>
      <c r="BO150">
        <v>0</v>
      </c>
      <c r="BP150">
        <v>0</v>
      </c>
      <c r="BQ150">
        <v>738</v>
      </c>
      <c r="BS150">
        <v>0</v>
      </c>
      <c r="BT150">
        <v>0</v>
      </c>
      <c r="BU150">
        <v>0</v>
      </c>
      <c r="BV150">
        <v>0</v>
      </c>
      <c r="BW150">
        <v>0</v>
      </c>
      <c r="BY150">
        <v>0</v>
      </c>
      <c r="CA150">
        <v>0</v>
      </c>
      <c r="CB150">
        <v>0</v>
      </c>
      <c r="CC150">
        <v>0</v>
      </c>
      <c r="CD150">
        <v>0</v>
      </c>
      <c r="CE150">
        <v>0</v>
      </c>
      <c r="CF150">
        <v>0</v>
      </c>
      <c r="CG150">
        <v>0</v>
      </c>
      <c r="CH150">
        <v>22740</v>
      </c>
      <c r="CI150">
        <v>0</v>
      </c>
      <c r="CJ150">
        <v>4</v>
      </c>
      <c r="CK150">
        <v>0</v>
      </c>
      <c r="CL150">
        <v>0</v>
      </c>
      <c r="CN150">
        <v>0</v>
      </c>
      <c r="CO150">
        <v>1</v>
      </c>
      <c r="CP150">
        <v>0</v>
      </c>
      <c r="CQ150">
        <v>0</v>
      </c>
      <c r="CR150">
        <v>365.721</v>
      </c>
      <c r="CS150">
        <v>0</v>
      </c>
      <c r="CT150">
        <v>0</v>
      </c>
      <c r="CU150">
        <v>0</v>
      </c>
      <c r="CV150">
        <v>0</v>
      </c>
      <c r="CW150">
        <v>0</v>
      </c>
      <c r="CX150">
        <v>0</v>
      </c>
      <c r="CY150">
        <v>0</v>
      </c>
      <c r="CZ150">
        <v>0</v>
      </c>
      <c r="DB150">
        <v>1261057</v>
      </c>
      <c r="DC150">
        <v>0</v>
      </c>
      <c r="DD150">
        <v>0</v>
      </c>
      <c r="DE150">
        <v>241780</v>
      </c>
      <c r="DF150">
        <v>241780</v>
      </c>
      <c r="DG150">
        <v>39.25</v>
      </c>
      <c r="DH150">
        <v>0</v>
      </c>
      <c r="DI150">
        <v>0</v>
      </c>
      <c r="DK150">
        <v>3438</v>
      </c>
      <c r="DL150">
        <v>0</v>
      </c>
      <c r="DM150">
        <v>392342</v>
      </c>
      <c r="DN150">
        <v>1290</v>
      </c>
      <c r="DO150">
        <v>0</v>
      </c>
      <c r="DP150">
        <v>0</v>
      </c>
      <c r="DQ150">
        <v>0</v>
      </c>
      <c r="DR150">
        <v>0</v>
      </c>
      <c r="DS150">
        <v>0</v>
      </c>
      <c r="DT150">
        <v>0</v>
      </c>
      <c r="DU150">
        <v>0</v>
      </c>
      <c r="DV150">
        <v>0</v>
      </c>
      <c r="DW150">
        <v>0</v>
      </c>
      <c r="DX150">
        <v>0</v>
      </c>
      <c r="DY150">
        <v>0</v>
      </c>
      <c r="DZ150">
        <v>0</v>
      </c>
      <c r="EA150">
        <v>0</v>
      </c>
      <c r="EB150">
        <v>0</v>
      </c>
      <c r="EC150">
        <v>10.682</v>
      </c>
      <c r="ED150">
        <v>75671</v>
      </c>
      <c r="EE150">
        <v>0</v>
      </c>
      <c r="EF150">
        <v>0</v>
      </c>
      <c r="EG150">
        <v>0</v>
      </c>
      <c r="EH150">
        <v>317961</v>
      </c>
      <c r="EI150">
        <v>0</v>
      </c>
      <c r="EJ150">
        <v>0</v>
      </c>
      <c r="EK150">
        <v>12.022</v>
      </c>
      <c r="EL150">
        <v>0</v>
      </c>
      <c r="EM150">
        <v>3.302</v>
      </c>
      <c r="EN150">
        <v>1.129</v>
      </c>
      <c r="EO150">
        <v>0</v>
      </c>
      <c r="EP150">
        <v>0</v>
      </c>
      <c r="EQ150">
        <v>16.452999999999999</v>
      </c>
      <c r="ER150">
        <v>0</v>
      </c>
      <c r="ES150">
        <v>51.617000000000004</v>
      </c>
      <c r="ET150">
        <v>0</v>
      </c>
      <c r="EV150">
        <v>0</v>
      </c>
      <c r="EW150">
        <v>0</v>
      </c>
      <c r="EX150">
        <v>0</v>
      </c>
      <c r="EZ150">
        <v>2433462</v>
      </c>
      <c r="FA150">
        <v>0</v>
      </c>
      <c r="FB150">
        <v>2661942</v>
      </c>
      <c r="FC150">
        <v>0</v>
      </c>
      <c r="FD150">
        <v>0</v>
      </c>
      <c r="FE150">
        <v>369243</v>
      </c>
      <c r="FF150">
        <v>63566</v>
      </c>
      <c r="FG150">
        <v>6.6668999999999992E-2</v>
      </c>
      <c r="FH150">
        <v>3.0164999999999997E-2</v>
      </c>
      <c r="FI150">
        <v>0</v>
      </c>
      <c r="FJ150">
        <v>0</v>
      </c>
      <c r="FK150">
        <v>427.61400000000003</v>
      </c>
      <c r="FL150">
        <v>3117491</v>
      </c>
      <c r="FM150">
        <v>0</v>
      </c>
      <c r="FN150">
        <v>0</v>
      </c>
      <c r="FO150">
        <v>29156</v>
      </c>
      <c r="FP150">
        <v>0</v>
      </c>
      <c r="FQ150">
        <v>29156</v>
      </c>
      <c r="FR150">
        <v>29156</v>
      </c>
      <c r="FS150">
        <v>0</v>
      </c>
      <c r="FT150">
        <v>0</v>
      </c>
      <c r="FU150">
        <v>0</v>
      </c>
      <c r="FV150">
        <v>0</v>
      </c>
      <c r="FW150">
        <v>0</v>
      </c>
      <c r="FX150">
        <v>0</v>
      </c>
      <c r="FY150">
        <v>0</v>
      </c>
      <c r="GB150">
        <v>0</v>
      </c>
      <c r="GC150">
        <v>0</v>
      </c>
      <c r="GD150">
        <v>0</v>
      </c>
      <c r="GF150">
        <v>0</v>
      </c>
      <c r="GG150">
        <v>0</v>
      </c>
      <c r="GH150">
        <v>0</v>
      </c>
      <c r="GI150">
        <v>0</v>
      </c>
      <c r="GK150">
        <v>0</v>
      </c>
      <c r="GL150">
        <v>0</v>
      </c>
      <c r="GM150">
        <v>0</v>
      </c>
      <c r="GN150">
        <v>0</v>
      </c>
      <c r="GO150">
        <v>0</v>
      </c>
      <c r="GQ150">
        <v>0</v>
      </c>
      <c r="GR150">
        <v>0</v>
      </c>
      <c r="GS150">
        <v>0</v>
      </c>
      <c r="GT150">
        <v>0</v>
      </c>
      <c r="HB150">
        <v>0</v>
      </c>
      <c r="HC150">
        <v>3.9695999999999995E-2</v>
      </c>
      <c r="HD150">
        <v>0</v>
      </c>
      <c r="HE150">
        <v>0</v>
      </c>
      <c r="HF150">
        <v>224779</v>
      </c>
      <c r="HG150">
        <v>15400</v>
      </c>
      <c r="HH150">
        <v>63243</v>
      </c>
      <c r="HI150">
        <v>0</v>
      </c>
      <c r="HJ150">
        <v>18657</v>
      </c>
      <c r="HK150">
        <v>0</v>
      </c>
      <c r="HL150">
        <v>0</v>
      </c>
      <c r="HM150">
        <v>0</v>
      </c>
      <c r="HN150">
        <v>400834</v>
      </c>
      <c r="HO150">
        <v>0</v>
      </c>
      <c r="HP150">
        <v>0</v>
      </c>
      <c r="HQ150">
        <v>0</v>
      </c>
      <c r="HR150">
        <v>0</v>
      </c>
      <c r="HS150">
        <v>2432148</v>
      </c>
      <c r="HT150">
        <v>63566</v>
      </c>
      <c r="HW150">
        <v>0</v>
      </c>
      <c r="HX150">
        <v>6</v>
      </c>
      <c r="HY150">
        <v>11</v>
      </c>
      <c r="HZ150">
        <v>15</v>
      </c>
      <c r="IA150">
        <v>29</v>
      </c>
      <c r="IB150">
        <v>87</v>
      </c>
      <c r="IC150">
        <v>148</v>
      </c>
      <c r="ID150">
        <v>0</v>
      </c>
      <c r="IE150">
        <v>0</v>
      </c>
      <c r="IF150">
        <v>0</v>
      </c>
      <c r="IG150">
        <v>25</v>
      </c>
      <c r="IH150">
        <v>102.66800000000001</v>
      </c>
      <c r="II150">
        <v>0</v>
      </c>
      <c r="IJ150">
        <v>17.685000000000002</v>
      </c>
      <c r="IK150">
        <v>0</v>
      </c>
      <c r="IL150">
        <v>0</v>
      </c>
      <c r="IM150">
        <v>0</v>
      </c>
      <c r="IN150">
        <v>0</v>
      </c>
      <c r="IO150">
        <v>0</v>
      </c>
      <c r="IP150">
        <v>0</v>
      </c>
      <c r="IQ150">
        <v>17.685000000000002</v>
      </c>
      <c r="IR150">
        <v>10894</v>
      </c>
      <c r="IS150">
        <v>0</v>
      </c>
      <c r="IT150">
        <v>0</v>
      </c>
      <c r="IU150">
        <v>0</v>
      </c>
      <c r="IV150">
        <v>0</v>
      </c>
      <c r="IW150">
        <v>6160</v>
      </c>
      <c r="IX150">
        <v>0</v>
      </c>
      <c r="IY150">
        <v>0</v>
      </c>
      <c r="IZ150">
        <v>0</v>
      </c>
      <c r="JA150">
        <v>0</v>
      </c>
      <c r="JB150">
        <v>13</v>
      </c>
      <c r="JC150">
        <v>270634</v>
      </c>
      <c r="JD150">
        <v>10</v>
      </c>
      <c r="JE150">
        <v>112910</v>
      </c>
      <c r="JF150">
        <v>2</v>
      </c>
      <c r="JG150">
        <v>11290</v>
      </c>
      <c r="JH150">
        <v>6000</v>
      </c>
      <c r="JJ150">
        <v>0</v>
      </c>
      <c r="JK150">
        <v>0</v>
      </c>
      <c r="JL150">
        <v>0</v>
      </c>
      <c r="JM150">
        <v>0</v>
      </c>
      <c r="JO150">
        <v>0</v>
      </c>
      <c r="JP150">
        <v>0</v>
      </c>
      <c r="JQ150">
        <v>0</v>
      </c>
      <c r="JR150">
        <v>0</v>
      </c>
      <c r="JS150">
        <v>0</v>
      </c>
      <c r="JT150">
        <v>0</v>
      </c>
      <c r="JU150">
        <v>3881</v>
      </c>
      <c r="JW150">
        <v>0</v>
      </c>
      <c r="JX150">
        <v>0</v>
      </c>
      <c r="JY150">
        <v>0</v>
      </c>
      <c r="JZ150">
        <v>0</v>
      </c>
      <c r="KD150">
        <v>3881</v>
      </c>
      <c r="KE150">
        <v>7258</v>
      </c>
      <c r="KG150">
        <v>0</v>
      </c>
      <c r="KH150">
        <v>0</v>
      </c>
      <c r="KI150">
        <v>0</v>
      </c>
      <c r="KJ150">
        <v>21</v>
      </c>
      <c r="KK150">
        <v>4</v>
      </c>
      <c r="KL150">
        <v>12936</v>
      </c>
      <c r="KM150">
        <v>2464</v>
      </c>
      <c r="KN150">
        <v>0</v>
      </c>
      <c r="KO150">
        <v>0</v>
      </c>
      <c r="KP150">
        <v>0</v>
      </c>
      <c r="KQ150">
        <v>0</v>
      </c>
      <c r="KS150">
        <v>0</v>
      </c>
      <c r="KT150">
        <v>0</v>
      </c>
      <c r="KU150">
        <v>0</v>
      </c>
      <c r="KW150">
        <v>0</v>
      </c>
      <c r="KX150">
        <v>0</v>
      </c>
      <c r="KY150">
        <v>0</v>
      </c>
      <c r="KZ150">
        <v>0</v>
      </c>
      <c r="LA150">
        <v>0</v>
      </c>
      <c r="LB150">
        <v>0</v>
      </c>
      <c r="LD150">
        <v>0</v>
      </c>
      <c r="LE150">
        <v>0</v>
      </c>
      <c r="LF150">
        <v>0</v>
      </c>
      <c r="LG150">
        <v>0</v>
      </c>
      <c r="LH150">
        <v>0</v>
      </c>
      <c r="LI150">
        <v>0</v>
      </c>
      <c r="LJ150">
        <v>365.721</v>
      </c>
      <c r="LK150">
        <v>1</v>
      </c>
      <c r="LL150">
        <v>15000</v>
      </c>
      <c r="LM150">
        <v>3657</v>
      </c>
      <c r="LN150">
        <v>0</v>
      </c>
      <c r="LO150">
        <v>0</v>
      </c>
      <c r="LP150">
        <v>0</v>
      </c>
      <c r="LQ150">
        <v>0</v>
      </c>
      <c r="LR150">
        <v>0</v>
      </c>
      <c r="LS150">
        <v>0</v>
      </c>
      <c r="LT150">
        <v>0</v>
      </c>
      <c r="LU150">
        <v>0</v>
      </c>
      <c r="LV150">
        <v>0</v>
      </c>
      <c r="LW150">
        <v>0</v>
      </c>
      <c r="LX150">
        <v>0</v>
      </c>
      <c r="LY150">
        <v>0</v>
      </c>
      <c r="LZ150">
        <v>379</v>
      </c>
      <c r="MA150">
        <v>22740</v>
      </c>
      <c r="MB150">
        <v>0</v>
      </c>
      <c r="MC150">
        <v>15160</v>
      </c>
      <c r="MD150">
        <v>7580</v>
      </c>
      <c r="ME150">
        <v>0</v>
      </c>
      <c r="MF150">
        <v>0</v>
      </c>
      <c r="MG150">
        <v>2887697</v>
      </c>
      <c r="MH150">
        <v>0</v>
      </c>
      <c r="MI150">
        <v>0</v>
      </c>
      <c r="MJ150">
        <v>0</v>
      </c>
      <c r="MK150">
        <v>0</v>
      </c>
      <c r="ML150">
        <v>0</v>
      </c>
    </row>
    <row r="151" spans="1:350" x14ac:dyDescent="0.25">
      <c r="A151">
        <v>45523</v>
      </c>
      <c r="B151">
        <v>57839</v>
      </c>
      <c r="C151">
        <v>9</v>
      </c>
      <c r="D151">
        <v>2025</v>
      </c>
      <c r="E151">
        <v>6160</v>
      </c>
      <c r="F151">
        <v>0</v>
      </c>
      <c r="G151">
        <v>885.19200000000001</v>
      </c>
      <c r="H151">
        <v>850.16500000000008</v>
      </c>
      <c r="I151">
        <v>850.16500000000008</v>
      </c>
      <c r="J151">
        <v>885.19200000000001</v>
      </c>
      <c r="K151">
        <v>0</v>
      </c>
      <c r="L151">
        <v>6160</v>
      </c>
      <c r="M151">
        <v>0</v>
      </c>
      <c r="N151">
        <v>0</v>
      </c>
      <c r="P151">
        <v>878.46800000000007</v>
      </c>
      <c r="Q151">
        <v>0</v>
      </c>
      <c r="R151">
        <v>546579</v>
      </c>
      <c r="S151">
        <v>622.19600000000003</v>
      </c>
      <c r="U151">
        <v>380057</v>
      </c>
      <c r="V151">
        <v>615.36300000000006</v>
      </c>
      <c r="W151">
        <v>379064</v>
      </c>
      <c r="X151">
        <v>379064</v>
      </c>
      <c r="Z151">
        <v>0</v>
      </c>
      <c r="AC151">
        <v>0</v>
      </c>
      <c r="AD151" t="s">
        <v>305</v>
      </c>
      <c r="AE151">
        <v>0</v>
      </c>
      <c r="AH151">
        <v>0</v>
      </c>
      <c r="AI151">
        <v>0</v>
      </c>
      <c r="AJ151">
        <v>6160</v>
      </c>
      <c r="AK151" t="s">
        <v>529</v>
      </c>
      <c r="AL151" t="s">
        <v>52</v>
      </c>
      <c r="AM151">
        <v>0</v>
      </c>
      <c r="AN151">
        <v>0</v>
      </c>
      <c r="AO151">
        <v>0</v>
      </c>
      <c r="AP151">
        <v>0</v>
      </c>
      <c r="AQ151">
        <v>0</v>
      </c>
      <c r="AS151">
        <v>0</v>
      </c>
      <c r="AT151">
        <v>0</v>
      </c>
      <c r="AU151">
        <v>0</v>
      </c>
      <c r="AV151">
        <v>0</v>
      </c>
      <c r="AW151">
        <v>10698294</v>
      </c>
      <c r="AX151">
        <v>10561384</v>
      </c>
      <c r="AY151">
        <v>7129177</v>
      </c>
      <c r="AZ151">
        <v>546579</v>
      </c>
      <c r="BA151">
        <v>0</v>
      </c>
      <c r="BB151">
        <v>10198</v>
      </c>
      <c r="BC151">
        <v>10133</v>
      </c>
      <c r="BD151">
        <v>24</v>
      </c>
      <c r="BE151">
        <v>65</v>
      </c>
      <c r="BF151">
        <v>9540383</v>
      </c>
      <c r="BG151">
        <v>0</v>
      </c>
      <c r="BJ151">
        <v>12</v>
      </c>
      <c r="BK151">
        <v>0</v>
      </c>
      <c r="BL151">
        <v>0</v>
      </c>
      <c r="BM151">
        <v>0</v>
      </c>
      <c r="BN151">
        <v>0</v>
      </c>
      <c r="BO151">
        <v>0</v>
      </c>
      <c r="BP151">
        <v>0</v>
      </c>
      <c r="BQ151">
        <v>639</v>
      </c>
      <c r="BS151">
        <v>0</v>
      </c>
      <c r="BT151">
        <v>0</v>
      </c>
      <c r="BU151">
        <v>0</v>
      </c>
      <c r="BV151">
        <v>0</v>
      </c>
      <c r="BW151">
        <v>0</v>
      </c>
      <c r="BY151">
        <v>0</v>
      </c>
      <c r="CA151">
        <v>0</v>
      </c>
      <c r="CB151">
        <v>0</v>
      </c>
      <c r="CC151">
        <v>0</v>
      </c>
      <c r="CD151">
        <v>0</v>
      </c>
      <c r="CE151">
        <v>0</v>
      </c>
      <c r="CF151">
        <v>0</v>
      </c>
      <c r="CG151">
        <v>0</v>
      </c>
      <c r="CH151">
        <v>195094</v>
      </c>
      <c r="CI151">
        <v>0</v>
      </c>
      <c r="CJ151">
        <v>4</v>
      </c>
      <c r="CK151">
        <v>0</v>
      </c>
      <c r="CL151">
        <v>0</v>
      </c>
      <c r="CN151">
        <v>0</v>
      </c>
      <c r="CO151">
        <v>1</v>
      </c>
      <c r="CP151">
        <v>0</v>
      </c>
      <c r="CQ151">
        <v>0</v>
      </c>
      <c r="CR151">
        <v>881.55400000000009</v>
      </c>
      <c r="CS151">
        <v>0</v>
      </c>
      <c r="CT151">
        <v>0</v>
      </c>
      <c r="CU151">
        <v>0</v>
      </c>
      <c r="CV151">
        <v>0</v>
      </c>
      <c r="CW151">
        <v>0</v>
      </c>
      <c r="CX151">
        <v>0</v>
      </c>
      <c r="CY151">
        <v>0</v>
      </c>
      <c r="CZ151">
        <v>0</v>
      </c>
      <c r="DB151">
        <v>5237016</v>
      </c>
      <c r="DC151">
        <v>0</v>
      </c>
      <c r="DD151">
        <v>0</v>
      </c>
      <c r="DE151">
        <v>1438129</v>
      </c>
      <c r="DF151">
        <v>1438129</v>
      </c>
      <c r="DG151">
        <v>233.46300000000002</v>
      </c>
      <c r="DH151">
        <v>0</v>
      </c>
      <c r="DI151">
        <v>0</v>
      </c>
      <c r="DK151">
        <v>1848</v>
      </c>
      <c r="DL151">
        <v>0</v>
      </c>
      <c r="DM151">
        <v>1088484</v>
      </c>
      <c r="DN151">
        <v>3579</v>
      </c>
      <c r="DO151">
        <v>0</v>
      </c>
      <c r="DP151">
        <v>0</v>
      </c>
      <c r="DQ151">
        <v>0</v>
      </c>
      <c r="DR151">
        <v>0</v>
      </c>
      <c r="DS151">
        <v>0</v>
      </c>
      <c r="DT151">
        <v>0</v>
      </c>
      <c r="DU151">
        <v>0</v>
      </c>
      <c r="DV151">
        <v>0</v>
      </c>
      <c r="DW151">
        <v>0</v>
      </c>
      <c r="DX151">
        <v>0</v>
      </c>
      <c r="DY151">
        <v>0</v>
      </c>
      <c r="DZ151">
        <v>0</v>
      </c>
      <c r="EA151">
        <v>0</v>
      </c>
      <c r="EB151">
        <v>0</v>
      </c>
      <c r="EC151">
        <v>55.953000000000003</v>
      </c>
      <c r="ED151">
        <v>396371</v>
      </c>
      <c r="EE151">
        <v>0</v>
      </c>
      <c r="EF151">
        <v>0</v>
      </c>
      <c r="EG151">
        <v>0</v>
      </c>
      <c r="EH151">
        <v>695692</v>
      </c>
      <c r="EI151">
        <v>0</v>
      </c>
      <c r="EJ151">
        <v>0</v>
      </c>
      <c r="EK151">
        <v>31.099</v>
      </c>
      <c r="EL151">
        <v>0</v>
      </c>
      <c r="EM151">
        <v>0</v>
      </c>
      <c r="EN151">
        <v>3.9280000000000004</v>
      </c>
      <c r="EO151">
        <v>0</v>
      </c>
      <c r="EP151">
        <v>0</v>
      </c>
      <c r="EQ151">
        <v>35.027000000000001</v>
      </c>
      <c r="ER151">
        <v>0</v>
      </c>
      <c r="ES151">
        <v>112.93700000000001</v>
      </c>
      <c r="ET151">
        <v>0</v>
      </c>
      <c r="EV151">
        <v>0</v>
      </c>
      <c r="EW151">
        <v>0</v>
      </c>
      <c r="EX151">
        <v>0</v>
      </c>
      <c r="EZ151">
        <v>8993804</v>
      </c>
      <c r="FA151">
        <v>0</v>
      </c>
      <c r="FB151">
        <v>9536739</v>
      </c>
      <c r="FC151">
        <v>0</v>
      </c>
      <c r="FD151">
        <v>0</v>
      </c>
      <c r="FE151">
        <v>1337352</v>
      </c>
      <c r="FF151">
        <v>230228</v>
      </c>
      <c r="FG151">
        <v>6.6668999999999992E-2</v>
      </c>
      <c r="FH151">
        <v>3.0164999999999997E-2</v>
      </c>
      <c r="FI151">
        <v>0</v>
      </c>
      <c r="FJ151">
        <v>0</v>
      </c>
      <c r="FK151">
        <v>1548.7630000000001</v>
      </c>
      <c r="FL151">
        <v>11299413</v>
      </c>
      <c r="FM151">
        <v>0</v>
      </c>
      <c r="FN151">
        <v>0</v>
      </c>
      <c r="FO151">
        <v>0</v>
      </c>
      <c r="FP151">
        <v>0</v>
      </c>
      <c r="FQ151">
        <v>0</v>
      </c>
      <c r="FR151">
        <v>0</v>
      </c>
      <c r="FS151">
        <v>0</v>
      </c>
      <c r="FT151">
        <v>0</v>
      </c>
      <c r="FU151">
        <v>0</v>
      </c>
      <c r="FV151">
        <v>0</v>
      </c>
      <c r="FW151">
        <v>0</v>
      </c>
      <c r="FX151">
        <v>0</v>
      </c>
      <c r="FY151">
        <v>0</v>
      </c>
      <c r="GB151">
        <v>0</v>
      </c>
      <c r="GC151">
        <v>0</v>
      </c>
      <c r="GD151">
        <v>0</v>
      </c>
      <c r="GF151">
        <v>0</v>
      </c>
      <c r="GG151">
        <v>0</v>
      </c>
      <c r="GH151">
        <v>0</v>
      </c>
      <c r="GI151">
        <v>0</v>
      </c>
      <c r="GK151">
        <v>0</v>
      </c>
      <c r="GL151">
        <v>0</v>
      </c>
      <c r="GM151">
        <v>0</v>
      </c>
      <c r="GN151">
        <v>0</v>
      </c>
      <c r="GO151">
        <v>0</v>
      </c>
      <c r="GQ151">
        <v>0</v>
      </c>
      <c r="GR151">
        <v>0</v>
      </c>
      <c r="GS151">
        <v>0</v>
      </c>
      <c r="GT151">
        <v>0</v>
      </c>
      <c r="HB151">
        <v>380911986</v>
      </c>
      <c r="HC151">
        <v>3.9695999999999995E-2</v>
      </c>
      <c r="HD151">
        <v>140554</v>
      </c>
      <c r="HE151">
        <v>0</v>
      </c>
      <c r="HF151">
        <v>933481</v>
      </c>
      <c r="HG151">
        <v>1232</v>
      </c>
      <c r="HH151">
        <v>326405</v>
      </c>
      <c r="HI151">
        <v>0</v>
      </c>
      <c r="HJ151">
        <v>38816</v>
      </c>
      <c r="HK151">
        <v>0</v>
      </c>
      <c r="HL151">
        <v>0</v>
      </c>
      <c r="HM151">
        <v>0</v>
      </c>
      <c r="HN151">
        <v>83979</v>
      </c>
      <c r="HO151">
        <v>0</v>
      </c>
      <c r="HP151">
        <v>0</v>
      </c>
      <c r="HQ151">
        <v>0</v>
      </c>
      <c r="HR151">
        <v>0</v>
      </c>
      <c r="HS151">
        <v>8990160</v>
      </c>
      <c r="HT151">
        <v>230228</v>
      </c>
      <c r="HW151">
        <v>0</v>
      </c>
      <c r="HX151">
        <v>60</v>
      </c>
      <c r="HY151">
        <v>101</v>
      </c>
      <c r="HZ151">
        <v>197</v>
      </c>
      <c r="IA151">
        <v>296</v>
      </c>
      <c r="IB151">
        <v>251</v>
      </c>
      <c r="IC151">
        <v>905</v>
      </c>
      <c r="ID151">
        <v>0</v>
      </c>
      <c r="IE151">
        <v>0</v>
      </c>
      <c r="IF151">
        <v>0</v>
      </c>
      <c r="IG151">
        <v>2</v>
      </c>
      <c r="IH151">
        <v>529.87800000000004</v>
      </c>
      <c r="II151">
        <v>0</v>
      </c>
      <c r="IJ151">
        <v>615.36300000000006</v>
      </c>
      <c r="IK151">
        <v>0</v>
      </c>
      <c r="IL151">
        <v>0</v>
      </c>
      <c r="IM151">
        <v>0</v>
      </c>
      <c r="IN151">
        <v>0</v>
      </c>
      <c r="IO151">
        <v>0</v>
      </c>
      <c r="IP151">
        <v>0</v>
      </c>
      <c r="IQ151">
        <v>615.36300000000006</v>
      </c>
      <c r="IR151">
        <v>379064</v>
      </c>
      <c r="IS151">
        <v>0</v>
      </c>
      <c r="IT151">
        <v>0</v>
      </c>
      <c r="IU151">
        <v>0</v>
      </c>
      <c r="IV151">
        <v>0</v>
      </c>
      <c r="IW151">
        <v>6160</v>
      </c>
      <c r="IX151">
        <v>0</v>
      </c>
      <c r="IY151">
        <v>0</v>
      </c>
      <c r="IZ151">
        <v>0</v>
      </c>
      <c r="JA151">
        <v>0</v>
      </c>
      <c r="JB151">
        <v>0</v>
      </c>
      <c r="JC151">
        <v>0</v>
      </c>
      <c r="JD151">
        <v>3</v>
      </c>
      <c r="JE151">
        <v>41103</v>
      </c>
      <c r="JF151">
        <v>6</v>
      </c>
      <c r="JG151">
        <v>41376</v>
      </c>
      <c r="JH151">
        <v>1500</v>
      </c>
      <c r="JJ151">
        <v>0</v>
      </c>
      <c r="JK151">
        <v>0</v>
      </c>
      <c r="JL151">
        <v>0</v>
      </c>
      <c r="JM151">
        <v>0</v>
      </c>
      <c r="JO151">
        <v>0</v>
      </c>
      <c r="JP151">
        <v>0</v>
      </c>
      <c r="JQ151">
        <v>0</v>
      </c>
      <c r="JR151">
        <v>0</v>
      </c>
      <c r="JS151">
        <v>0</v>
      </c>
      <c r="JT151">
        <v>0</v>
      </c>
      <c r="JU151">
        <v>10349</v>
      </c>
      <c r="JW151">
        <v>0</v>
      </c>
      <c r="JX151">
        <v>0</v>
      </c>
      <c r="JY151">
        <v>0</v>
      </c>
      <c r="JZ151">
        <v>0</v>
      </c>
      <c r="KD151">
        <v>10349</v>
      </c>
      <c r="KE151">
        <v>7258</v>
      </c>
      <c r="KG151">
        <v>0</v>
      </c>
      <c r="KH151">
        <v>0</v>
      </c>
      <c r="KI151">
        <v>0</v>
      </c>
      <c r="KJ151">
        <v>1</v>
      </c>
      <c r="KK151">
        <v>1</v>
      </c>
      <c r="KL151">
        <v>616</v>
      </c>
      <c r="KM151">
        <v>616</v>
      </c>
      <c r="KN151">
        <v>0</v>
      </c>
      <c r="KO151">
        <v>0</v>
      </c>
      <c r="KP151">
        <v>0</v>
      </c>
      <c r="KQ151">
        <v>0</v>
      </c>
      <c r="KS151">
        <v>0</v>
      </c>
      <c r="KT151">
        <v>0</v>
      </c>
      <c r="KU151">
        <v>0</v>
      </c>
      <c r="KW151">
        <v>0</v>
      </c>
      <c r="KX151">
        <v>0</v>
      </c>
      <c r="KY151">
        <v>0</v>
      </c>
      <c r="KZ151">
        <v>0</v>
      </c>
      <c r="LA151">
        <v>0</v>
      </c>
      <c r="LB151">
        <v>0</v>
      </c>
      <c r="LD151">
        <v>0</v>
      </c>
      <c r="LE151">
        <v>0</v>
      </c>
      <c r="LF151">
        <v>0</v>
      </c>
      <c r="LG151">
        <v>0</v>
      </c>
      <c r="LH151">
        <v>0</v>
      </c>
      <c r="LI151">
        <v>0</v>
      </c>
      <c r="LJ151">
        <v>881.55500000000006</v>
      </c>
      <c r="LK151">
        <v>2</v>
      </c>
      <c r="LL151">
        <v>30000</v>
      </c>
      <c r="LM151">
        <v>8816</v>
      </c>
      <c r="LN151">
        <v>0</v>
      </c>
      <c r="LO151">
        <v>0</v>
      </c>
      <c r="LP151">
        <v>0</v>
      </c>
      <c r="LQ151">
        <v>0</v>
      </c>
      <c r="LR151">
        <v>0</v>
      </c>
      <c r="LS151">
        <v>0</v>
      </c>
      <c r="LT151">
        <v>0</v>
      </c>
      <c r="LU151">
        <v>0</v>
      </c>
      <c r="LV151">
        <v>0</v>
      </c>
      <c r="LW151">
        <v>0</v>
      </c>
      <c r="LX151">
        <v>0</v>
      </c>
      <c r="LY151">
        <v>0</v>
      </c>
      <c r="LZ151">
        <v>909</v>
      </c>
      <c r="MA151">
        <v>54540</v>
      </c>
      <c r="MB151">
        <v>0</v>
      </c>
      <c r="MC151">
        <v>36360</v>
      </c>
      <c r="MD151">
        <v>18180</v>
      </c>
      <c r="ME151">
        <v>0</v>
      </c>
      <c r="MF151">
        <v>0</v>
      </c>
      <c r="MG151">
        <v>10752834</v>
      </c>
      <c r="MH151">
        <v>0</v>
      </c>
      <c r="MI151">
        <v>0</v>
      </c>
      <c r="MJ151">
        <v>0</v>
      </c>
      <c r="MK151">
        <v>0</v>
      </c>
      <c r="ML151">
        <v>0</v>
      </c>
    </row>
    <row r="152" spans="1:350" x14ac:dyDescent="0.25">
      <c r="A152">
        <v>45523</v>
      </c>
      <c r="B152">
        <v>15840</v>
      </c>
      <c r="C152">
        <v>9</v>
      </c>
      <c r="D152">
        <v>2025</v>
      </c>
      <c r="E152">
        <v>6160</v>
      </c>
      <c r="F152">
        <v>0</v>
      </c>
      <c r="G152">
        <v>133.14500000000001</v>
      </c>
      <c r="H152">
        <v>128.60300000000001</v>
      </c>
      <c r="I152">
        <v>128.60300000000001</v>
      </c>
      <c r="J152">
        <v>133.14500000000001</v>
      </c>
      <c r="K152">
        <v>0</v>
      </c>
      <c r="L152">
        <v>6160</v>
      </c>
      <c r="M152">
        <v>0</v>
      </c>
      <c r="N152">
        <v>0</v>
      </c>
      <c r="P152">
        <v>130.38500000000002</v>
      </c>
      <c r="Q152">
        <v>0</v>
      </c>
      <c r="R152">
        <v>81125</v>
      </c>
      <c r="S152">
        <v>622.19600000000003</v>
      </c>
      <c r="U152">
        <v>56409</v>
      </c>
      <c r="V152">
        <v>0</v>
      </c>
      <c r="W152">
        <v>0</v>
      </c>
      <c r="X152">
        <v>0</v>
      </c>
      <c r="Z152">
        <v>0</v>
      </c>
      <c r="AC152">
        <v>0</v>
      </c>
      <c r="AD152" t="s">
        <v>305</v>
      </c>
      <c r="AE152">
        <v>0</v>
      </c>
      <c r="AH152">
        <v>0</v>
      </c>
      <c r="AI152">
        <v>0</v>
      </c>
      <c r="AJ152">
        <v>6160</v>
      </c>
      <c r="AK152" t="s">
        <v>529</v>
      </c>
      <c r="AL152" t="s">
        <v>1872</v>
      </c>
      <c r="AM152">
        <v>0</v>
      </c>
      <c r="AN152">
        <v>0</v>
      </c>
      <c r="AO152">
        <v>0</v>
      </c>
      <c r="AP152">
        <v>0</v>
      </c>
      <c r="AQ152">
        <v>0</v>
      </c>
      <c r="AS152">
        <v>0</v>
      </c>
      <c r="AT152">
        <v>0</v>
      </c>
      <c r="AU152">
        <v>0</v>
      </c>
      <c r="AV152">
        <v>0</v>
      </c>
      <c r="AW152">
        <v>1413938</v>
      </c>
      <c r="AX152">
        <v>1414385</v>
      </c>
      <c r="AY152">
        <v>971267</v>
      </c>
      <c r="AZ152">
        <v>81125</v>
      </c>
      <c r="BA152">
        <v>0</v>
      </c>
      <c r="BB152">
        <v>0</v>
      </c>
      <c r="BC152">
        <v>0</v>
      </c>
      <c r="BD152">
        <v>0</v>
      </c>
      <c r="BE152">
        <v>0</v>
      </c>
      <c r="BF152">
        <v>1284406</v>
      </c>
      <c r="BG152">
        <v>0</v>
      </c>
      <c r="BJ152">
        <v>12</v>
      </c>
      <c r="BK152">
        <v>0</v>
      </c>
      <c r="BL152">
        <v>0</v>
      </c>
      <c r="BM152">
        <v>0</v>
      </c>
      <c r="BN152">
        <v>0</v>
      </c>
      <c r="BO152">
        <v>0</v>
      </c>
      <c r="BP152">
        <v>0</v>
      </c>
      <c r="BQ152">
        <v>750</v>
      </c>
      <c r="BS152">
        <v>0</v>
      </c>
      <c r="BT152">
        <v>0</v>
      </c>
      <c r="BU152">
        <v>0</v>
      </c>
      <c r="BV152">
        <v>0</v>
      </c>
      <c r="BW152">
        <v>0</v>
      </c>
      <c r="BY152">
        <v>0</v>
      </c>
      <c r="CA152">
        <v>0</v>
      </c>
      <c r="CB152">
        <v>0</v>
      </c>
      <c r="CC152">
        <v>0</v>
      </c>
      <c r="CD152">
        <v>0</v>
      </c>
      <c r="CE152">
        <v>0</v>
      </c>
      <c r="CF152">
        <v>0</v>
      </c>
      <c r="CG152">
        <v>0</v>
      </c>
      <c r="CH152">
        <v>7560</v>
      </c>
      <c r="CI152">
        <v>0</v>
      </c>
      <c r="CJ152">
        <v>4</v>
      </c>
      <c r="CK152">
        <v>0</v>
      </c>
      <c r="CL152">
        <v>0</v>
      </c>
      <c r="CN152">
        <v>0</v>
      </c>
      <c r="CO152">
        <v>1</v>
      </c>
      <c r="CP152">
        <v>0</v>
      </c>
      <c r="CQ152">
        <v>0</v>
      </c>
      <c r="CR152">
        <v>131.03200000000001</v>
      </c>
      <c r="CS152">
        <v>0</v>
      </c>
      <c r="CT152">
        <v>0</v>
      </c>
      <c r="CU152">
        <v>0</v>
      </c>
      <c r="CV152">
        <v>0</v>
      </c>
      <c r="CW152">
        <v>0</v>
      </c>
      <c r="CX152">
        <v>0</v>
      </c>
      <c r="CY152">
        <v>0</v>
      </c>
      <c r="CZ152">
        <v>0</v>
      </c>
      <c r="DB152">
        <v>792194</v>
      </c>
      <c r="DC152">
        <v>0</v>
      </c>
      <c r="DD152">
        <v>0</v>
      </c>
      <c r="DE152">
        <v>159621</v>
      </c>
      <c r="DF152">
        <v>159621</v>
      </c>
      <c r="DG152">
        <v>25.913</v>
      </c>
      <c r="DH152">
        <v>0</v>
      </c>
      <c r="DI152">
        <v>0</v>
      </c>
      <c r="DK152">
        <v>3626</v>
      </c>
      <c r="DL152">
        <v>0</v>
      </c>
      <c r="DM152">
        <v>135811</v>
      </c>
      <c r="DN152">
        <v>447</v>
      </c>
      <c r="DO152">
        <v>0</v>
      </c>
      <c r="DP152">
        <v>0</v>
      </c>
      <c r="DQ152">
        <v>0</v>
      </c>
      <c r="DR152">
        <v>0</v>
      </c>
      <c r="DS152">
        <v>0</v>
      </c>
      <c r="DT152">
        <v>0</v>
      </c>
      <c r="DU152">
        <v>0</v>
      </c>
      <c r="DV152">
        <v>0</v>
      </c>
      <c r="DW152">
        <v>0</v>
      </c>
      <c r="DX152">
        <v>0</v>
      </c>
      <c r="DY152">
        <v>0</v>
      </c>
      <c r="DZ152">
        <v>0</v>
      </c>
      <c r="EA152">
        <v>0</v>
      </c>
      <c r="EB152">
        <v>0</v>
      </c>
      <c r="EC152">
        <v>14.112</v>
      </c>
      <c r="ED152">
        <v>99969</v>
      </c>
      <c r="EE152">
        <v>0</v>
      </c>
      <c r="EF152">
        <v>0</v>
      </c>
      <c r="EG152">
        <v>0</v>
      </c>
      <c r="EH152">
        <v>36289</v>
      </c>
      <c r="EI152">
        <v>0</v>
      </c>
      <c r="EJ152">
        <v>0</v>
      </c>
      <c r="EK152">
        <v>1.2290000000000001</v>
      </c>
      <c r="EL152">
        <v>0</v>
      </c>
      <c r="EM152">
        <v>0.66800000000000004</v>
      </c>
      <c r="EN152">
        <v>0.04</v>
      </c>
      <c r="EO152">
        <v>0</v>
      </c>
      <c r="EP152">
        <v>0</v>
      </c>
      <c r="EQ152">
        <v>1.9370000000000001</v>
      </c>
      <c r="ER152">
        <v>0</v>
      </c>
      <c r="ES152">
        <v>5.891</v>
      </c>
      <c r="ET152">
        <v>0</v>
      </c>
      <c r="EV152">
        <v>0</v>
      </c>
      <c r="EW152">
        <v>0</v>
      </c>
      <c r="EX152">
        <v>0</v>
      </c>
      <c r="EZ152">
        <v>1203345</v>
      </c>
      <c r="FA152">
        <v>0</v>
      </c>
      <c r="FB152">
        <v>1284023</v>
      </c>
      <c r="FC152">
        <v>0</v>
      </c>
      <c r="FD152">
        <v>0</v>
      </c>
      <c r="FE152">
        <v>180045</v>
      </c>
      <c r="FF152">
        <v>30995</v>
      </c>
      <c r="FG152">
        <v>6.6668999999999992E-2</v>
      </c>
      <c r="FH152">
        <v>3.0164999999999997E-2</v>
      </c>
      <c r="FI152">
        <v>0</v>
      </c>
      <c r="FJ152">
        <v>0</v>
      </c>
      <c r="FK152">
        <v>208.50700000000001</v>
      </c>
      <c r="FL152">
        <v>1502623</v>
      </c>
      <c r="FM152">
        <v>0</v>
      </c>
      <c r="FN152">
        <v>0</v>
      </c>
      <c r="FO152">
        <v>0</v>
      </c>
      <c r="FP152">
        <v>0</v>
      </c>
      <c r="FQ152">
        <v>0</v>
      </c>
      <c r="FR152">
        <v>0</v>
      </c>
      <c r="FS152">
        <v>0</v>
      </c>
      <c r="FT152">
        <v>0</v>
      </c>
      <c r="FU152">
        <v>0</v>
      </c>
      <c r="FV152">
        <v>0</v>
      </c>
      <c r="FW152">
        <v>0</v>
      </c>
      <c r="FX152">
        <v>0</v>
      </c>
      <c r="FY152">
        <v>0</v>
      </c>
      <c r="GB152">
        <v>24201</v>
      </c>
      <c r="GC152">
        <v>24201</v>
      </c>
      <c r="GD152">
        <v>2.605</v>
      </c>
      <c r="GF152">
        <v>0</v>
      </c>
      <c r="GG152">
        <v>0</v>
      </c>
      <c r="GH152">
        <v>0</v>
      </c>
      <c r="GI152">
        <v>0</v>
      </c>
      <c r="GK152">
        <v>0</v>
      </c>
      <c r="GL152">
        <v>0</v>
      </c>
      <c r="GM152">
        <v>0</v>
      </c>
      <c r="GN152">
        <v>0</v>
      </c>
      <c r="GO152">
        <v>0</v>
      </c>
      <c r="GQ152">
        <v>0</v>
      </c>
      <c r="GR152">
        <v>0</v>
      </c>
      <c r="GS152">
        <v>0</v>
      </c>
      <c r="GT152">
        <v>0</v>
      </c>
      <c r="HB152">
        <v>0</v>
      </c>
      <c r="HC152">
        <v>3.9695999999999995E-2</v>
      </c>
      <c r="HD152">
        <v>0</v>
      </c>
      <c r="HE152">
        <v>0</v>
      </c>
      <c r="HF152">
        <v>141206</v>
      </c>
      <c r="HG152">
        <v>3080</v>
      </c>
      <c r="HH152">
        <v>0</v>
      </c>
      <c r="HI152">
        <v>0</v>
      </c>
      <c r="HJ152">
        <v>16310</v>
      </c>
      <c r="HK152">
        <v>0</v>
      </c>
      <c r="HL152">
        <v>64</v>
      </c>
      <c r="HM152">
        <v>0</v>
      </c>
      <c r="HN152">
        <v>11536</v>
      </c>
      <c r="HO152">
        <v>0</v>
      </c>
      <c r="HP152">
        <v>0</v>
      </c>
      <c r="HQ152">
        <v>0</v>
      </c>
      <c r="HR152">
        <v>0</v>
      </c>
      <c r="HS152">
        <v>1202898</v>
      </c>
      <c r="HT152">
        <v>30995</v>
      </c>
      <c r="HW152">
        <v>0</v>
      </c>
      <c r="HX152">
        <v>3</v>
      </c>
      <c r="HY152">
        <v>23</v>
      </c>
      <c r="HZ152">
        <v>18</v>
      </c>
      <c r="IA152">
        <v>32</v>
      </c>
      <c r="IB152">
        <v>25</v>
      </c>
      <c r="IC152">
        <v>101</v>
      </c>
      <c r="ID152">
        <v>0</v>
      </c>
      <c r="IE152">
        <v>0</v>
      </c>
      <c r="IF152">
        <v>0</v>
      </c>
      <c r="IG152">
        <v>5</v>
      </c>
      <c r="IH152">
        <v>0</v>
      </c>
      <c r="II152">
        <v>0</v>
      </c>
      <c r="IJ152">
        <v>0</v>
      </c>
      <c r="IK152">
        <v>0</v>
      </c>
      <c r="IL152">
        <v>0</v>
      </c>
      <c r="IM152">
        <v>0</v>
      </c>
      <c r="IN152">
        <v>0</v>
      </c>
      <c r="IO152">
        <v>0</v>
      </c>
      <c r="IP152">
        <v>0</v>
      </c>
      <c r="IQ152">
        <v>0</v>
      </c>
      <c r="IR152">
        <v>0</v>
      </c>
      <c r="IS152">
        <v>0</v>
      </c>
      <c r="IT152">
        <v>0</v>
      </c>
      <c r="IU152">
        <v>0</v>
      </c>
      <c r="IV152">
        <v>0</v>
      </c>
      <c r="IW152">
        <v>6160</v>
      </c>
      <c r="IX152">
        <v>0</v>
      </c>
      <c r="IY152">
        <v>0</v>
      </c>
      <c r="IZ152">
        <v>0</v>
      </c>
      <c r="JA152">
        <v>0</v>
      </c>
      <c r="JB152">
        <v>0</v>
      </c>
      <c r="JC152">
        <v>0</v>
      </c>
      <c r="JD152">
        <v>1</v>
      </c>
      <c r="JE152">
        <v>11536</v>
      </c>
      <c r="JF152">
        <v>0</v>
      </c>
      <c r="JG152">
        <v>0</v>
      </c>
      <c r="JH152">
        <v>0</v>
      </c>
      <c r="JJ152">
        <v>0</v>
      </c>
      <c r="JK152">
        <v>0</v>
      </c>
      <c r="JL152">
        <v>0</v>
      </c>
      <c r="JM152">
        <v>0</v>
      </c>
      <c r="JO152">
        <v>0</v>
      </c>
      <c r="JP152">
        <v>2.605</v>
      </c>
      <c r="JQ152">
        <v>0</v>
      </c>
      <c r="JR152">
        <v>0</v>
      </c>
      <c r="JS152">
        <v>24201</v>
      </c>
      <c r="JT152">
        <v>0</v>
      </c>
      <c r="JU152">
        <v>0</v>
      </c>
      <c r="JW152">
        <v>0</v>
      </c>
      <c r="JX152">
        <v>0</v>
      </c>
      <c r="JY152">
        <v>0</v>
      </c>
      <c r="JZ152">
        <v>0</v>
      </c>
      <c r="KD152">
        <v>0</v>
      </c>
      <c r="KE152">
        <v>7258</v>
      </c>
      <c r="KG152">
        <v>0</v>
      </c>
      <c r="KH152">
        <v>0</v>
      </c>
      <c r="KI152">
        <v>0</v>
      </c>
      <c r="KJ152">
        <v>3</v>
      </c>
      <c r="KK152">
        <v>2</v>
      </c>
      <c r="KL152">
        <v>1848</v>
      </c>
      <c r="KM152">
        <v>1232</v>
      </c>
      <c r="KN152">
        <v>0</v>
      </c>
      <c r="KO152">
        <v>0</v>
      </c>
      <c r="KP152">
        <v>0</v>
      </c>
      <c r="KQ152">
        <v>0</v>
      </c>
      <c r="KS152">
        <v>0</v>
      </c>
      <c r="KT152">
        <v>0</v>
      </c>
      <c r="KU152">
        <v>0</v>
      </c>
      <c r="KW152">
        <v>0</v>
      </c>
      <c r="KX152">
        <v>0</v>
      </c>
      <c r="KY152">
        <v>0</v>
      </c>
      <c r="KZ152">
        <v>0</v>
      </c>
      <c r="LA152">
        <v>0</v>
      </c>
      <c r="LB152">
        <v>0</v>
      </c>
      <c r="LD152">
        <v>0</v>
      </c>
      <c r="LE152">
        <v>0</v>
      </c>
      <c r="LF152">
        <v>0</v>
      </c>
      <c r="LG152">
        <v>0</v>
      </c>
      <c r="LH152">
        <v>0</v>
      </c>
      <c r="LI152">
        <v>0</v>
      </c>
      <c r="LJ152">
        <v>131.03200000000001</v>
      </c>
      <c r="LK152">
        <v>1</v>
      </c>
      <c r="LL152">
        <v>15000</v>
      </c>
      <c r="LM152">
        <v>1310</v>
      </c>
      <c r="LN152">
        <v>0</v>
      </c>
      <c r="LO152">
        <v>0</v>
      </c>
      <c r="LP152">
        <v>0</v>
      </c>
      <c r="LQ152">
        <v>0</v>
      </c>
      <c r="LR152">
        <v>0</v>
      </c>
      <c r="LS152">
        <v>0</v>
      </c>
      <c r="LT152">
        <v>0</v>
      </c>
      <c r="LU152">
        <v>0</v>
      </c>
      <c r="LV152">
        <v>0</v>
      </c>
      <c r="LW152">
        <v>0</v>
      </c>
      <c r="LX152">
        <v>0</v>
      </c>
      <c r="LY152">
        <v>0</v>
      </c>
      <c r="LZ152">
        <v>126</v>
      </c>
      <c r="MA152">
        <v>7560</v>
      </c>
      <c r="MB152">
        <v>0</v>
      </c>
      <c r="MC152">
        <v>5040</v>
      </c>
      <c r="MD152">
        <v>2520</v>
      </c>
      <c r="ME152">
        <v>0</v>
      </c>
      <c r="MF152">
        <v>0</v>
      </c>
      <c r="MG152">
        <v>1421498</v>
      </c>
      <c r="MH152">
        <v>0</v>
      </c>
      <c r="MI152">
        <v>0</v>
      </c>
      <c r="MJ152">
        <v>0</v>
      </c>
      <c r="MK152">
        <v>0</v>
      </c>
      <c r="ML152">
        <v>0</v>
      </c>
    </row>
    <row r="153" spans="1:350" x14ac:dyDescent="0.25">
      <c r="A153">
        <v>45523</v>
      </c>
      <c r="B153">
        <v>57840</v>
      </c>
      <c r="C153">
        <v>9</v>
      </c>
      <c r="D153">
        <v>2025</v>
      </c>
      <c r="E153">
        <v>6160</v>
      </c>
      <c r="F153">
        <v>0</v>
      </c>
      <c r="G153">
        <v>122.83</v>
      </c>
      <c r="H153">
        <v>76.643000000000001</v>
      </c>
      <c r="I153">
        <v>76.643000000000001</v>
      </c>
      <c r="J153">
        <v>122.83</v>
      </c>
      <c r="K153">
        <v>0</v>
      </c>
      <c r="L153">
        <v>6160</v>
      </c>
      <c r="M153">
        <v>0</v>
      </c>
      <c r="N153">
        <v>0</v>
      </c>
      <c r="P153">
        <v>264.452</v>
      </c>
      <c r="Q153">
        <v>0</v>
      </c>
      <c r="R153">
        <v>164541</v>
      </c>
      <c r="S153">
        <v>622.19600000000003</v>
      </c>
      <c r="U153">
        <v>114412</v>
      </c>
      <c r="V153">
        <v>10.57</v>
      </c>
      <c r="W153">
        <v>6511</v>
      </c>
      <c r="X153">
        <v>6511</v>
      </c>
      <c r="Z153">
        <v>0</v>
      </c>
      <c r="AC153">
        <v>0</v>
      </c>
      <c r="AD153" t="s">
        <v>305</v>
      </c>
      <c r="AE153">
        <v>0</v>
      </c>
      <c r="AH153">
        <v>0</v>
      </c>
      <c r="AI153">
        <v>0</v>
      </c>
      <c r="AJ153">
        <v>6160</v>
      </c>
      <c r="AK153" t="s">
        <v>529</v>
      </c>
      <c r="AL153" t="s">
        <v>318</v>
      </c>
      <c r="AM153">
        <v>0</v>
      </c>
      <c r="AN153">
        <v>0</v>
      </c>
      <c r="AO153">
        <v>0</v>
      </c>
      <c r="AP153">
        <v>0</v>
      </c>
      <c r="AQ153">
        <v>0</v>
      </c>
      <c r="AS153">
        <v>0</v>
      </c>
      <c r="AT153">
        <v>0</v>
      </c>
      <c r="AU153">
        <v>0</v>
      </c>
      <c r="AV153">
        <v>-204525</v>
      </c>
      <c r="AW153">
        <v>1536295</v>
      </c>
      <c r="AX153">
        <v>1516815</v>
      </c>
      <c r="AY153">
        <v>875455</v>
      </c>
      <c r="AZ153">
        <v>164541</v>
      </c>
      <c r="BA153">
        <v>0</v>
      </c>
      <c r="BB153">
        <v>0</v>
      </c>
      <c r="BC153">
        <v>0</v>
      </c>
      <c r="BD153">
        <v>0</v>
      </c>
      <c r="BE153">
        <v>0</v>
      </c>
      <c r="BF153">
        <v>1441464</v>
      </c>
      <c r="BG153">
        <v>0</v>
      </c>
      <c r="BJ153">
        <v>12</v>
      </c>
      <c r="BK153">
        <v>0</v>
      </c>
      <c r="BL153">
        <v>0</v>
      </c>
      <c r="BM153">
        <v>0</v>
      </c>
      <c r="BN153">
        <v>0</v>
      </c>
      <c r="BO153">
        <v>0</v>
      </c>
      <c r="BP153">
        <v>0</v>
      </c>
      <c r="BQ153">
        <v>758</v>
      </c>
      <c r="BS153">
        <v>0</v>
      </c>
      <c r="BT153">
        <v>0</v>
      </c>
      <c r="BU153">
        <v>0</v>
      </c>
      <c r="BV153">
        <v>0</v>
      </c>
      <c r="BW153">
        <v>0</v>
      </c>
      <c r="BY153">
        <v>0</v>
      </c>
      <c r="CA153">
        <v>0</v>
      </c>
      <c r="CB153">
        <v>0</v>
      </c>
      <c r="CC153">
        <v>0</v>
      </c>
      <c r="CD153">
        <v>0</v>
      </c>
      <c r="CE153">
        <v>0</v>
      </c>
      <c r="CF153">
        <v>0</v>
      </c>
      <c r="CG153">
        <v>0</v>
      </c>
      <c r="CH153">
        <v>34383</v>
      </c>
      <c r="CI153">
        <v>0</v>
      </c>
      <c r="CJ153">
        <v>4</v>
      </c>
      <c r="CK153">
        <v>0</v>
      </c>
      <c r="CL153">
        <v>0</v>
      </c>
      <c r="CN153">
        <v>0</v>
      </c>
      <c r="CO153">
        <v>1</v>
      </c>
      <c r="CP153">
        <v>0</v>
      </c>
      <c r="CQ153">
        <v>0</v>
      </c>
      <c r="CR153">
        <v>263.20300000000003</v>
      </c>
      <c r="CS153">
        <v>0</v>
      </c>
      <c r="CT153">
        <v>0</v>
      </c>
      <c r="CU153">
        <v>0</v>
      </c>
      <c r="CV153">
        <v>0</v>
      </c>
      <c r="CW153">
        <v>0</v>
      </c>
      <c r="CX153">
        <v>0</v>
      </c>
      <c r="CY153">
        <v>0</v>
      </c>
      <c r="CZ153">
        <v>0</v>
      </c>
      <c r="DB153">
        <v>472121</v>
      </c>
      <c r="DC153">
        <v>0</v>
      </c>
      <c r="DD153">
        <v>0</v>
      </c>
      <c r="DE153">
        <v>89397</v>
      </c>
      <c r="DF153">
        <v>89397</v>
      </c>
      <c r="DG153">
        <v>14.513</v>
      </c>
      <c r="DH153">
        <v>0</v>
      </c>
      <c r="DI153">
        <v>0</v>
      </c>
      <c r="DK153">
        <v>3754</v>
      </c>
      <c r="DL153">
        <v>0</v>
      </c>
      <c r="DM153">
        <v>7061</v>
      </c>
      <c r="DN153">
        <v>23</v>
      </c>
      <c r="DO153">
        <v>0</v>
      </c>
      <c r="DP153">
        <v>0</v>
      </c>
      <c r="DQ153">
        <v>0</v>
      </c>
      <c r="DR153">
        <v>0</v>
      </c>
      <c r="DS153">
        <v>0</v>
      </c>
      <c r="DT153">
        <v>0</v>
      </c>
      <c r="DU153">
        <v>0</v>
      </c>
      <c r="DV153">
        <v>0</v>
      </c>
      <c r="DW153">
        <v>0</v>
      </c>
      <c r="DX153">
        <v>0</v>
      </c>
      <c r="DY153">
        <v>0</v>
      </c>
      <c r="DZ153">
        <v>0</v>
      </c>
      <c r="EA153">
        <v>0</v>
      </c>
      <c r="EB153">
        <v>0</v>
      </c>
      <c r="EC153">
        <v>1</v>
      </c>
      <c r="ED153">
        <v>7084</v>
      </c>
      <c r="EE153">
        <v>0</v>
      </c>
      <c r="EF153">
        <v>0</v>
      </c>
      <c r="EG153">
        <v>0</v>
      </c>
      <c r="EH153">
        <v>0</v>
      </c>
      <c r="EI153">
        <v>0</v>
      </c>
      <c r="EJ153">
        <v>0</v>
      </c>
      <c r="EK153">
        <v>0</v>
      </c>
      <c r="EL153">
        <v>0</v>
      </c>
      <c r="EM153">
        <v>0</v>
      </c>
      <c r="EN153">
        <v>0</v>
      </c>
      <c r="EO153">
        <v>0</v>
      </c>
      <c r="EP153">
        <v>0</v>
      </c>
      <c r="EQ153">
        <v>0</v>
      </c>
      <c r="ER153">
        <v>0</v>
      </c>
      <c r="ES153">
        <v>0</v>
      </c>
      <c r="ET153">
        <v>0</v>
      </c>
      <c r="EV153">
        <v>0</v>
      </c>
      <c r="EW153">
        <v>0</v>
      </c>
      <c r="EX153">
        <v>0</v>
      </c>
      <c r="EZ153">
        <v>1279968</v>
      </c>
      <c r="FA153">
        <v>0</v>
      </c>
      <c r="FB153">
        <v>1444486</v>
      </c>
      <c r="FC153">
        <v>0</v>
      </c>
      <c r="FD153">
        <v>0</v>
      </c>
      <c r="FE153">
        <v>202062</v>
      </c>
      <c r="FF153">
        <v>34785</v>
      </c>
      <c r="FG153">
        <v>6.6668999999999992E-2</v>
      </c>
      <c r="FH153">
        <v>3.0164999999999997E-2</v>
      </c>
      <c r="FI153">
        <v>0</v>
      </c>
      <c r="FJ153">
        <v>0</v>
      </c>
      <c r="FK153">
        <v>234.00400000000002</v>
      </c>
      <c r="FL153">
        <v>1715716</v>
      </c>
      <c r="FM153">
        <v>0</v>
      </c>
      <c r="FN153">
        <v>0</v>
      </c>
      <c r="FO153">
        <v>0</v>
      </c>
      <c r="FP153">
        <v>0</v>
      </c>
      <c r="FQ153">
        <v>0</v>
      </c>
      <c r="FR153">
        <v>0</v>
      </c>
      <c r="FS153">
        <v>0</v>
      </c>
      <c r="FT153">
        <v>0</v>
      </c>
      <c r="FU153">
        <v>0</v>
      </c>
      <c r="FV153">
        <v>0</v>
      </c>
      <c r="FW153">
        <v>0</v>
      </c>
      <c r="FX153">
        <v>0</v>
      </c>
      <c r="FY153">
        <v>0</v>
      </c>
      <c r="GB153">
        <v>482565</v>
      </c>
      <c r="GC153">
        <v>482565</v>
      </c>
      <c r="GD153">
        <v>46.187000000000005</v>
      </c>
      <c r="GF153">
        <v>0</v>
      </c>
      <c r="GG153">
        <v>0</v>
      </c>
      <c r="GH153">
        <v>0</v>
      </c>
      <c r="GI153">
        <v>0</v>
      </c>
      <c r="GK153">
        <v>0</v>
      </c>
      <c r="GL153">
        <v>0</v>
      </c>
      <c r="GM153">
        <v>0</v>
      </c>
      <c r="GN153">
        <v>0</v>
      </c>
      <c r="GO153">
        <v>0</v>
      </c>
      <c r="GQ153">
        <v>0</v>
      </c>
      <c r="GR153">
        <v>0</v>
      </c>
      <c r="GS153">
        <v>0</v>
      </c>
      <c r="GT153">
        <v>0</v>
      </c>
      <c r="HB153">
        <v>380911986</v>
      </c>
      <c r="HC153">
        <v>3.9695999999999995E-2</v>
      </c>
      <c r="HD153">
        <v>19503</v>
      </c>
      <c r="HE153">
        <v>0</v>
      </c>
      <c r="HF153">
        <v>84154</v>
      </c>
      <c r="HG153">
        <v>0</v>
      </c>
      <c r="HH153">
        <v>0</v>
      </c>
      <c r="HI153">
        <v>0</v>
      </c>
      <c r="HJ153">
        <v>17632</v>
      </c>
      <c r="HK153">
        <v>0</v>
      </c>
      <c r="HL153">
        <v>3045</v>
      </c>
      <c r="HM153">
        <v>282000</v>
      </c>
      <c r="HN153">
        <v>0</v>
      </c>
      <c r="HO153">
        <v>0</v>
      </c>
      <c r="HP153">
        <v>0</v>
      </c>
      <c r="HQ153">
        <v>0</v>
      </c>
      <c r="HR153">
        <v>0</v>
      </c>
      <c r="HS153">
        <v>1279945</v>
      </c>
      <c r="HT153">
        <v>34785</v>
      </c>
      <c r="HW153">
        <v>0</v>
      </c>
      <c r="HX153">
        <v>26</v>
      </c>
      <c r="HY153">
        <v>10</v>
      </c>
      <c r="HZ153">
        <v>10</v>
      </c>
      <c r="IA153">
        <v>5</v>
      </c>
      <c r="IB153">
        <v>9</v>
      </c>
      <c r="IC153">
        <v>60</v>
      </c>
      <c r="ID153">
        <v>0</v>
      </c>
      <c r="IE153">
        <v>0</v>
      </c>
      <c r="IF153">
        <v>0</v>
      </c>
      <c r="IG153">
        <v>0</v>
      </c>
      <c r="IH153">
        <v>0</v>
      </c>
      <c r="II153">
        <v>0</v>
      </c>
      <c r="IJ153">
        <v>10.57</v>
      </c>
      <c r="IK153">
        <v>0</v>
      </c>
      <c r="IL153">
        <v>15</v>
      </c>
      <c r="IM153">
        <v>69</v>
      </c>
      <c r="IN153">
        <v>0</v>
      </c>
      <c r="IO153">
        <v>84</v>
      </c>
      <c r="IP153">
        <v>0</v>
      </c>
      <c r="IQ153">
        <v>10.57</v>
      </c>
      <c r="IR153">
        <v>6511</v>
      </c>
      <c r="IS153">
        <v>0</v>
      </c>
      <c r="IT153">
        <v>75000</v>
      </c>
      <c r="IU153">
        <v>207000</v>
      </c>
      <c r="IV153">
        <v>0</v>
      </c>
      <c r="IW153">
        <v>6160</v>
      </c>
      <c r="IX153">
        <v>0</v>
      </c>
      <c r="IY153">
        <v>0</v>
      </c>
      <c r="IZ153">
        <v>0</v>
      </c>
      <c r="JA153">
        <v>0</v>
      </c>
      <c r="JB153">
        <v>0</v>
      </c>
      <c r="JC153">
        <v>0</v>
      </c>
      <c r="JD153">
        <v>0</v>
      </c>
      <c r="JE153">
        <v>0</v>
      </c>
      <c r="JF153">
        <v>0</v>
      </c>
      <c r="JG153">
        <v>0</v>
      </c>
      <c r="JH153">
        <v>0</v>
      </c>
      <c r="JJ153">
        <v>0</v>
      </c>
      <c r="JK153">
        <v>0</v>
      </c>
      <c r="JL153">
        <v>0</v>
      </c>
      <c r="JM153">
        <v>0</v>
      </c>
      <c r="JO153">
        <v>2.91</v>
      </c>
      <c r="JP153">
        <v>1.742</v>
      </c>
      <c r="JQ153">
        <v>41.535000000000004</v>
      </c>
      <c r="JR153">
        <v>23233</v>
      </c>
      <c r="JS153">
        <v>16184</v>
      </c>
      <c r="JT153">
        <v>443148</v>
      </c>
      <c r="JU153">
        <v>0</v>
      </c>
      <c r="JW153">
        <v>0</v>
      </c>
      <c r="JX153">
        <v>0</v>
      </c>
      <c r="JY153">
        <v>0</v>
      </c>
      <c r="JZ153">
        <v>0</v>
      </c>
      <c r="KD153">
        <v>0</v>
      </c>
      <c r="KE153">
        <v>7258</v>
      </c>
      <c r="KG153">
        <v>0</v>
      </c>
      <c r="KH153">
        <v>0</v>
      </c>
      <c r="KI153">
        <v>0</v>
      </c>
      <c r="KJ153">
        <v>0</v>
      </c>
      <c r="KK153">
        <v>0</v>
      </c>
      <c r="KL153">
        <v>0</v>
      </c>
      <c r="KM153">
        <v>0</v>
      </c>
      <c r="KN153">
        <v>0</v>
      </c>
      <c r="KO153">
        <v>0</v>
      </c>
      <c r="KP153">
        <v>0</v>
      </c>
      <c r="KQ153">
        <v>0</v>
      </c>
      <c r="KS153">
        <v>0</v>
      </c>
      <c r="KT153">
        <v>0</v>
      </c>
      <c r="KU153">
        <v>0</v>
      </c>
      <c r="KW153">
        <v>0</v>
      </c>
      <c r="KX153">
        <v>0</v>
      </c>
      <c r="KY153">
        <v>0</v>
      </c>
      <c r="KZ153">
        <v>0</v>
      </c>
      <c r="LA153">
        <v>0</v>
      </c>
      <c r="LB153">
        <v>0</v>
      </c>
      <c r="LD153">
        <v>0</v>
      </c>
      <c r="LE153">
        <v>0</v>
      </c>
      <c r="LF153">
        <v>0</v>
      </c>
      <c r="LG153">
        <v>0</v>
      </c>
      <c r="LH153">
        <v>0</v>
      </c>
      <c r="LI153">
        <v>0</v>
      </c>
      <c r="LJ153">
        <v>263.20300000000003</v>
      </c>
      <c r="LK153">
        <v>1</v>
      </c>
      <c r="LL153">
        <v>15000</v>
      </c>
      <c r="LM153">
        <v>2632</v>
      </c>
      <c r="LN153">
        <v>0</v>
      </c>
      <c r="LO153">
        <v>0</v>
      </c>
      <c r="LP153">
        <v>0</v>
      </c>
      <c r="LQ153">
        <v>0</v>
      </c>
      <c r="LR153">
        <v>0</v>
      </c>
      <c r="LS153">
        <v>0</v>
      </c>
      <c r="LT153">
        <v>0</v>
      </c>
      <c r="LU153">
        <v>0</v>
      </c>
      <c r="LV153">
        <v>0</v>
      </c>
      <c r="LW153">
        <v>0</v>
      </c>
      <c r="LX153">
        <v>0</v>
      </c>
      <c r="LY153">
        <v>0</v>
      </c>
      <c r="LZ153">
        <v>248</v>
      </c>
      <c r="MA153">
        <v>14880</v>
      </c>
      <c r="MB153">
        <v>0</v>
      </c>
      <c r="MC153">
        <v>9920</v>
      </c>
      <c r="MD153">
        <v>4960</v>
      </c>
      <c r="ME153">
        <v>0</v>
      </c>
      <c r="MF153">
        <v>0</v>
      </c>
      <c r="MG153">
        <v>1551175</v>
      </c>
      <c r="MH153">
        <v>0</v>
      </c>
      <c r="MI153">
        <v>0</v>
      </c>
      <c r="MJ153">
        <v>0</v>
      </c>
      <c r="MK153">
        <v>0</v>
      </c>
      <c r="ML153">
        <v>0</v>
      </c>
    </row>
    <row r="154" spans="1:350" x14ac:dyDescent="0.25">
      <c r="A154">
        <v>45523</v>
      </c>
      <c r="B154">
        <v>101840</v>
      </c>
      <c r="C154">
        <v>9</v>
      </c>
      <c r="D154">
        <v>2025</v>
      </c>
      <c r="E154">
        <v>6160</v>
      </c>
      <c r="F154">
        <v>0</v>
      </c>
      <c r="G154">
        <v>296.80200000000002</v>
      </c>
      <c r="H154">
        <v>290.565</v>
      </c>
      <c r="I154">
        <v>290.565</v>
      </c>
      <c r="J154">
        <v>296.80200000000002</v>
      </c>
      <c r="K154">
        <v>0</v>
      </c>
      <c r="L154">
        <v>6160</v>
      </c>
      <c r="M154">
        <v>0</v>
      </c>
      <c r="N154">
        <v>0</v>
      </c>
      <c r="P154">
        <v>302.00300000000004</v>
      </c>
      <c r="Q154">
        <v>0</v>
      </c>
      <c r="R154">
        <v>187905</v>
      </c>
      <c r="S154">
        <v>622.19600000000003</v>
      </c>
      <c r="U154">
        <v>130658</v>
      </c>
      <c r="V154">
        <v>7.42</v>
      </c>
      <c r="W154">
        <v>4571</v>
      </c>
      <c r="X154">
        <v>4571</v>
      </c>
      <c r="Z154">
        <v>0</v>
      </c>
      <c r="AC154">
        <v>0</v>
      </c>
      <c r="AD154" t="s">
        <v>305</v>
      </c>
      <c r="AE154">
        <v>0</v>
      </c>
      <c r="AH154">
        <v>0</v>
      </c>
      <c r="AI154">
        <v>0</v>
      </c>
      <c r="AJ154">
        <v>6160</v>
      </c>
      <c r="AK154" t="s">
        <v>529</v>
      </c>
      <c r="AL154" t="s">
        <v>26</v>
      </c>
      <c r="AM154">
        <v>0</v>
      </c>
      <c r="AN154">
        <v>0</v>
      </c>
      <c r="AO154">
        <v>0</v>
      </c>
      <c r="AP154">
        <v>0</v>
      </c>
      <c r="AQ154">
        <v>0</v>
      </c>
      <c r="AS154">
        <v>0</v>
      </c>
      <c r="AT154">
        <v>0</v>
      </c>
      <c r="AU154">
        <v>0</v>
      </c>
      <c r="AV154">
        <v>-13891</v>
      </c>
      <c r="AW154">
        <v>3363891</v>
      </c>
      <c r="AX154">
        <v>3364381</v>
      </c>
      <c r="AY154">
        <v>2279423</v>
      </c>
      <c r="AZ154">
        <v>187905</v>
      </c>
      <c r="BA154">
        <v>26.583000000000002</v>
      </c>
      <c r="BB154">
        <v>5524</v>
      </c>
      <c r="BC154">
        <v>5489</v>
      </c>
      <c r="BD154">
        <v>13</v>
      </c>
      <c r="BE154">
        <v>35</v>
      </c>
      <c r="BF154">
        <v>3050979</v>
      </c>
      <c r="BG154">
        <v>0</v>
      </c>
      <c r="BJ154">
        <v>12</v>
      </c>
      <c r="BK154">
        <v>0</v>
      </c>
      <c r="BL154">
        <v>0</v>
      </c>
      <c r="BM154">
        <v>0</v>
      </c>
      <c r="BN154">
        <v>0</v>
      </c>
      <c r="BO154">
        <v>0</v>
      </c>
      <c r="BP154">
        <v>0</v>
      </c>
      <c r="BQ154">
        <v>725</v>
      </c>
      <c r="BS154">
        <v>0</v>
      </c>
      <c r="BT154">
        <v>0</v>
      </c>
      <c r="BU154">
        <v>0</v>
      </c>
      <c r="BV154">
        <v>0</v>
      </c>
      <c r="BW154">
        <v>0</v>
      </c>
      <c r="BY154">
        <v>0</v>
      </c>
      <c r="CA154">
        <v>0</v>
      </c>
      <c r="CB154">
        <v>0</v>
      </c>
      <c r="CC154">
        <v>0</v>
      </c>
      <c r="CD154">
        <v>0</v>
      </c>
      <c r="CE154">
        <v>0</v>
      </c>
      <c r="CF154">
        <v>0</v>
      </c>
      <c r="CG154">
        <v>0</v>
      </c>
      <c r="CH154">
        <v>23520</v>
      </c>
      <c r="CI154">
        <v>0</v>
      </c>
      <c r="CJ154">
        <v>4</v>
      </c>
      <c r="CK154">
        <v>0</v>
      </c>
      <c r="CL154">
        <v>0</v>
      </c>
      <c r="CN154">
        <v>0</v>
      </c>
      <c r="CO154">
        <v>1</v>
      </c>
      <c r="CP154">
        <v>0</v>
      </c>
      <c r="CQ154">
        <v>0</v>
      </c>
      <c r="CR154">
        <v>300.29300000000001</v>
      </c>
      <c r="CS154">
        <v>0</v>
      </c>
      <c r="CT154">
        <v>0</v>
      </c>
      <c r="CU154">
        <v>0</v>
      </c>
      <c r="CV154">
        <v>0</v>
      </c>
      <c r="CW154">
        <v>0</v>
      </c>
      <c r="CX154">
        <v>0</v>
      </c>
      <c r="CY154">
        <v>0</v>
      </c>
      <c r="CZ154">
        <v>0</v>
      </c>
      <c r="DB154">
        <v>1789880</v>
      </c>
      <c r="DC154">
        <v>0</v>
      </c>
      <c r="DD154">
        <v>0</v>
      </c>
      <c r="DE154">
        <v>640871</v>
      </c>
      <c r="DF154">
        <v>640871</v>
      </c>
      <c r="DG154">
        <v>104.03800000000001</v>
      </c>
      <c r="DH154">
        <v>0</v>
      </c>
      <c r="DI154">
        <v>0</v>
      </c>
      <c r="DK154">
        <v>3226</v>
      </c>
      <c r="DL154">
        <v>0</v>
      </c>
      <c r="DM154">
        <v>138449</v>
      </c>
      <c r="DN154">
        <v>455</v>
      </c>
      <c r="DO154">
        <v>0</v>
      </c>
      <c r="DP154">
        <v>0</v>
      </c>
      <c r="DQ154">
        <v>0</v>
      </c>
      <c r="DR154">
        <v>0</v>
      </c>
      <c r="DS154">
        <v>0</v>
      </c>
      <c r="DT154">
        <v>0</v>
      </c>
      <c r="DU154">
        <v>0</v>
      </c>
      <c r="DV154">
        <v>0</v>
      </c>
      <c r="DW154">
        <v>0</v>
      </c>
      <c r="DX154">
        <v>0</v>
      </c>
      <c r="DY154">
        <v>0</v>
      </c>
      <c r="DZ154">
        <v>0</v>
      </c>
      <c r="EA154">
        <v>0</v>
      </c>
      <c r="EB154">
        <v>0</v>
      </c>
      <c r="EC154">
        <v>2.1619999999999999</v>
      </c>
      <c r="ED154">
        <v>15316</v>
      </c>
      <c r="EE154">
        <v>0</v>
      </c>
      <c r="EF154">
        <v>0</v>
      </c>
      <c r="EG154">
        <v>0</v>
      </c>
      <c r="EH154">
        <v>123588</v>
      </c>
      <c r="EI154">
        <v>0</v>
      </c>
      <c r="EJ154">
        <v>0</v>
      </c>
      <c r="EK154">
        <v>5.5609999999999999</v>
      </c>
      <c r="EL154">
        <v>0</v>
      </c>
      <c r="EM154">
        <v>0</v>
      </c>
      <c r="EN154">
        <v>0.67600000000000005</v>
      </c>
      <c r="EO154">
        <v>0</v>
      </c>
      <c r="EP154">
        <v>0</v>
      </c>
      <c r="EQ154">
        <v>6.2370000000000001</v>
      </c>
      <c r="ER154">
        <v>0</v>
      </c>
      <c r="ES154">
        <v>20.063000000000002</v>
      </c>
      <c r="ET154">
        <v>0</v>
      </c>
      <c r="EV154">
        <v>0</v>
      </c>
      <c r="EW154">
        <v>0</v>
      </c>
      <c r="EX154">
        <v>0</v>
      </c>
      <c r="EZ154">
        <v>2863074</v>
      </c>
      <c r="FA154">
        <v>0</v>
      </c>
      <c r="FB154">
        <v>3050489</v>
      </c>
      <c r="FC154">
        <v>0</v>
      </c>
      <c r="FD154">
        <v>0</v>
      </c>
      <c r="FE154">
        <v>427681</v>
      </c>
      <c r="FF154">
        <v>73626</v>
      </c>
      <c r="FG154">
        <v>6.6668999999999992E-2</v>
      </c>
      <c r="FH154">
        <v>3.0164999999999997E-2</v>
      </c>
      <c r="FI154">
        <v>0</v>
      </c>
      <c r="FJ154">
        <v>0</v>
      </c>
      <c r="FK154">
        <v>495.28900000000004</v>
      </c>
      <c r="FL154">
        <v>3575316</v>
      </c>
      <c r="FM154">
        <v>0</v>
      </c>
      <c r="FN154">
        <v>0</v>
      </c>
      <c r="FO154">
        <v>0</v>
      </c>
      <c r="FP154">
        <v>0</v>
      </c>
      <c r="FQ154">
        <v>0</v>
      </c>
      <c r="FR154">
        <v>0</v>
      </c>
      <c r="FS154">
        <v>0</v>
      </c>
      <c r="FT154">
        <v>0</v>
      </c>
      <c r="FU154">
        <v>0</v>
      </c>
      <c r="FV154">
        <v>0</v>
      </c>
      <c r="FW154">
        <v>0</v>
      </c>
      <c r="FX154">
        <v>0</v>
      </c>
      <c r="FY154">
        <v>0</v>
      </c>
      <c r="GB154">
        <v>0</v>
      </c>
      <c r="GC154">
        <v>0</v>
      </c>
      <c r="GD154">
        <v>0</v>
      </c>
      <c r="GF154">
        <v>0</v>
      </c>
      <c r="GG154">
        <v>0</v>
      </c>
      <c r="GH154">
        <v>0</v>
      </c>
      <c r="GI154">
        <v>0</v>
      </c>
      <c r="GK154">
        <v>0</v>
      </c>
      <c r="GL154">
        <v>0</v>
      </c>
      <c r="GM154">
        <v>0</v>
      </c>
      <c r="GN154">
        <v>0</v>
      </c>
      <c r="GO154">
        <v>0</v>
      </c>
      <c r="GQ154">
        <v>0</v>
      </c>
      <c r="GR154">
        <v>0</v>
      </c>
      <c r="GS154">
        <v>0</v>
      </c>
      <c r="GT154">
        <v>0</v>
      </c>
      <c r="HB154">
        <v>0</v>
      </c>
      <c r="HC154">
        <v>3.9695999999999995E-2</v>
      </c>
      <c r="HD154">
        <v>0</v>
      </c>
      <c r="HE154">
        <v>0</v>
      </c>
      <c r="HF154">
        <v>319040</v>
      </c>
      <c r="HG154">
        <v>0</v>
      </c>
      <c r="HH154">
        <v>104186</v>
      </c>
      <c r="HI154">
        <v>0</v>
      </c>
      <c r="HJ154">
        <v>48003</v>
      </c>
      <c r="HK154">
        <v>0</v>
      </c>
      <c r="HL154">
        <v>0</v>
      </c>
      <c r="HM154">
        <v>0</v>
      </c>
      <c r="HN154">
        <v>0</v>
      </c>
      <c r="HO154">
        <v>0</v>
      </c>
      <c r="HP154">
        <v>0</v>
      </c>
      <c r="HQ154">
        <v>0</v>
      </c>
      <c r="HR154">
        <v>0</v>
      </c>
      <c r="HS154">
        <v>2862584</v>
      </c>
      <c r="HT154">
        <v>73626</v>
      </c>
      <c r="HW154">
        <v>0</v>
      </c>
      <c r="HX154">
        <v>38</v>
      </c>
      <c r="HY154">
        <v>34</v>
      </c>
      <c r="HZ154">
        <v>36</v>
      </c>
      <c r="IA154">
        <v>85</v>
      </c>
      <c r="IB154">
        <v>204</v>
      </c>
      <c r="IC154">
        <v>397</v>
      </c>
      <c r="ID154">
        <v>0</v>
      </c>
      <c r="IE154">
        <v>0</v>
      </c>
      <c r="IF154">
        <v>0</v>
      </c>
      <c r="IG154">
        <v>0</v>
      </c>
      <c r="IH154">
        <v>169.13300000000001</v>
      </c>
      <c r="II154">
        <v>0</v>
      </c>
      <c r="IJ154">
        <v>7.42</v>
      </c>
      <c r="IK154">
        <v>0</v>
      </c>
      <c r="IL154">
        <v>0</v>
      </c>
      <c r="IM154">
        <v>0</v>
      </c>
      <c r="IN154">
        <v>0</v>
      </c>
      <c r="IO154">
        <v>0</v>
      </c>
      <c r="IP154">
        <v>0</v>
      </c>
      <c r="IQ154">
        <v>7.42</v>
      </c>
      <c r="IR154">
        <v>4571</v>
      </c>
      <c r="IS154">
        <v>0</v>
      </c>
      <c r="IT154">
        <v>0</v>
      </c>
      <c r="IU154">
        <v>0</v>
      </c>
      <c r="IV154">
        <v>0</v>
      </c>
      <c r="IW154">
        <v>6160</v>
      </c>
      <c r="IX154">
        <v>0</v>
      </c>
      <c r="IY154">
        <v>0</v>
      </c>
      <c r="IZ154">
        <v>0</v>
      </c>
      <c r="JA154">
        <v>0</v>
      </c>
      <c r="JB154">
        <v>0</v>
      </c>
      <c r="JC154">
        <v>0</v>
      </c>
      <c r="JD154">
        <v>0</v>
      </c>
      <c r="JE154">
        <v>0</v>
      </c>
      <c r="JF154">
        <v>0</v>
      </c>
      <c r="JG154">
        <v>0</v>
      </c>
      <c r="JH154">
        <v>0</v>
      </c>
      <c r="JJ154">
        <v>0</v>
      </c>
      <c r="JK154">
        <v>0</v>
      </c>
      <c r="JL154">
        <v>0</v>
      </c>
      <c r="JM154">
        <v>0</v>
      </c>
      <c r="JO154">
        <v>0</v>
      </c>
      <c r="JP154">
        <v>0</v>
      </c>
      <c r="JQ154">
        <v>0</v>
      </c>
      <c r="JR154">
        <v>0</v>
      </c>
      <c r="JS154">
        <v>0</v>
      </c>
      <c r="JT154">
        <v>0</v>
      </c>
      <c r="JU154">
        <v>5606</v>
      </c>
      <c r="JW154">
        <v>0</v>
      </c>
      <c r="JX154">
        <v>0</v>
      </c>
      <c r="JY154">
        <v>0</v>
      </c>
      <c r="JZ154">
        <v>0</v>
      </c>
      <c r="KD154">
        <v>5606</v>
      </c>
      <c r="KE154">
        <v>7258</v>
      </c>
      <c r="KG154">
        <v>0</v>
      </c>
      <c r="KH154">
        <v>0</v>
      </c>
      <c r="KI154">
        <v>0</v>
      </c>
      <c r="KJ154">
        <v>0</v>
      </c>
      <c r="KK154">
        <v>0</v>
      </c>
      <c r="KL154">
        <v>0</v>
      </c>
      <c r="KM154">
        <v>0</v>
      </c>
      <c r="KN154">
        <v>0</v>
      </c>
      <c r="KO154">
        <v>0</v>
      </c>
      <c r="KP154">
        <v>0</v>
      </c>
      <c r="KQ154">
        <v>0</v>
      </c>
      <c r="KS154">
        <v>0</v>
      </c>
      <c r="KT154">
        <v>0</v>
      </c>
      <c r="KU154">
        <v>0</v>
      </c>
      <c r="KW154">
        <v>0</v>
      </c>
      <c r="KX154">
        <v>0</v>
      </c>
      <c r="KY154">
        <v>0</v>
      </c>
      <c r="KZ154">
        <v>0</v>
      </c>
      <c r="LA154">
        <v>0</v>
      </c>
      <c r="LB154">
        <v>0</v>
      </c>
      <c r="LD154">
        <v>0</v>
      </c>
      <c r="LE154">
        <v>0</v>
      </c>
      <c r="LF154">
        <v>0</v>
      </c>
      <c r="LG154">
        <v>0</v>
      </c>
      <c r="LH154">
        <v>0</v>
      </c>
      <c r="LI154">
        <v>0</v>
      </c>
      <c r="LJ154">
        <v>300.29300000000001</v>
      </c>
      <c r="LK154">
        <v>3</v>
      </c>
      <c r="LL154">
        <v>45000</v>
      </c>
      <c r="LM154">
        <v>3003</v>
      </c>
      <c r="LN154">
        <v>0</v>
      </c>
      <c r="LO154">
        <v>0</v>
      </c>
      <c r="LP154">
        <v>0</v>
      </c>
      <c r="LQ154">
        <v>0</v>
      </c>
      <c r="LR154">
        <v>0</v>
      </c>
      <c r="LS154">
        <v>0</v>
      </c>
      <c r="LT154">
        <v>0</v>
      </c>
      <c r="LU154">
        <v>0</v>
      </c>
      <c r="LV154">
        <v>0</v>
      </c>
      <c r="LW154">
        <v>0</v>
      </c>
      <c r="LX154">
        <v>0</v>
      </c>
      <c r="LY154">
        <v>0</v>
      </c>
      <c r="LZ154">
        <v>392</v>
      </c>
      <c r="MA154">
        <v>23520</v>
      </c>
      <c r="MB154">
        <v>0</v>
      </c>
      <c r="MC154">
        <v>15680</v>
      </c>
      <c r="MD154">
        <v>7840</v>
      </c>
      <c r="ME154">
        <v>0</v>
      </c>
      <c r="MF154">
        <v>0</v>
      </c>
      <c r="MG154">
        <v>3387411</v>
      </c>
      <c r="MH154">
        <v>0</v>
      </c>
      <c r="MI154">
        <v>0</v>
      </c>
      <c r="MJ154">
        <v>0</v>
      </c>
      <c r="MK154">
        <v>0</v>
      </c>
      <c r="ML154">
        <v>0</v>
      </c>
    </row>
    <row r="155" spans="1:350" x14ac:dyDescent="0.25">
      <c r="A155">
        <v>45523</v>
      </c>
      <c r="B155">
        <v>15841</v>
      </c>
      <c r="C155">
        <v>9</v>
      </c>
      <c r="D155">
        <v>2025</v>
      </c>
      <c r="E155">
        <v>6160</v>
      </c>
      <c r="F155">
        <v>0</v>
      </c>
      <c r="G155">
        <v>461.13</v>
      </c>
      <c r="H155">
        <v>407.87300000000005</v>
      </c>
      <c r="I155">
        <v>407.87300000000005</v>
      </c>
      <c r="J155">
        <v>461.13</v>
      </c>
      <c r="K155">
        <v>0</v>
      </c>
      <c r="L155">
        <v>6160</v>
      </c>
      <c r="M155">
        <v>0</v>
      </c>
      <c r="N155">
        <v>0</v>
      </c>
      <c r="P155">
        <v>531.10300000000007</v>
      </c>
      <c r="Q155">
        <v>0</v>
      </c>
      <c r="R155">
        <v>330450</v>
      </c>
      <c r="S155">
        <v>622.19600000000003</v>
      </c>
      <c r="U155">
        <v>229776</v>
      </c>
      <c r="V155">
        <v>9.713000000000001</v>
      </c>
      <c r="W155">
        <v>5983</v>
      </c>
      <c r="X155">
        <v>5983</v>
      </c>
      <c r="Z155">
        <v>0</v>
      </c>
      <c r="AC155">
        <v>0</v>
      </c>
      <c r="AD155" t="s">
        <v>305</v>
      </c>
      <c r="AE155">
        <v>0</v>
      </c>
      <c r="AH155">
        <v>0</v>
      </c>
      <c r="AI155">
        <v>0</v>
      </c>
      <c r="AJ155">
        <v>6160</v>
      </c>
      <c r="AK155" t="s">
        <v>529</v>
      </c>
      <c r="AL155" t="s">
        <v>502</v>
      </c>
      <c r="AM155">
        <v>0</v>
      </c>
      <c r="AN155">
        <v>0</v>
      </c>
      <c r="AO155">
        <v>0</v>
      </c>
      <c r="AP155">
        <v>0</v>
      </c>
      <c r="AQ155">
        <v>0</v>
      </c>
      <c r="AS155">
        <v>0</v>
      </c>
      <c r="AT155">
        <v>0</v>
      </c>
      <c r="AU155">
        <v>0</v>
      </c>
      <c r="AV155">
        <v>0</v>
      </c>
      <c r="AW155">
        <v>5280218</v>
      </c>
      <c r="AX155">
        <v>5284002</v>
      </c>
      <c r="AY155">
        <v>3762826</v>
      </c>
      <c r="AZ155">
        <v>330450</v>
      </c>
      <c r="BA155">
        <v>0</v>
      </c>
      <c r="BB155">
        <v>0</v>
      </c>
      <c r="BC155">
        <v>0</v>
      </c>
      <c r="BD155">
        <v>0</v>
      </c>
      <c r="BE155">
        <v>0</v>
      </c>
      <c r="BF155">
        <v>4822127</v>
      </c>
      <c r="BG155">
        <v>0</v>
      </c>
      <c r="BJ155">
        <v>12</v>
      </c>
      <c r="BK155">
        <v>0</v>
      </c>
      <c r="BL155">
        <v>0</v>
      </c>
      <c r="BM155">
        <v>0</v>
      </c>
      <c r="BN155">
        <v>0</v>
      </c>
      <c r="BO155">
        <v>0</v>
      </c>
      <c r="BP155">
        <v>0</v>
      </c>
      <c r="BQ155">
        <v>707</v>
      </c>
      <c r="BS155">
        <v>0</v>
      </c>
      <c r="BT155">
        <v>0</v>
      </c>
      <c r="BU155">
        <v>0</v>
      </c>
      <c r="BV155">
        <v>0</v>
      </c>
      <c r="BW155">
        <v>0</v>
      </c>
      <c r="BY155">
        <v>0</v>
      </c>
      <c r="CA155">
        <v>0</v>
      </c>
      <c r="CB155">
        <v>0</v>
      </c>
      <c r="CC155">
        <v>0</v>
      </c>
      <c r="CD155">
        <v>0</v>
      </c>
      <c r="CE155">
        <v>0</v>
      </c>
      <c r="CF155">
        <v>0</v>
      </c>
      <c r="CG155">
        <v>0</v>
      </c>
      <c r="CH155">
        <v>33420</v>
      </c>
      <c r="CI155">
        <v>0</v>
      </c>
      <c r="CJ155">
        <v>4</v>
      </c>
      <c r="CK155">
        <v>0</v>
      </c>
      <c r="CL155">
        <v>0</v>
      </c>
      <c r="CN155">
        <v>0</v>
      </c>
      <c r="CO155">
        <v>1</v>
      </c>
      <c r="CP155">
        <v>0</v>
      </c>
      <c r="CQ155">
        <v>0</v>
      </c>
      <c r="CR155">
        <v>531.01300000000003</v>
      </c>
      <c r="CS155">
        <v>0</v>
      </c>
      <c r="CT155">
        <v>0</v>
      </c>
      <c r="CU155">
        <v>0</v>
      </c>
      <c r="CV155">
        <v>0</v>
      </c>
      <c r="CW155">
        <v>0</v>
      </c>
      <c r="CX155">
        <v>0</v>
      </c>
      <c r="CY155">
        <v>0</v>
      </c>
      <c r="CZ155">
        <v>0</v>
      </c>
      <c r="DB155">
        <v>2512498</v>
      </c>
      <c r="DC155">
        <v>0</v>
      </c>
      <c r="DD155">
        <v>0</v>
      </c>
      <c r="DE155">
        <v>535997</v>
      </c>
      <c r="DF155">
        <v>535997</v>
      </c>
      <c r="DG155">
        <v>87.013000000000005</v>
      </c>
      <c r="DH155">
        <v>0</v>
      </c>
      <c r="DI155">
        <v>0</v>
      </c>
      <c r="DK155">
        <v>2937</v>
      </c>
      <c r="DL155">
        <v>0</v>
      </c>
      <c r="DM155">
        <v>1150945</v>
      </c>
      <c r="DN155">
        <v>3784</v>
      </c>
      <c r="DO155">
        <v>0</v>
      </c>
      <c r="DP155">
        <v>0</v>
      </c>
      <c r="DQ155">
        <v>0</v>
      </c>
      <c r="DR155">
        <v>0</v>
      </c>
      <c r="DS155">
        <v>0</v>
      </c>
      <c r="DT155">
        <v>0</v>
      </c>
      <c r="DU155">
        <v>0</v>
      </c>
      <c r="DV155">
        <v>0</v>
      </c>
      <c r="DW155">
        <v>0</v>
      </c>
      <c r="DX155">
        <v>0</v>
      </c>
      <c r="DY155">
        <v>0</v>
      </c>
      <c r="DZ155">
        <v>0</v>
      </c>
      <c r="EA155">
        <v>0</v>
      </c>
      <c r="EB155">
        <v>0</v>
      </c>
      <c r="EC155">
        <v>19.5</v>
      </c>
      <c r="ED155">
        <v>138138</v>
      </c>
      <c r="EE155">
        <v>0</v>
      </c>
      <c r="EF155">
        <v>0</v>
      </c>
      <c r="EG155">
        <v>0</v>
      </c>
      <c r="EH155">
        <v>1016591</v>
      </c>
      <c r="EI155">
        <v>0</v>
      </c>
      <c r="EJ155">
        <v>0</v>
      </c>
      <c r="EK155">
        <v>45.706000000000003</v>
      </c>
      <c r="EL155">
        <v>0</v>
      </c>
      <c r="EM155">
        <v>4.9210000000000003</v>
      </c>
      <c r="EN155">
        <v>2.63</v>
      </c>
      <c r="EO155">
        <v>0</v>
      </c>
      <c r="EP155">
        <v>0</v>
      </c>
      <c r="EQ155">
        <v>53.257000000000005</v>
      </c>
      <c r="ER155">
        <v>0</v>
      </c>
      <c r="ES155">
        <v>165.03100000000001</v>
      </c>
      <c r="ET155">
        <v>0</v>
      </c>
      <c r="EV155">
        <v>0</v>
      </c>
      <c r="EW155">
        <v>0</v>
      </c>
      <c r="EX155">
        <v>0</v>
      </c>
      <c r="EZ155">
        <v>4491677</v>
      </c>
      <c r="FA155">
        <v>0</v>
      </c>
      <c r="FB155">
        <v>4818343</v>
      </c>
      <c r="FC155">
        <v>0</v>
      </c>
      <c r="FD155">
        <v>0</v>
      </c>
      <c r="FE155">
        <v>675957</v>
      </c>
      <c r="FF155">
        <v>116368</v>
      </c>
      <c r="FG155">
        <v>6.6668999999999992E-2</v>
      </c>
      <c r="FH155">
        <v>3.0164999999999997E-2</v>
      </c>
      <c r="FI155">
        <v>0</v>
      </c>
      <c r="FJ155">
        <v>0</v>
      </c>
      <c r="FK155">
        <v>782.81299999999999</v>
      </c>
      <c r="FL155">
        <v>5644088</v>
      </c>
      <c r="FM155">
        <v>0</v>
      </c>
      <c r="FN155">
        <v>0</v>
      </c>
      <c r="FO155">
        <v>0</v>
      </c>
      <c r="FP155">
        <v>0</v>
      </c>
      <c r="FQ155">
        <v>0</v>
      </c>
      <c r="FR155">
        <v>0</v>
      </c>
      <c r="FS155">
        <v>0</v>
      </c>
      <c r="FT155">
        <v>0</v>
      </c>
      <c r="FU155">
        <v>0</v>
      </c>
      <c r="FV155">
        <v>0</v>
      </c>
      <c r="FW155">
        <v>0</v>
      </c>
      <c r="FX155">
        <v>0</v>
      </c>
      <c r="FY155">
        <v>0</v>
      </c>
      <c r="GB155">
        <v>0</v>
      </c>
      <c r="GC155">
        <v>0</v>
      </c>
      <c r="GD155">
        <v>0</v>
      </c>
      <c r="GF155">
        <v>0</v>
      </c>
      <c r="GG155">
        <v>0</v>
      </c>
      <c r="GH155">
        <v>0</v>
      </c>
      <c r="GI155">
        <v>0</v>
      </c>
      <c r="GK155">
        <v>0</v>
      </c>
      <c r="GL155">
        <v>0</v>
      </c>
      <c r="GM155">
        <v>0</v>
      </c>
      <c r="GN155">
        <v>0</v>
      </c>
      <c r="GO155">
        <v>0</v>
      </c>
      <c r="GQ155">
        <v>0</v>
      </c>
      <c r="GR155">
        <v>0</v>
      </c>
      <c r="GS155">
        <v>0</v>
      </c>
      <c r="GT155">
        <v>0</v>
      </c>
      <c r="HB155">
        <v>0</v>
      </c>
      <c r="HC155">
        <v>3.9695999999999995E-2</v>
      </c>
      <c r="HD155">
        <v>0</v>
      </c>
      <c r="HE155">
        <v>0</v>
      </c>
      <c r="HF155">
        <v>447845</v>
      </c>
      <c r="HG155">
        <v>30800</v>
      </c>
      <c r="HH155">
        <v>113965</v>
      </c>
      <c r="HI155">
        <v>0</v>
      </c>
      <c r="HJ155">
        <v>20310</v>
      </c>
      <c r="HK155">
        <v>0</v>
      </c>
      <c r="HL155">
        <v>0</v>
      </c>
      <c r="HM155">
        <v>0</v>
      </c>
      <c r="HN155">
        <v>0</v>
      </c>
      <c r="HO155">
        <v>0</v>
      </c>
      <c r="HP155">
        <v>0</v>
      </c>
      <c r="HQ155">
        <v>0</v>
      </c>
      <c r="HR155">
        <v>0</v>
      </c>
      <c r="HS155">
        <v>4487893</v>
      </c>
      <c r="HT155">
        <v>116368</v>
      </c>
      <c r="HW155">
        <v>0</v>
      </c>
      <c r="HX155">
        <v>32</v>
      </c>
      <c r="HY155">
        <v>55</v>
      </c>
      <c r="HZ155">
        <v>72</v>
      </c>
      <c r="IA155">
        <v>104</v>
      </c>
      <c r="IB155">
        <v>78</v>
      </c>
      <c r="IC155">
        <v>341</v>
      </c>
      <c r="ID155">
        <v>0</v>
      </c>
      <c r="IE155">
        <v>0</v>
      </c>
      <c r="IF155">
        <v>0</v>
      </c>
      <c r="IG155">
        <v>50</v>
      </c>
      <c r="IH155">
        <v>185.00800000000001</v>
      </c>
      <c r="II155">
        <v>0</v>
      </c>
      <c r="IJ155">
        <v>9.713000000000001</v>
      </c>
      <c r="IK155">
        <v>0</v>
      </c>
      <c r="IL155">
        <v>0</v>
      </c>
      <c r="IM155">
        <v>0</v>
      </c>
      <c r="IN155">
        <v>0</v>
      </c>
      <c r="IO155">
        <v>0</v>
      </c>
      <c r="IP155">
        <v>0</v>
      </c>
      <c r="IQ155">
        <v>9.713000000000001</v>
      </c>
      <c r="IR155">
        <v>5983</v>
      </c>
      <c r="IS155">
        <v>0</v>
      </c>
      <c r="IT155">
        <v>0</v>
      </c>
      <c r="IU155">
        <v>0</v>
      </c>
      <c r="IV155">
        <v>0</v>
      </c>
      <c r="IW155">
        <v>6160</v>
      </c>
      <c r="IX155">
        <v>0</v>
      </c>
      <c r="IY155">
        <v>0</v>
      </c>
      <c r="IZ155">
        <v>0</v>
      </c>
      <c r="JA155">
        <v>0</v>
      </c>
      <c r="JB155">
        <v>0</v>
      </c>
      <c r="JC155">
        <v>0</v>
      </c>
      <c r="JD155">
        <v>0</v>
      </c>
      <c r="JE155">
        <v>0</v>
      </c>
      <c r="JF155">
        <v>0</v>
      </c>
      <c r="JG155">
        <v>0</v>
      </c>
      <c r="JH155">
        <v>0</v>
      </c>
      <c r="JJ155">
        <v>0</v>
      </c>
      <c r="JK155">
        <v>0</v>
      </c>
      <c r="JL155">
        <v>0</v>
      </c>
      <c r="JM155">
        <v>0</v>
      </c>
      <c r="JO155">
        <v>0</v>
      </c>
      <c r="JP155">
        <v>0</v>
      </c>
      <c r="JQ155">
        <v>0</v>
      </c>
      <c r="JR155">
        <v>0</v>
      </c>
      <c r="JS155">
        <v>0</v>
      </c>
      <c r="JT155">
        <v>0</v>
      </c>
      <c r="JU155">
        <v>0</v>
      </c>
      <c r="JW155">
        <v>0</v>
      </c>
      <c r="JX155">
        <v>0</v>
      </c>
      <c r="JY155">
        <v>0</v>
      </c>
      <c r="JZ155">
        <v>0</v>
      </c>
      <c r="KD155">
        <v>0</v>
      </c>
      <c r="KE155">
        <v>7258</v>
      </c>
      <c r="KG155">
        <v>0</v>
      </c>
      <c r="KH155">
        <v>0</v>
      </c>
      <c r="KI155">
        <v>0</v>
      </c>
      <c r="KJ155">
        <v>50</v>
      </c>
      <c r="KK155">
        <v>0</v>
      </c>
      <c r="KL155">
        <v>30800</v>
      </c>
      <c r="KM155">
        <v>0</v>
      </c>
      <c r="KN155">
        <v>0</v>
      </c>
      <c r="KO155">
        <v>0</v>
      </c>
      <c r="KP155">
        <v>0</v>
      </c>
      <c r="KQ155">
        <v>0</v>
      </c>
      <c r="KS155">
        <v>0</v>
      </c>
      <c r="KT155">
        <v>0</v>
      </c>
      <c r="KU155">
        <v>0</v>
      </c>
      <c r="KW155">
        <v>0</v>
      </c>
      <c r="KX155">
        <v>0</v>
      </c>
      <c r="KY155">
        <v>0</v>
      </c>
      <c r="KZ155">
        <v>0</v>
      </c>
      <c r="LA155">
        <v>0</v>
      </c>
      <c r="LB155">
        <v>0</v>
      </c>
      <c r="LD155">
        <v>0</v>
      </c>
      <c r="LE155">
        <v>0</v>
      </c>
      <c r="LF155">
        <v>0</v>
      </c>
      <c r="LG155">
        <v>0</v>
      </c>
      <c r="LH155">
        <v>0</v>
      </c>
      <c r="LI155">
        <v>0</v>
      </c>
      <c r="LJ155">
        <v>531.01300000000003</v>
      </c>
      <c r="LK155">
        <v>1</v>
      </c>
      <c r="LL155">
        <v>15000</v>
      </c>
      <c r="LM155">
        <v>5310</v>
      </c>
      <c r="LN155">
        <v>0</v>
      </c>
      <c r="LO155">
        <v>0</v>
      </c>
      <c r="LP155">
        <v>0</v>
      </c>
      <c r="LQ155">
        <v>0</v>
      </c>
      <c r="LR155">
        <v>0</v>
      </c>
      <c r="LS155">
        <v>0</v>
      </c>
      <c r="LT155">
        <v>0</v>
      </c>
      <c r="LU155">
        <v>0</v>
      </c>
      <c r="LV155">
        <v>0</v>
      </c>
      <c r="LW155">
        <v>0</v>
      </c>
      <c r="LX155">
        <v>0</v>
      </c>
      <c r="LY155">
        <v>0</v>
      </c>
      <c r="LZ155">
        <v>557</v>
      </c>
      <c r="MA155">
        <v>33420</v>
      </c>
      <c r="MB155">
        <v>0</v>
      </c>
      <c r="MC155">
        <v>22280</v>
      </c>
      <c r="MD155">
        <v>11140</v>
      </c>
      <c r="ME155">
        <v>0</v>
      </c>
      <c r="MF155">
        <v>0</v>
      </c>
      <c r="MG155">
        <v>5313638</v>
      </c>
      <c r="MH155">
        <v>0</v>
      </c>
      <c r="MI155">
        <v>0</v>
      </c>
      <c r="MJ155">
        <v>0</v>
      </c>
      <c r="MK155">
        <v>0</v>
      </c>
      <c r="ML155">
        <v>0</v>
      </c>
    </row>
    <row r="156" spans="1:350" x14ac:dyDescent="0.25">
      <c r="A156">
        <v>45523</v>
      </c>
      <c r="B156">
        <v>57841</v>
      </c>
      <c r="C156">
        <v>9</v>
      </c>
      <c r="D156">
        <v>2025</v>
      </c>
      <c r="E156">
        <v>6160</v>
      </c>
      <c r="F156">
        <v>0</v>
      </c>
      <c r="G156">
        <v>1039.8499999999999</v>
      </c>
      <c r="H156">
        <v>994.64600000000007</v>
      </c>
      <c r="I156">
        <v>994.64600000000007</v>
      </c>
      <c r="J156">
        <v>1039.8499999999999</v>
      </c>
      <c r="K156">
        <v>0</v>
      </c>
      <c r="L156">
        <v>6160</v>
      </c>
      <c r="M156">
        <v>0</v>
      </c>
      <c r="N156">
        <v>0</v>
      </c>
      <c r="P156">
        <v>1027.9170000000001</v>
      </c>
      <c r="Q156">
        <v>0</v>
      </c>
      <c r="R156">
        <v>639566</v>
      </c>
      <c r="S156">
        <v>622.19600000000003</v>
      </c>
      <c r="U156">
        <v>444715</v>
      </c>
      <c r="V156">
        <v>335</v>
      </c>
      <c r="W156">
        <v>467616</v>
      </c>
      <c r="X156">
        <v>467616</v>
      </c>
      <c r="Z156">
        <v>0</v>
      </c>
      <c r="AC156">
        <v>0</v>
      </c>
      <c r="AD156" t="s">
        <v>305</v>
      </c>
      <c r="AE156">
        <v>0</v>
      </c>
      <c r="AH156">
        <v>0</v>
      </c>
      <c r="AI156">
        <v>0</v>
      </c>
      <c r="AJ156">
        <v>6160</v>
      </c>
      <c r="AK156" t="s">
        <v>529</v>
      </c>
      <c r="AL156" t="s">
        <v>319</v>
      </c>
      <c r="AM156">
        <v>0</v>
      </c>
      <c r="AN156">
        <v>0</v>
      </c>
      <c r="AO156">
        <v>0</v>
      </c>
      <c r="AP156">
        <v>0</v>
      </c>
      <c r="AQ156">
        <v>0</v>
      </c>
      <c r="AS156">
        <v>0</v>
      </c>
      <c r="AT156">
        <v>0</v>
      </c>
      <c r="AU156">
        <v>0</v>
      </c>
      <c r="AV156">
        <v>0</v>
      </c>
      <c r="AW156">
        <v>12633152</v>
      </c>
      <c r="AX156">
        <v>12471045</v>
      </c>
      <c r="AY156">
        <v>8315270</v>
      </c>
      <c r="AZ156">
        <v>639566</v>
      </c>
      <c r="BA156">
        <v>0</v>
      </c>
      <c r="BB156">
        <v>0</v>
      </c>
      <c r="BC156">
        <v>0</v>
      </c>
      <c r="BD156">
        <v>0</v>
      </c>
      <c r="BE156">
        <v>0</v>
      </c>
      <c r="BF156">
        <v>11260412</v>
      </c>
      <c r="BG156">
        <v>0</v>
      </c>
      <c r="BJ156">
        <v>12</v>
      </c>
      <c r="BK156">
        <v>0</v>
      </c>
      <c r="BL156">
        <v>0</v>
      </c>
      <c r="BM156">
        <v>0</v>
      </c>
      <c r="BN156">
        <v>0</v>
      </c>
      <c r="BO156">
        <v>0</v>
      </c>
      <c r="BP156">
        <v>0</v>
      </c>
      <c r="BQ156">
        <v>617</v>
      </c>
      <c r="BS156">
        <v>0</v>
      </c>
      <c r="BT156">
        <v>0</v>
      </c>
      <c r="BU156">
        <v>0</v>
      </c>
      <c r="BV156">
        <v>0</v>
      </c>
      <c r="BW156">
        <v>0</v>
      </c>
      <c r="BY156">
        <v>0</v>
      </c>
      <c r="CA156">
        <v>0</v>
      </c>
      <c r="CB156">
        <v>0</v>
      </c>
      <c r="CC156">
        <v>0</v>
      </c>
      <c r="CD156">
        <v>0</v>
      </c>
      <c r="CE156">
        <v>0</v>
      </c>
      <c r="CF156">
        <v>0</v>
      </c>
      <c r="CG156">
        <v>0</v>
      </c>
      <c r="CH156">
        <v>231531</v>
      </c>
      <c r="CI156">
        <v>0</v>
      </c>
      <c r="CJ156">
        <v>4</v>
      </c>
      <c r="CK156">
        <v>0</v>
      </c>
      <c r="CL156">
        <v>0</v>
      </c>
      <c r="CN156">
        <v>0</v>
      </c>
      <c r="CO156">
        <v>1</v>
      </c>
      <c r="CP156">
        <v>0</v>
      </c>
      <c r="CQ156">
        <v>0</v>
      </c>
      <c r="CR156">
        <v>1025.643</v>
      </c>
      <c r="CS156">
        <v>0</v>
      </c>
      <c r="CT156">
        <v>0</v>
      </c>
      <c r="CU156">
        <v>0</v>
      </c>
      <c r="CV156">
        <v>0</v>
      </c>
      <c r="CW156">
        <v>0</v>
      </c>
      <c r="CX156">
        <v>0</v>
      </c>
      <c r="CY156">
        <v>0</v>
      </c>
      <c r="CZ156">
        <v>0</v>
      </c>
      <c r="DB156">
        <v>6127019</v>
      </c>
      <c r="DC156">
        <v>0</v>
      </c>
      <c r="DD156">
        <v>0</v>
      </c>
      <c r="DE156">
        <v>1948947</v>
      </c>
      <c r="DF156">
        <v>1948947</v>
      </c>
      <c r="DG156">
        <v>316.38800000000003</v>
      </c>
      <c r="DH156">
        <v>0</v>
      </c>
      <c r="DI156">
        <v>0</v>
      </c>
      <c r="DK156">
        <v>1492</v>
      </c>
      <c r="DL156">
        <v>0</v>
      </c>
      <c r="DM156">
        <v>913606</v>
      </c>
      <c r="DN156">
        <v>3004</v>
      </c>
      <c r="DO156">
        <v>0</v>
      </c>
      <c r="DP156">
        <v>0</v>
      </c>
      <c r="DQ156">
        <v>0</v>
      </c>
      <c r="DR156">
        <v>0</v>
      </c>
      <c r="DS156">
        <v>0</v>
      </c>
      <c r="DT156">
        <v>0</v>
      </c>
      <c r="DU156">
        <v>0</v>
      </c>
      <c r="DV156">
        <v>0</v>
      </c>
      <c r="DW156">
        <v>0</v>
      </c>
      <c r="DX156">
        <v>0</v>
      </c>
      <c r="DY156">
        <v>0</v>
      </c>
      <c r="DZ156">
        <v>0</v>
      </c>
      <c r="EA156">
        <v>0</v>
      </c>
      <c r="EB156">
        <v>0</v>
      </c>
      <c r="EC156">
        <v>5.6750000000000007</v>
      </c>
      <c r="ED156">
        <v>40202</v>
      </c>
      <c r="EE156">
        <v>0</v>
      </c>
      <c r="EF156">
        <v>0</v>
      </c>
      <c r="EG156">
        <v>0</v>
      </c>
      <c r="EH156">
        <v>876408</v>
      </c>
      <c r="EI156">
        <v>0</v>
      </c>
      <c r="EJ156">
        <v>0</v>
      </c>
      <c r="EK156">
        <v>41.873000000000005</v>
      </c>
      <c r="EL156">
        <v>0</v>
      </c>
      <c r="EM156">
        <v>0</v>
      </c>
      <c r="EN156">
        <v>3.331</v>
      </c>
      <c r="EO156">
        <v>0</v>
      </c>
      <c r="EP156">
        <v>0</v>
      </c>
      <c r="EQ156">
        <v>45.204000000000001</v>
      </c>
      <c r="ER156">
        <v>0</v>
      </c>
      <c r="ES156">
        <v>142.274</v>
      </c>
      <c r="ET156">
        <v>0</v>
      </c>
      <c r="EV156">
        <v>0</v>
      </c>
      <c r="EW156">
        <v>0</v>
      </c>
      <c r="EX156">
        <v>0</v>
      </c>
      <c r="EZ156">
        <v>10620846</v>
      </c>
      <c r="FA156">
        <v>0</v>
      </c>
      <c r="FB156">
        <v>11257408</v>
      </c>
      <c r="FC156">
        <v>0</v>
      </c>
      <c r="FD156">
        <v>0</v>
      </c>
      <c r="FE156">
        <v>1578463</v>
      </c>
      <c r="FF156">
        <v>271736</v>
      </c>
      <c r="FG156">
        <v>6.6668999999999992E-2</v>
      </c>
      <c r="FH156">
        <v>3.0164999999999997E-2</v>
      </c>
      <c r="FI156">
        <v>0</v>
      </c>
      <c r="FJ156">
        <v>0</v>
      </c>
      <c r="FK156">
        <v>1827.989</v>
      </c>
      <c r="FL156">
        <v>13339138</v>
      </c>
      <c r="FM156">
        <v>0</v>
      </c>
      <c r="FN156">
        <v>0</v>
      </c>
      <c r="FO156">
        <v>0</v>
      </c>
      <c r="FP156">
        <v>0</v>
      </c>
      <c r="FQ156">
        <v>0</v>
      </c>
      <c r="FR156">
        <v>0</v>
      </c>
      <c r="FS156">
        <v>0</v>
      </c>
      <c r="FT156">
        <v>0</v>
      </c>
      <c r="FU156">
        <v>0</v>
      </c>
      <c r="FV156">
        <v>0</v>
      </c>
      <c r="FW156">
        <v>0</v>
      </c>
      <c r="FX156">
        <v>0</v>
      </c>
      <c r="FY156">
        <v>0</v>
      </c>
      <c r="GB156">
        <v>0</v>
      </c>
      <c r="GC156">
        <v>0</v>
      </c>
      <c r="GD156">
        <v>0</v>
      </c>
      <c r="GF156">
        <v>0</v>
      </c>
      <c r="GG156">
        <v>0</v>
      </c>
      <c r="GH156">
        <v>0</v>
      </c>
      <c r="GI156">
        <v>0</v>
      </c>
      <c r="GK156">
        <v>0</v>
      </c>
      <c r="GL156">
        <v>0</v>
      </c>
      <c r="GM156">
        <v>0</v>
      </c>
      <c r="GN156">
        <v>0</v>
      </c>
      <c r="GO156">
        <v>0</v>
      </c>
      <c r="GQ156">
        <v>0</v>
      </c>
      <c r="GR156">
        <v>0</v>
      </c>
      <c r="GS156">
        <v>0</v>
      </c>
      <c r="GT156">
        <v>0</v>
      </c>
      <c r="HB156">
        <v>380911986</v>
      </c>
      <c r="HC156">
        <v>3.9695999999999995E-2</v>
      </c>
      <c r="HD156">
        <v>165111</v>
      </c>
      <c r="HE156">
        <v>0</v>
      </c>
      <c r="HF156">
        <v>1092121</v>
      </c>
      <c r="HG156">
        <v>27720</v>
      </c>
      <c r="HH156">
        <v>438602</v>
      </c>
      <c r="HI156">
        <v>0</v>
      </c>
      <c r="HJ156">
        <v>40159</v>
      </c>
      <c r="HK156">
        <v>0</v>
      </c>
      <c r="HL156">
        <v>0</v>
      </c>
      <c r="HM156">
        <v>0</v>
      </c>
      <c r="HN156">
        <v>201618</v>
      </c>
      <c r="HO156">
        <v>0</v>
      </c>
      <c r="HP156">
        <v>0</v>
      </c>
      <c r="HQ156">
        <v>0</v>
      </c>
      <c r="HR156">
        <v>0</v>
      </c>
      <c r="HS156">
        <v>10617842</v>
      </c>
      <c r="HT156">
        <v>271736</v>
      </c>
      <c r="HW156">
        <v>0</v>
      </c>
      <c r="HX156">
        <v>120</v>
      </c>
      <c r="HY156">
        <v>98</v>
      </c>
      <c r="HZ156">
        <v>178</v>
      </c>
      <c r="IA156">
        <v>443</v>
      </c>
      <c r="IB156">
        <v>383</v>
      </c>
      <c r="IC156">
        <v>1222</v>
      </c>
      <c r="ID156">
        <v>0</v>
      </c>
      <c r="IE156">
        <v>270.267</v>
      </c>
      <c r="IF156">
        <v>37.433</v>
      </c>
      <c r="IG156">
        <v>45</v>
      </c>
      <c r="IH156">
        <v>712.01700000000005</v>
      </c>
      <c r="II156">
        <v>0</v>
      </c>
      <c r="IJ156">
        <v>642.70000000000005</v>
      </c>
      <c r="IK156">
        <v>0</v>
      </c>
      <c r="IL156">
        <v>0</v>
      </c>
      <c r="IM156">
        <v>0</v>
      </c>
      <c r="IN156">
        <v>0</v>
      </c>
      <c r="IO156">
        <v>0</v>
      </c>
      <c r="IP156">
        <v>0</v>
      </c>
      <c r="IQ156">
        <v>335</v>
      </c>
      <c r="IR156">
        <v>206360</v>
      </c>
      <c r="IS156">
        <v>0</v>
      </c>
      <c r="IT156">
        <v>0</v>
      </c>
      <c r="IU156">
        <v>0</v>
      </c>
      <c r="IV156">
        <v>0</v>
      </c>
      <c r="IW156">
        <v>6160</v>
      </c>
      <c r="IX156">
        <v>249727</v>
      </c>
      <c r="IY156">
        <v>11529</v>
      </c>
      <c r="IZ156">
        <v>0</v>
      </c>
      <c r="JA156">
        <v>0</v>
      </c>
      <c r="JB156">
        <v>3</v>
      </c>
      <c r="JC156">
        <v>74451</v>
      </c>
      <c r="JD156">
        <v>7</v>
      </c>
      <c r="JE156">
        <v>96787</v>
      </c>
      <c r="JF156">
        <v>4</v>
      </c>
      <c r="JG156">
        <v>27380</v>
      </c>
      <c r="JH156">
        <v>3000</v>
      </c>
      <c r="JJ156">
        <v>0</v>
      </c>
      <c r="JK156">
        <v>0</v>
      </c>
      <c r="JL156">
        <v>0</v>
      </c>
      <c r="JM156">
        <v>0</v>
      </c>
      <c r="JO156">
        <v>0</v>
      </c>
      <c r="JP156">
        <v>0</v>
      </c>
      <c r="JQ156">
        <v>0</v>
      </c>
      <c r="JR156">
        <v>0</v>
      </c>
      <c r="JS156">
        <v>0</v>
      </c>
      <c r="JT156">
        <v>0</v>
      </c>
      <c r="JU156">
        <v>0</v>
      </c>
      <c r="JW156">
        <v>0</v>
      </c>
      <c r="JX156">
        <v>0</v>
      </c>
      <c r="JY156">
        <v>0</v>
      </c>
      <c r="JZ156">
        <v>0</v>
      </c>
      <c r="KD156">
        <v>0</v>
      </c>
      <c r="KE156">
        <v>7258</v>
      </c>
      <c r="KG156">
        <v>0</v>
      </c>
      <c r="KH156">
        <v>0</v>
      </c>
      <c r="KI156">
        <v>0</v>
      </c>
      <c r="KJ156">
        <v>38</v>
      </c>
      <c r="KK156">
        <v>7</v>
      </c>
      <c r="KL156">
        <v>23408</v>
      </c>
      <c r="KM156">
        <v>4312</v>
      </c>
      <c r="KN156">
        <v>0</v>
      </c>
      <c r="KO156">
        <v>0</v>
      </c>
      <c r="KP156">
        <v>0</v>
      </c>
      <c r="KQ156">
        <v>0</v>
      </c>
      <c r="KS156">
        <v>0</v>
      </c>
      <c r="KT156">
        <v>0</v>
      </c>
      <c r="KU156">
        <v>0</v>
      </c>
      <c r="KW156">
        <v>0</v>
      </c>
      <c r="KX156">
        <v>0</v>
      </c>
      <c r="KY156">
        <v>0</v>
      </c>
      <c r="KZ156">
        <v>0</v>
      </c>
      <c r="LA156">
        <v>0</v>
      </c>
      <c r="LB156">
        <v>0</v>
      </c>
      <c r="LD156">
        <v>0</v>
      </c>
      <c r="LE156">
        <v>0</v>
      </c>
      <c r="LF156">
        <v>0</v>
      </c>
      <c r="LG156">
        <v>0</v>
      </c>
      <c r="LH156">
        <v>0</v>
      </c>
      <c r="LI156">
        <v>0</v>
      </c>
      <c r="LJ156">
        <v>1015.9160000000001</v>
      </c>
      <c r="LK156">
        <v>2</v>
      </c>
      <c r="LL156">
        <v>30000</v>
      </c>
      <c r="LM156">
        <v>10159</v>
      </c>
      <c r="LN156">
        <v>0</v>
      </c>
      <c r="LO156">
        <v>0</v>
      </c>
      <c r="LP156">
        <v>0</v>
      </c>
      <c r="LQ156">
        <v>0</v>
      </c>
      <c r="LR156">
        <v>0</v>
      </c>
      <c r="LS156">
        <v>0</v>
      </c>
      <c r="LT156">
        <v>0</v>
      </c>
      <c r="LU156">
        <v>0</v>
      </c>
      <c r="LV156">
        <v>0</v>
      </c>
      <c r="LW156">
        <v>0</v>
      </c>
      <c r="LX156">
        <v>0</v>
      </c>
      <c r="LY156">
        <v>0</v>
      </c>
      <c r="LZ156">
        <v>1107</v>
      </c>
      <c r="MA156">
        <v>66420</v>
      </c>
      <c r="MB156">
        <v>0</v>
      </c>
      <c r="MC156">
        <v>44280</v>
      </c>
      <c r="MD156">
        <v>22140</v>
      </c>
      <c r="ME156">
        <v>0</v>
      </c>
      <c r="MF156">
        <v>0</v>
      </c>
      <c r="MG156">
        <v>12699572</v>
      </c>
      <c r="MH156">
        <v>0</v>
      </c>
      <c r="MI156">
        <v>0</v>
      </c>
      <c r="MJ156">
        <v>0</v>
      </c>
      <c r="MK156">
        <v>0</v>
      </c>
      <c r="ML156">
        <v>0</v>
      </c>
    </row>
    <row r="157" spans="1:350" x14ac:dyDescent="0.25">
      <c r="A157">
        <v>45523</v>
      </c>
      <c r="B157">
        <v>15842</v>
      </c>
      <c r="C157">
        <v>9</v>
      </c>
      <c r="D157">
        <v>2025</v>
      </c>
      <c r="E157">
        <v>6160</v>
      </c>
      <c r="F157">
        <v>0</v>
      </c>
      <c r="G157">
        <v>401.94499999999999</v>
      </c>
      <c r="H157">
        <v>377.44200000000001</v>
      </c>
      <c r="I157">
        <v>377.44200000000001</v>
      </c>
      <c r="J157">
        <v>401.94499999999999</v>
      </c>
      <c r="K157">
        <v>0</v>
      </c>
      <c r="L157">
        <v>6160</v>
      </c>
      <c r="M157">
        <v>0</v>
      </c>
      <c r="N157">
        <v>0</v>
      </c>
      <c r="P157">
        <v>302.495</v>
      </c>
      <c r="Q157">
        <v>0</v>
      </c>
      <c r="R157">
        <v>188211</v>
      </c>
      <c r="S157">
        <v>622.19600000000003</v>
      </c>
      <c r="U157">
        <v>130870</v>
      </c>
      <c r="V157">
        <v>66.66</v>
      </c>
      <c r="W157">
        <v>41063</v>
      </c>
      <c r="X157">
        <v>41063</v>
      </c>
      <c r="Z157">
        <v>0</v>
      </c>
      <c r="AC157">
        <v>0</v>
      </c>
      <c r="AD157" t="s">
        <v>305</v>
      </c>
      <c r="AE157">
        <v>0</v>
      </c>
      <c r="AH157">
        <v>0</v>
      </c>
      <c r="AI157">
        <v>0</v>
      </c>
      <c r="AJ157">
        <v>6160</v>
      </c>
      <c r="AK157" t="s">
        <v>529</v>
      </c>
      <c r="AL157" t="s">
        <v>556</v>
      </c>
      <c r="AM157">
        <v>0</v>
      </c>
      <c r="AN157">
        <v>0</v>
      </c>
      <c r="AO157">
        <v>0</v>
      </c>
      <c r="AP157">
        <v>0</v>
      </c>
      <c r="AQ157">
        <v>0</v>
      </c>
      <c r="AS157">
        <v>0</v>
      </c>
      <c r="AT157">
        <v>0</v>
      </c>
      <c r="AU157">
        <v>0</v>
      </c>
      <c r="AV157">
        <v>-77420</v>
      </c>
      <c r="AW157">
        <v>4678894</v>
      </c>
      <c r="AX157">
        <v>4616959</v>
      </c>
      <c r="AY157">
        <v>3372571</v>
      </c>
      <c r="AZ157">
        <v>188211</v>
      </c>
      <c r="BA157">
        <v>0</v>
      </c>
      <c r="BB157">
        <v>1275</v>
      </c>
      <c r="BC157">
        <v>1267</v>
      </c>
      <c r="BD157">
        <v>3</v>
      </c>
      <c r="BE157">
        <v>8</v>
      </c>
      <c r="BF157">
        <v>4127054</v>
      </c>
      <c r="BG157">
        <v>0</v>
      </c>
      <c r="BJ157">
        <v>12</v>
      </c>
      <c r="BK157">
        <v>0</v>
      </c>
      <c r="BL157">
        <v>0</v>
      </c>
      <c r="BM157">
        <v>0</v>
      </c>
      <c r="BN157">
        <v>0</v>
      </c>
      <c r="BO157">
        <v>0</v>
      </c>
      <c r="BP157">
        <v>0</v>
      </c>
      <c r="BQ157">
        <v>712</v>
      </c>
      <c r="BS157">
        <v>0</v>
      </c>
      <c r="BT157">
        <v>0</v>
      </c>
      <c r="BU157">
        <v>0</v>
      </c>
      <c r="BV157">
        <v>0</v>
      </c>
      <c r="BW157">
        <v>0</v>
      </c>
      <c r="BY157">
        <v>0</v>
      </c>
      <c r="CA157">
        <v>0</v>
      </c>
      <c r="CB157">
        <v>0</v>
      </c>
      <c r="CC157">
        <v>0</v>
      </c>
      <c r="CD157">
        <v>0</v>
      </c>
      <c r="CE157">
        <v>0</v>
      </c>
      <c r="CF157">
        <v>0</v>
      </c>
      <c r="CG157">
        <v>0</v>
      </c>
      <c r="CH157">
        <v>82482</v>
      </c>
      <c r="CI157">
        <v>0</v>
      </c>
      <c r="CJ157">
        <v>5</v>
      </c>
      <c r="CK157">
        <v>0</v>
      </c>
      <c r="CL157">
        <v>0</v>
      </c>
      <c r="CN157">
        <v>0</v>
      </c>
      <c r="CO157">
        <v>1</v>
      </c>
      <c r="CP157">
        <v>0</v>
      </c>
      <c r="CQ157">
        <v>0</v>
      </c>
      <c r="CR157">
        <v>301.21700000000004</v>
      </c>
      <c r="CS157">
        <v>0</v>
      </c>
      <c r="CT157">
        <v>0</v>
      </c>
      <c r="CU157">
        <v>0</v>
      </c>
      <c r="CV157">
        <v>0</v>
      </c>
      <c r="CW157">
        <v>0</v>
      </c>
      <c r="CX157">
        <v>0</v>
      </c>
      <c r="CY157">
        <v>0</v>
      </c>
      <c r="CZ157">
        <v>0</v>
      </c>
      <c r="DB157">
        <v>2325043</v>
      </c>
      <c r="DC157">
        <v>0</v>
      </c>
      <c r="DD157">
        <v>0</v>
      </c>
      <c r="DE157">
        <v>634018</v>
      </c>
      <c r="DF157">
        <v>634018</v>
      </c>
      <c r="DG157">
        <v>102.92500000000001</v>
      </c>
      <c r="DH157">
        <v>0</v>
      </c>
      <c r="DI157">
        <v>0</v>
      </c>
      <c r="DK157">
        <v>3012</v>
      </c>
      <c r="DL157">
        <v>0</v>
      </c>
      <c r="DM157">
        <v>571488</v>
      </c>
      <c r="DN157">
        <v>1879</v>
      </c>
      <c r="DO157">
        <v>0</v>
      </c>
      <c r="DP157">
        <v>0</v>
      </c>
      <c r="DQ157">
        <v>0</v>
      </c>
      <c r="DR157">
        <v>0</v>
      </c>
      <c r="DS157">
        <v>0</v>
      </c>
      <c r="DT157">
        <v>0</v>
      </c>
      <c r="DU157">
        <v>0</v>
      </c>
      <c r="DV157">
        <v>0</v>
      </c>
      <c r="DW157">
        <v>0</v>
      </c>
      <c r="DX157">
        <v>0</v>
      </c>
      <c r="DY157">
        <v>0</v>
      </c>
      <c r="DZ157">
        <v>0</v>
      </c>
      <c r="EA157">
        <v>0</v>
      </c>
      <c r="EB157">
        <v>0</v>
      </c>
      <c r="EC157">
        <v>14.927000000000001</v>
      </c>
      <c r="ED157">
        <v>105743</v>
      </c>
      <c r="EE157">
        <v>0</v>
      </c>
      <c r="EF157">
        <v>0</v>
      </c>
      <c r="EG157">
        <v>0</v>
      </c>
      <c r="EH157">
        <v>467624</v>
      </c>
      <c r="EI157">
        <v>0</v>
      </c>
      <c r="EJ157">
        <v>0</v>
      </c>
      <c r="EK157">
        <v>20.62</v>
      </c>
      <c r="EL157">
        <v>0</v>
      </c>
      <c r="EM157">
        <v>1.736</v>
      </c>
      <c r="EN157">
        <v>1.7690000000000001</v>
      </c>
      <c r="EO157">
        <v>0</v>
      </c>
      <c r="EP157">
        <v>0</v>
      </c>
      <c r="EQ157">
        <v>24.125</v>
      </c>
      <c r="ER157">
        <v>0</v>
      </c>
      <c r="ES157">
        <v>75.912999999999997</v>
      </c>
      <c r="ET157">
        <v>0</v>
      </c>
      <c r="EV157">
        <v>0</v>
      </c>
      <c r="EW157">
        <v>0</v>
      </c>
      <c r="EX157">
        <v>0</v>
      </c>
      <c r="EZ157">
        <v>3938843</v>
      </c>
      <c r="FA157">
        <v>0</v>
      </c>
      <c r="FB157">
        <v>4125167</v>
      </c>
      <c r="FC157">
        <v>0</v>
      </c>
      <c r="FD157">
        <v>0</v>
      </c>
      <c r="FE157">
        <v>578522</v>
      </c>
      <c r="FF157">
        <v>99594</v>
      </c>
      <c r="FG157">
        <v>6.6668999999999992E-2</v>
      </c>
      <c r="FH157">
        <v>3.0164999999999997E-2</v>
      </c>
      <c r="FI157">
        <v>0</v>
      </c>
      <c r="FJ157">
        <v>0</v>
      </c>
      <c r="FK157">
        <v>669.976</v>
      </c>
      <c r="FL157">
        <v>4885765</v>
      </c>
      <c r="FM157">
        <v>0</v>
      </c>
      <c r="FN157">
        <v>0</v>
      </c>
      <c r="FO157">
        <v>0</v>
      </c>
      <c r="FP157">
        <v>0</v>
      </c>
      <c r="FQ157">
        <v>0</v>
      </c>
      <c r="FR157">
        <v>0</v>
      </c>
      <c r="FS157">
        <v>0</v>
      </c>
      <c r="FT157">
        <v>0</v>
      </c>
      <c r="FU157">
        <v>0</v>
      </c>
      <c r="FV157">
        <v>0</v>
      </c>
      <c r="FW157">
        <v>0</v>
      </c>
      <c r="FX157">
        <v>0</v>
      </c>
      <c r="FY157">
        <v>0</v>
      </c>
      <c r="GB157">
        <v>3512</v>
      </c>
      <c r="GC157">
        <v>3512</v>
      </c>
      <c r="GD157">
        <v>0.378</v>
      </c>
      <c r="GF157">
        <v>0</v>
      </c>
      <c r="GG157">
        <v>0</v>
      </c>
      <c r="GH157">
        <v>0</v>
      </c>
      <c r="GI157">
        <v>0</v>
      </c>
      <c r="GK157">
        <v>0</v>
      </c>
      <c r="GL157">
        <v>0</v>
      </c>
      <c r="GM157">
        <v>0</v>
      </c>
      <c r="GN157">
        <v>0</v>
      </c>
      <c r="GO157">
        <v>0</v>
      </c>
      <c r="GQ157">
        <v>0</v>
      </c>
      <c r="GR157">
        <v>0</v>
      </c>
      <c r="GS157">
        <v>0</v>
      </c>
      <c r="GT157">
        <v>0</v>
      </c>
      <c r="HB157">
        <v>380911986</v>
      </c>
      <c r="HC157">
        <v>3.9695999999999995E-2</v>
      </c>
      <c r="HD157">
        <v>63822</v>
      </c>
      <c r="HE157">
        <v>0</v>
      </c>
      <c r="HF157">
        <v>414431</v>
      </c>
      <c r="HG157">
        <v>9240</v>
      </c>
      <c r="HH157">
        <v>107167</v>
      </c>
      <c r="HI157">
        <v>0</v>
      </c>
      <c r="HJ157">
        <v>17938</v>
      </c>
      <c r="HK157">
        <v>0</v>
      </c>
      <c r="HL157">
        <v>0</v>
      </c>
      <c r="HM157">
        <v>0</v>
      </c>
      <c r="HN157">
        <v>0</v>
      </c>
      <c r="HO157">
        <v>0</v>
      </c>
      <c r="HP157">
        <v>0</v>
      </c>
      <c r="HQ157">
        <v>0</v>
      </c>
      <c r="HR157">
        <v>0</v>
      </c>
      <c r="HS157">
        <v>3936956</v>
      </c>
      <c r="HT157">
        <v>99594</v>
      </c>
      <c r="HW157">
        <v>0</v>
      </c>
      <c r="HX157">
        <v>23</v>
      </c>
      <c r="HY157">
        <v>61</v>
      </c>
      <c r="HZ157">
        <v>68</v>
      </c>
      <c r="IA157">
        <v>111</v>
      </c>
      <c r="IB157">
        <v>135</v>
      </c>
      <c r="IC157">
        <v>398</v>
      </c>
      <c r="ID157">
        <v>0</v>
      </c>
      <c r="IE157">
        <v>0</v>
      </c>
      <c r="IF157">
        <v>0</v>
      </c>
      <c r="IG157">
        <v>15</v>
      </c>
      <c r="IH157">
        <v>173.97200000000001</v>
      </c>
      <c r="II157">
        <v>0</v>
      </c>
      <c r="IJ157">
        <v>66.66</v>
      </c>
      <c r="IK157">
        <v>0</v>
      </c>
      <c r="IL157">
        <v>0</v>
      </c>
      <c r="IM157">
        <v>0</v>
      </c>
      <c r="IN157">
        <v>0</v>
      </c>
      <c r="IO157">
        <v>0</v>
      </c>
      <c r="IP157">
        <v>0</v>
      </c>
      <c r="IQ157">
        <v>66.66</v>
      </c>
      <c r="IR157">
        <v>41063</v>
      </c>
      <c r="IS157">
        <v>0</v>
      </c>
      <c r="IT157">
        <v>0</v>
      </c>
      <c r="IU157">
        <v>0</v>
      </c>
      <c r="IV157">
        <v>0</v>
      </c>
      <c r="IW157">
        <v>6160</v>
      </c>
      <c r="IX157">
        <v>0</v>
      </c>
      <c r="IY157">
        <v>0</v>
      </c>
      <c r="IZ157">
        <v>0</v>
      </c>
      <c r="JA157">
        <v>0</v>
      </c>
      <c r="JB157">
        <v>0</v>
      </c>
      <c r="JC157">
        <v>0</v>
      </c>
      <c r="JD157">
        <v>0</v>
      </c>
      <c r="JE157">
        <v>0</v>
      </c>
      <c r="JF157">
        <v>0</v>
      </c>
      <c r="JG157">
        <v>0</v>
      </c>
      <c r="JH157">
        <v>0</v>
      </c>
      <c r="JJ157">
        <v>0</v>
      </c>
      <c r="JK157">
        <v>0</v>
      </c>
      <c r="JL157">
        <v>0</v>
      </c>
      <c r="JM157">
        <v>0</v>
      </c>
      <c r="JO157">
        <v>0</v>
      </c>
      <c r="JP157">
        <v>0.378</v>
      </c>
      <c r="JQ157">
        <v>0</v>
      </c>
      <c r="JR157">
        <v>0</v>
      </c>
      <c r="JS157">
        <v>3512</v>
      </c>
      <c r="JT157">
        <v>0</v>
      </c>
      <c r="JU157">
        <v>1294</v>
      </c>
      <c r="JW157">
        <v>0</v>
      </c>
      <c r="JX157">
        <v>0</v>
      </c>
      <c r="JY157">
        <v>0</v>
      </c>
      <c r="JZ157">
        <v>0</v>
      </c>
      <c r="KD157">
        <v>1294</v>
      </c>
      <c r="KE157">
        <v>7258</v>
      </c>
      <c r="KG157">
        <v>0</v>
      </c>
      <c r="KH157">
        <v>0</v>
      </c>
      <c r="KI157">
        <v>0</v>
      </c>
      <c r="KJ157">
        <v>12</v>
      </c>
      <c r="KK157">
        <v>3</v>
      </c>
      <c r="KL157">
        <v>7392</v>
      </c>
      <c r="KM157">
        <v>1848</v>
      </c>
      <c r="KN157">
        <v>0</v>
      </c>
      <c r="KO157">
        <v>0</v>
      </c>
      <c r="KP157">
        <v>0</v>
      </c>
      <c r="KQ157">
        <v>0</v>
      </c>
      <c r="KS157">
        <v>0</v>
      </c>
      <c r="KT157">
        <v>0</v>
      </c>
      <c r="KU157">
        <v>0</v>
      </c>
      <c r="KW157">
        <v>0</v>
      </c>
      <c r="KX157">
        <v>0</v>
      </c>
      <c r="KY157">
        <v>0</v>
      </c>
      <c r="KZ157">
        <v>0</v>
      </c>
      <c r="LA157">
        <v>0</v>
      </c>
      <c r="LB157">
        <v>0</v>
      </c>
      <c r="LD157">
        <v>0</v>
      </c>
      <c r="LE157">
        <v>0</v>
      </c>
      <c r="LF157">
        <v>0</v>
      </c>
      <c r="LG157">
        <v>0</v>
      </c>
      <c r="LH157">
        <v>0</v>
      </c>
      <c r="LI157">
        <v>0</v>
      </c>
      <c r="LJ157">
        <v>293.76400000000001</v>
      </c>
      <c r="LK157">
        <v>1</v>
      </c>
      <c r="LL157">
        <v>15000</v>
      </c>
      <c r="LM157">
        <v>2938</v>
      </c>
      <c r="LN157">
        <v>0</v>
      </c>
      <c r="LO157">
        <v>0</v>
      </c>
      <c r="LP157">
        <v>0</v>
      </c>
      <c r="LQ157">
        <v>0</v>
      </c>
      <c r="LR157">
        <v>0</v>
      </c>
      <c r="LS157">
        <v>0</v>
      </c>
      <c r="LT157">
        <v>0</v>
      </c>
      <c r="LU157">
        <v>0</v>
      </c>
      <c r="LV157">
        <v>0</v>
      </c>
      <c r="LW157">
        <v>0</v>
      </c>
      <c r="LX157">
        <v>0</v>
      </c>
      <c r="LY157">
        <v>0</v>
      </c>
      <c r="LZ157">
        <v>311</v>
      </c>
      <c r="MA157">
        <v>18660</v>
      </c>
      <c r="MB157">
        <v>0</v>
      </c>
      <c r="MC157">
        <v>12440</v>
      </c>
      <c r="MD157">
        <v>6220</v>
      </c>
      <c r="ME157">
        <v>0</v>
      </c>
      <c r="MF157">
        <v>0</v>
      </c>
      <c r="MG157">
        <v>4697554</v>
      </c>
      <c r="MH157">
        <v>0</v>
      </c>
      <c r="MI157">
        <v>0</v>
      </c>
      <c r="MJ157">
        <v>0</v>
      </c>
      <c r="MK157">
        <v>0</v>
      </c>
      <c r="ML157">
        <v>0</v>
      </c>
    </row>
    <row r="158" spans="1:350" x14ac:dyDescent="0.25">
      <c r="A158">
        <v>45523</v>
      </c>
      <c r="B158">
        <v>101842</v>
      </c>
      <c r="C158">
        <v>9</v>
      </c>
      <c r="D158">
        <v>2025</v>
      </c>
      <c r="E158">
        <v>6160</v>
      </c>
      <c r="F158">
        <v>0</v>
      </c>
      <c r="G158">
        <v>32.395000000000003</v>
      </c>
      <c r="H158">
        <v>17.731999999999999</v>
      </c>
      <c r="I158">
        <v>17.731999999999999</v>
      </c>
      <c r="J158">
        <v>32.395000000000003</v>
      </c>
      <c r="K158">
        <v>0</v>
      </c>
      <c r="L158">
        <v>6160</v>
      </c>
      <c r="M158">
        <v>0</v>
      </c>
      <c r="N158">
        <v>0</v>
      </c>
      <c r="P158">
        <v>48.387</v>
      </c>
      <c r="Q158">
        <v>0</v>
      </c>
      <c r="R158">
        <v>30106</v>
      </c>
      <c r="S158">
        <v>622.19600000000003</v>
      </c>
      <c r="U158">
        <v>20933</v>
      </c>
      <c r="V158">
        <v>12.195</v>
      </c>
      <c r="W158">
        <v>7512</v>
      </c>
      <c r="X158">
        <v>7512</v>
      </c>
      <c r="Z158">
        <v>0</v>
      </c>
      <c r="AC158">
        <v>0</v>
      </c>
      <c r="AD158" t="s">
        <v>305</v>
      </c>
      <c r="AE158">
        <v>0</v>
      </c>
      <c r="AH158">
        <v>0</v>
      </c>
      <c r="AI158">
        <v>0</v>
      </c>
      <c r="AJ158">
        <v>6160</v>
      </c>
      <c r="AK158" t="s">
        <v>529</v>
      </c>
      <c r="AL158" t="s">
        <v>27</v>
      </c>
      <c r="AM158">
        <v>0</v>
      </c>
      <c r="AN158">
        <v>0</v>
      </c>
      <c r="AO158">
        <v>0</v>
      </c>
      <c r="AP158">
        <v>0</v>
      </c>
      <c r="AQ158">
        <v>0</v>
      </c>
      <c r="AS158">
        <v>0</v>
      </c>
      <c r="AT158">
        <v>0</v>
      </c>
      <c r="AU158">
        <v>0</v>
      </c>
      <c r="AV158">
        <v>-581</v>
      </c>
      <c r="AW158">
        <v>351821</v>
      </c>
      <c r="AX158">
        <v>351898</v>
      </c>
      <c r="AY158">
        <v>249573</v>
      </c>
      <c r="AZ158">
        <v>30106</v>
      </c>
      <c r="BA158">
        <v>3.8330000000000002</v>
      </c>
      <c r="BB158">
        <v>0</v>
      </c>
      <c r="BC158">
        <v>0</v>
      </c>
      <c r="BD158">
        <v>0</v>
      </c>
      <c r="BE158">
        <v>0</v>
      </c>
      <c r="BF158">
        <v>327547</v>
      </c>
      <c r="BG158">
        <v>0</v>
      </c>
      <c r="BJ158">
        <v>12</v>
      </c>
      <c r="BK158">
        <v>0</v>
      </c>
      <c r="BL158">
        <v>0</v>
      </c>
      <c r="BM158">
        <v>0</v>
      </c>
      <c r="BN158">
        <v>0</v>
      </c>
      <c r="BO158">
        <v>0</v>
      </c>
      <c r="BP158">
        <v>0</v>
      </c>
      <c r="BQ158">
        <v>767</v>
      </c>
      <c r="BS158">
        <v>0</v>
      </c>
      <c r="BT158">
        <v>0</v>
      </c>
      <c r="BU158">
        <v>0</v>
      </c>
      <c r="BV158">
        <v>0</v>
      </c>
      <c r="BW158">
        <v>0</v>
      </c>
      <c r="BY158">
        <v>0</v>
      </c>
      <c r="CA158">
        <v>0</v>
      </c>
      <c r="CB158">
        <v>0</v>
      </c>
      <c r="CC158">
        <v>0</v>
      </c>
      <c r="CD158">
        <v>0</v>
      </c>
      <c r="CE158">
        <v>0</v>
      </c>
      <c r="CF158">
        <v>0</v>
      </c>
      <c r="CG158">
        <v>0</v>
      </c>
      <c r="CH158">
        <v>2760</v>
      </c>
      <c r="CI158">
        <v>0</v>
      </c>
      <c r="CJ158">
        <v>4</v>
      </c>
      <c r="CK158">
        <v>0</v>
      </c>
      <c r="CL158">
        <v>0</v>
      </c>
      <c r="CN158">
        <v>0</v>
      </c>
      <c r="CO158">
        <v>1</v>
      </c>
      <c r="CP158">
        <v>0</v>
      </c>
      <c r="CQ158">
        <v>8.3000000000000004E-2</v>
      </c>
      <c r="CR158">
        <v>48.608000000000004</v>
      </c>
      <c r="CS158">
        <v>0</v>
      </c>
      <c r="CT158">
        <v>0</v>
      </c>
      <c r="CU158">
        <v>0</v>
      </c>
      <c r="CV158">
        <v>0</v>
      </c>
      <c r="CW158">
        <v>0</v>
      </c>
      <c r="CX158">
        <v>0</v>
      </c>
      <c r="CY158">
        <v>0</v>
      </c>
      <c r="CZ158">
        <v>0</v>
      </c>
      <c r="DB158">
        <v>109229</v>
      </c>
      <c r="DC158">
        <v>0</v>
      </c>
      <c r="DD158">
        <v>0</v>
      </c>
      <c r="DE158">
        <v>20174</v>
      </c>
      <c r="DF158">
        <v>20174</v>
      </c>
      <c r="DG158">
        <v>3.2750000000000004</v>
      </c>
      <c r="DH158">
        <v>0</v>
      </c>
      <c r="DI158">
        <v>0</v>
      </c>
      <c r="DK158">
        <v>3899</v>
      </c>
      <c r="DL158">
        <v>0</v>
      </c>
      <c r="DM158">
        <v>23524</v>
      </c>
      <c r="DN158">
        <v>77</v>
      </c>
      <c r="DO158">
        <v>0</v>
      </c>
      <c r="DP158">
        <v>0</v>
      </c>
      <c r="DQ158">
        <v>0</v>
      </c>
      <c r="DR158">
        <v>0</v>
      </c>
      <c r="DS158">
        <v>0</v>
      </c>
      <c r="DT158">
        <v>0</v>
      </c>
      <c r="DU158">
        <v>0</v>
      </c>
      <c r="DV158">
        <v>0</v>
      </c>
      <c r="DW158">
        <v>0</v>
      </c>
      <c r="DX158">
        <v>0</v>
      </c>
      <c r="DY158">
        <v>0</v>
      </c>
      <c r="DZ158">
        <v>0</v>
      </c>
      <c r="EA158">
        <v>0</v>
      </c>
      <c r="EB158">
        <v>0</v>
      </c>
      <c r="EC158">
        <v>2.948</v>
      </c>
      <c r="ED158">
        <v>20884</v>
      </c>
      <c r="EE158">
        <v>0</v>
      </c>
      <c r="EF158">
        <v>0</v>
      </c>
      <c r="EG158">
        <v>0</v>
      </c>
      <c r="EH158">
        <v>2717</v>
      </c>
      <c r="EI158">
        <v>0</v>
      </c>
      <c r="EJ158">
        <v>0</v>
      </c>
      <c r="EK158">
        <v>0.14700000000000002</v>
      </c>
      <c r="EL158">
        <v>0</v>
      </c>
      <c r="EM158">
        <v>0</v>
      </c>
      <c r="EN158">
        <v>0</v>
      </c>
      <c r="EO158">
        <v>0</v>
      </c>
      <c r="EP158">
        <v>0</v>
      </c>
      <c r="EQ158">
        <v>0.14700000000000002</v>
      </c>
      <c r="ER158">
        <v>0</v>
      </c>
      <c r="ES158">
        <v>0.441</v>
      </c>
      <c r="ET158">
        <v>0</v>
      </c>
      <c r="EV158">
        <v>0</v>
      </c>
      <c r="EW158">
        <v>0</v>
      </c>
      <c r="EX158">
        <v>0</v>
      </c>
      <c r="EZ158">
        <v>298079</v>
      </c>
      <c r="FA158">
        <v>0</v>
      </c>
      <c r="FB158">
        <v>328108</v>
      </c>
      <c r="FC158">
        <v>0</v>
      </c>
      <c r="FD158">
        <v>0</v>
      </c>
      <c r="FE158">
        <v>45915</v>
      </c>
      <c r="FF158">
        <v>7904</v>
      </c>
      <c r="FG158">
        <v>6.6668999999999992E-2</v>
      </c>
      <c r="FH158">
        <v>3.0164999999999997E-2</v>
      </c>
      <c r="FI158">
        <v>0</v>
      </c>
      <c r="FJ158">
        <v>0</v>
      </c>
      <c r="FK158">
        <v>53.173000000000002</v>
      </c>
      <c r="FL158">
        <v>384687</v>
      </c>
      <c r="FM158">
        <v>0</v>
      </c>
      <c r="FN158">
        <v>0</v>
      </c>
      <c r="FO158">
        <v>0</v>
      </c>
      <c r="FP158">
        <v>0</v>
      </c>
      <c r="FQ158">
        <v>0</v>
      </c>
      <c r="FR158">
        <v>0</v>
      </c>
      <c r="FS158">
        <v>0</v>
      </c>
      <c r="FT158">
        <v>0</v>
      </c>
      <c r="FU158">
        <v>0</v>
      </c>
      <c r="FV158">
        <v>0</v>
      </c>
      <c r="FW158">
        <v>0</v>
      </c>
      <c r="FX158">
        <v>0</v>
      </c>
      <c r="FY158">
        <v>0</v>
      </c>
      <c r="GB158">
        <v>129615</v>
      </c>
      <c r="GC158">
        <v>129615</v>
      </c>
      <c r="GD158">
        <v>14.516</v>
      </c>
      <c r="GF158">
        <v>0</v>
      </c>
      <c r="GG158">
        <v>0</v>
      </c>
      <c r="GH158">
        <v>0</v>
      </c>
      <c r="GI158">
        <v>0</v>
      </c>
      <c r="GK158">
        <v>0</v>
      </c>
      <c r="GL158">
        <v>0</v>
      </c>
      <c r="GM158">
        <v>0</v>
      </c>
      <c r="GN158">
        <v>0</v>
      </c>
      <c r="GO158">
        <v>0</v>
      </c>
      <c r="GQ158">
        <v>0</v>
      </c>
      <c r="GR158">
        <v>0</v>
      </c>
      <c r="GS158">
        <v>0</v>
      </c>
      <c r="GT158">
        <v>0</v>
      </c>
      <c r="HB158">
        <v>0</v>
      </c>
      <c r="HC158">
        <v>3.9695999999999995E-2</v>
      </c>
      <c r="HD158">
        <v>0</v>
      </c>
      <c r="HE158">
        <v>0</v>
      </c>
      <c r="HF158">
        <v>19470</v>
      </c>
      <c r="HG158">
        <v>1232</v>
      </c>
      <c r="HH158">
        <v>1228</v>
      </c>
      <c r="HI158">
        <v>0</v>
      </c>
      <c r="HJ158">
        <v>15486</v>
      </c>
      <c r="HK158">
        <v>463</v>
      </c>
      <c r="HL158">
        <v>175</v>
      </c>
      <c r="HM158">
        <v>0</v>
      </c>
      <c r="HN158">
        <v>0</v>
      </c>
      <c r="HO158">
        <v>0</v>
      </c>
      <c r="HP158">
        <v>0</v>
      </c>
      <c r="HQ158">
        <v>0</v>
      </c>
      <c r="HR158">
        <v>0</v>
      </c>
      <c r="HS158">
        <v>298002</v>
      </c>
      <c r="HT158">
        <v>7904</v>
      </c>
      <c r="HW158">
        <v>0</v>
      </c>
      <c r="HX158">
        <v>6</v>
      </c>
      <c r="HY158">
        <v>7</v>
      </c>
      <c r="HZ158">
        <v>0</v>
      </c>
      <c r="IA158">
        <v>1</v>
      </c>
      <c r="IB158">
        <v>0</v>
      </c>
      <c r="IC158">
        <v>14</v>
      </c>
      <c r="ID158">
        <v>0</v>
      </c>
      <c r="IE158">
        <v>0</v>
      </c>
      <c r="IF158">
        <v>0</v>
      </c>
      <c r="IG158">
        <v>2</v>
      </c>
      <c r="IH158">
        <v>1.9930000000000001</v>
      </c>
      <c r="II158">
        <v>0</v>
      </c>
      <c r="IJ158">
        <v>12.195</v>
      </c>
      <c r="IK158">
        <v>0</v>
      </c>
      <c r="IL158">
        <v>0</v>
      </c>
      <c r="IM158">
        <v>0</v>
      </c>
      <c r="IN158">
        <v>0</v>
      </c>
      <c r="IO158">
        <v>0</v>
      </c>
      <c r="IP158">
        <v>0</v>
      </c>
      <c r="IQ158">
        <v>12.195</v>
      </c>
      <c r="IR158">
        <v>7512</v>
      </c>
      <c r="IS158">
        <v>0</v>
      </c>
      <c r="IT158">
        <v>0</v>
      </c>
      <c r="IU158">
        <v>0</v>
      </c>
      <c r="IV158">
        <v>0</v>
      </c>
      <c r="IW158">
        <v>6160</v>
      </c>
      <c r="IX158">
        <v>0</v>
      </c>
      <c r="IY158">
        <v>0</v>
      </c>
      <c r="IZ158">
        <v>0</v>
      </c>
      <c r="JA158">
        <v>0</v>
      </c>
      <c r="JB158">
        <v>0</v>
      </c>
      <c r="JC158">
        <v>0</v>
      </c>
      <c r="JD158">
        <v>0</v>
      </c>
      <c r="JE158">
        <v>0</v>
      </c>
      <c r="JF158">
        <v>0</v>
      </c>
      <c r="JG158">
        <v>0</v>
      </c>
      <c r="JH158">
        <v>0</v>
      </c>
      <c r="JJ158">
        <v>0</v>
      </c>
      <c r="JK158">
        <v>0</v>
      </c>
      <c r="JL158">
        <v>0</v>
      </c>
      <c r="JM158">
        <v>0</v>
      </c>
      <c r="JO158">
        <v>4.8470000000000004</v>
      </c>
      <c r="JP158">
        <v>8.8780000000000001</v>
      </c>
      <c r="JQ158">
        <v>0.79100000000000004</v>
      </c>
      <c r="JR158">
        <v>38697</v>
      </c>
      <c r="JS158">
        <v>82479</v>
      </c>
      <c r="JT158">
        <v>8439</v>
      </c>
      <c r="JU158">
        <v>0</v>
      </c>
      <c r="JW158">
        <v>0</v>
      </c>
      <c r="JX158">
        <v>0</v>
      </c>
      <c r="JY158">
        <v>0</v>
      </c>
      <c r="JZ158">
        <v>0</v>
      </c>
      <c r="KD158">
        <v>0</v>
      </c>
      <c r="KE158">
        <v>7258</v>
      </c>
      <c r="KG158">
        <v>0</v>
      </c>
      <c r="KH158">
        <v>0</v>
      </c>
      <c r="KI158">
        <v>0</v>
      </c>
      <c r="KJ158">
        <v>1</v>
      </c>
      <c r="KK158">
        <v>1</v>
      </c>
      <c r="KL158">
        <v>616</v>
      </c>
      <c r="KM158">
        <v>616</v>
      </c>
      <c r="KN158">
        <v>0</v>
      </c>
      <c r="KO158">
        <v>0</v>
      </c>
      <c r="KP158">
        <v>0</v>
      </c>
      <c r="KQ158">
        <v>0</v>
      </c>
      <c r="KS158">
        <v>0</v>
      </c>
      <c r="KT158">
        <v>0</v>
      </c>
      <c r="KU158">
        <v>0</v>
      </c>
      <c r="KW158">
        <v>0</v>
      </c>
      <c r="KX158">
        <v>0</v>
      </c>
      <c r="KY158">
        <v>0</v>
      </c>
      <c r="KZ158">
        <v>0</v>
      </c>
      <c r="LA158">
        <v>0</v>
      </c>
      <c r="LB158">
        <v>0</v>
      </c>
      <c r="LD158">
        <v>0</v>
      </c>
      <c r="LE158">
        <v>0</v>
      </c>
      <c r="LF158">
        <v>0</v>
      </c>
      <c r="LG158">
        <v>0</v>
      </c>
      <c r="LH158">
        <v>0</v>
      </c>
      <c r="LI158">
        <v>0</v>
      </c>
      <c r="LJ158">
        <v>48.608000000000004</v>
      </c>
      <c r="LK158">
        <v>1</v>
      </c>
      <c r="LL158">
        <v>15000</v>
      </c>
      <c r="LM158">
        <v>486</v>
      </c>
      <c r="LN158">
        <v>0</v>
      </c>
      <c r="LO158">
        <v>0</v>
      </c>
      <c r="LP158">
        <v>0</v>
      </c>
      <c r="LQ158">
        <v>0</v>
      </c>
      <c r="LR158">
        <v>0</v>
      </c>
      <c r="LS158">
        <v>0</v>
      </c>
      <c r="LT158">
        <v>0</v>
      </c>
      <c r="LU158">
        <v>0</v>
      </c>
      <c r="LV158">
        <v>0</v>
      </c>
      <c r="LW158">
        <v>0</v>
      </c>
      <c r="LX158">
        <v>0</v>
      </c>
      <c r="LY158">
        <v>0</v>
      </c>
      <c r="LZ158">
        <v>46</v>
      </c>
      <c r="MA158">
        <v>2760</v>
      </c>
      <c r="MB158">
        <v>0</v>
      </c>
      <c r="MC158">
        <v>1840</v>
      </c>
      <c r="MD158">
        <v>920</v>
      </c>
      <c r="ME158">
        <v>0</v>
      </c>
      <c r="MF158">
        <v>0</v>
      </c>
      <c r="MG158">
        <v>354581</v>
      </c>
      <c r="MH158">
        <v>0</v>
      </c>
      <c r="MI158">
        <v>0</v>
      </c>
      <c r="MJ158">
        <v>0</v>
      </c>
      <c r="MK158">
        <v>0</v>
      </c>
      <c r="ML158">
        <v>0</v>
      </c>
    </row>
    <row r="159" spans="1:350" x14ac:dyDescent="0.25">
      <c r="A159">
        <v>45523</v>
      </c>
      <c r="B159">
        <v>15843</v>
      </c>
      <c r="C159">
        <v>9</v>
      </c>
      <c r="D159">
        <v>2025</v>
      </c>
      <c r="E159">
        <v>6160</v>
      </c>
      <c r="F159">
        <v>0</v>
      </c>
      <c r="G159">
        <v>135.09800000000001</v>
      </c>
      <c r="H159">
        <v>122.438</v>
      </c>
      <c r="I159">
        <v>122.438</v>
      </c>
      <c r="J159">
        <v>135.09800000000001</v>
      </c>
      <c r="K159">
        <v>0</v>
      </c>
      <c r="L159">
        <v>6160</v>
      </c>
      <c r="M159">
        <v>0</v>
      </c>
      <c r="N159">
        <v>0</v>
      </c>
      <c r="P159">
        <v>112.58500000000001</v>
      </c>
      <c r="Q159">
        <v>0</v>
      </c>
      <c r="R159">
        <v>70050</v>
      </c>
      <c r="S159">
        <v>622.19600000000003</v>
      </c>
      <c r="U159">
        <v>48709</v>
      </c>
      <c r="V159">
        <v>16.667999999999999</v>
      </c>
      <c r="W159">
        <v>10267</v>
      </c>
      <c r="X159">
        <v>10267</v>
      </c>
      <c r="Z159">
        <v>0</v>
      </c>
      <c r="AC159">
        <v>0</v>
      </c>
      <c r="AD159" t="s">
        <v>305</v>
      </c>
      <c r="AE159">
        <v>0</v>
      </c>
      <c r="AH159">
        <v>0</v>
      </c>
      <c r="AI159">
        <v>0</v>
      </c>
      <c r="AJ159">
        <v>6160</v>
      </c>
      <c r="AK159" t="s">
        <v>529</v>
      </c>
      <c r="AL159" t="s">
        <v>557</v>
      </c>
      <c r="AM159">
        <v>0</v>
      </c>
      <c r="AN159">
        <v>0</v>
      </c>
      <c r="AO159">
        <v>0</v>
      </c>
      <c r="AP159">
        <v>0</v>
      </c>
      <c r="AQ159">
        <v>0</v>
      </c>
      <c r="AS159">
        <v>0</v>
      </c>
      <c r="AT159">
        <v>0</v>
      </c>
      <c r="AU159">
        <v>0</v>
      </c>
      <c r="AV159">
        <v>-509</v>
      </c>
      <c r="AW159">
        <v>1667572</v>
      </c>
      <c r="AX159">
        <v>1646957</v>
      </c>
      <c r="AY159">
        <v>1173881</v>
      </c>
      <c r="AZ159">
        <v>70050</v>
      </c>
      <c r="BA159">
        <v>0</v>
      </c>
      <c r="BB159">
        <v>0</v>
      </c>
      <c r="BC159">
        <v>0</v>
      </c>
      <c r="BD159">
        <v>0</v>
      </c>
      <c r="BE159">
        <v>0</v>
      </c>
      <c r="BF159">
        <v>1474700</v>
      </c>
      <c r="BG159">
        <v>0</v>
      </c>
      <c r="BJ159">
        <v>12</v>
      </c>
      <c r="BK159">
        <v>0</v>
      </c>
      <c r="BL159">
        <v>0</v>
      </c>
      <c r="BM159">
        <v>0</v>
      </c>
      <c r="BN159">
        <v>0</v>
      </c>
      <c r="BO159">
        <v>0</v>
      </c>
      <c r="BP159">
        <v>0</v>
      </c>
      <c r="BQ159">
        <v>751</v>
      </c>
      <c r="BS159">
        <v>0</v>
      </c>
      <c r="BT159">
        <v>0</v>
      </c>
      <c r="BU159">
        <v>0</v>
      </c>
      <c r="BV159">
        <v>0</v>
      </c>
      <c r="BW159">
        <v>0</v>
      </c>
      <c r="BY159">
        <v>0</v>
      </c>
      <c r="CA159">
        <v>0</v>
      </c>
      <c r="CB159">
        <v>0</v>
      </c>
      <c r="CC159">
        <v>0</v>
      </c>
      <c r="CD159">
        <v>0</v>
      </c>
      <c r="CE159">
        <v>0</v>
      </c>
      <c r="CF159">
        <v>0</v>
      </c>
      <c r="CG159">
        <v>0</v>
      </c>
      <c r="CH159">
        <v>28951</v>
      </c>
      <c r="CI159">
        <v>0</v>
      </c>
      <c r="CJ159">
        <v>5</v>
      </c>
      <c r="CK159">
        <v>0</v>
      </c>
      <c r="CL159">
        <v>0</v>
      </c>
      <c r="CN159">
        <v>0</v>
      </c>
      <c r="CO159">
        <v>1</v>
      </c>
      <c r="CP159">
        <v>0</v>
      </c>
      <c r="CQ159">
        <v>0</v>
      </c>
      <c r="CR159">
        <v>111.93600000000001</v>
      </c>
      <c r="CS159">
        <v>0</v>
      </c>
      <c r="CT159">
        <v>0</v>
      </c>
      <c r="CU159">
        <v>0</v>
      </c>
      <c r="CV159">
        <v>0</v>
      </c>
      <c r="CW159">
        <v>0</v>
      </c>
      <c r="CX159">
        <v>0</v>
      </c>
      <c r="CY159">
        <v>0</v>
      </c>
      <c r="CZ159">
        <v>0</v>
      </c>
      <c r="DB159">
        <v>754218</v>
      </c>
      <c r="DC159">
        <v>0</v>
      </c>
      <c r="DD159">
        <v>0</v>
      </c>
      <c r="DE159">
        <v>238392</v>
      </c>
      <c r="DF159">
        <v>238392</v>
      </c>
      <c r="DG159">
        <v>38.700000000000003</v>
      </c>
      <c r="DH159">
        <v>0</v>
      </c>
      <c r="DI159">
        <v>0</v>
      </c>
      <c r="DK159">
        <v>3641</v>
      </c>
      <c r="DL159">
        <v>0</v>
      </c>
      <c r="DM159">
        <v>254371</v>
      </c>
      <c r="DN159">
        <v>836</v>
      </c>
      <c r="DO159">
        <v>0</v>
      </c>
      <c r="DP159">
        <v>0</v>
      </c>
      <c r="DQ159">
        <v>0</v>
      </c>
      <c r="DR159">
        <v>0</v>
      </c>
      <c r="DS159">
        <v>0</v>
      </c>
      <c r="DT159">
        <v>0</v>
      </c>
      <c r="DU159">
        <v>0</v>
      </c>
      <c r="DV159">
        <v>0</v>
      </c>
      <c r="DW159">
        <v>0</v>
      </c>
      <c r="DX159">
        <v>0</v>
      </c>
      <c r="DY159">
        <v>0</v>
      </c>
      <c r="DZ159">
        <v>0</v>
      </c>
      <c r="EA159">
        <v>0</v>
      </c>
      <c r="EB159">
        <v>0</v>
      </c>
      <c r="EC159">
        <v>1.518</v>
      </c>
      <c r="ED159">
        <v>10754</v>
      </c>
      <c r="EE159">
        <v>0</v>
      </c>
      <c r="EF159">
        <v>0</v>
      </c>
      <c r="EG159">
        <v>0</v>
      </c>
      <c r="EH159">
        <v>244453</v>
      </c>
      <c r="EI159">
        <v>0</v>
      </c>
      <c r="EJ159">
        <v>0</v>
      </c>
      <c r="EK159">
        <v>10.896000000000001</v>
      </c>
      <c r="EL159">
        <v>0.12</v>
      </c>
      <c r="EM159">
        <v>0.91200000000000003</v>
      </c>
      <c r="EN159">
        <v>0.85200000000000009</v>
      </c>
      <c r="EO159">
        <v>0</v>
      </c>
      <c r="EP159">
        <v>0</v>
      </c>
      <c r="EQ159">
        <v>12.66</v>
      </c>
      <c r="ER159">
        <v>0</v>
      </c>
      <c r="ES159">
        <v>39.684000000000005</v>
      </c>
      <c r="ET159">
        <v>0</v>
      </c>
      <c r="EV159">
        <v>0</v>
      </c>
      <c r="EW159">
        <v>0</v>
      </c>
      <c r="EX159">
        <v>0</v>
      </c>
      <c r="EZ159">
        <v>1404650</v>
      </c>
      <c r="FA159">
        <v>0</v>
      </c>
      <c r="FB159">
        <v>1473864</v>
      </c>
      <c r="FC159">
        <v>0</v>
      </c>
      <c r="FD159">
        <v>0</v>
      </c>
      <c r="FE159">
        <v>206720</v>
      </c>
      <c r="FF159">
        <v>35587</v>
      </c>
      <c r="FG159">
        <v>6.6668999999999992E-2</v>
      </c>
      <c r="FH159">
        <v>3.0164999999999997E-2</v>
      </c>
      <c r="FI159">
        <v>0</v>
      </c>
      <c r="FJ159">
        <v>0</v>
      </c>
      <c r="FK159">
        <v>239.399</v>
      </c>
      <c r="FL159">
        <v>1745122</v>
      </c>
      <c r="FM159">
        <v>0</v>
      </c>
      <c r="FN159">
        <v>0</v>
      </c>
      <c r="FO159">
        <v>0</v>
      </c>
      <c r="FP159">
        <v>0</v>
      </c>
      <c r="FQ159">
        <v>0</v>
      </c>
      <c r="FR159">
        <v>0</v>
      </c>
      <c r="FS159">
        <v>0</v>
      </c>
      <c r="FT159">
        <v>0</v>
      </c>
      <c r="FU159">
        <v>0</v>
      </c>
      <c r="FV159">
        <v>0</v>
      </c>
      <c r="FW159">
        <v>0</v>
      </c>
      <c r="FX159">
        <v>0</v>
      </c>
      <c r="FY159">
        <v>0</v>
      </c>
      <c r="GB159">
        <v>0</v>
      </c>
      <c r="GC159">
        <v>0</v>
      </c>
      <c r="GD159">
        <v>0</v>
      </c>
      <c r="GF159">
        <v>0</v>
      </c>
      <c r="GG159">
        <v>0</v>
      </c>
      <c r="GH159">
        <v>0</v>
      </c>
      <c r="GI159">
        <v>0</v>
      </c>
      <c r="GK159">
        <v>0</v>
      </c>
      <c r="GL159">
        <v>0</v>
      </c>
      <c r="GM159">
        <v>0</v>
      </c>
      <c r="GN159">
        <v>0</v>
      </c>
      <c r="GO159">
        <v>0</v>
      </c>
      <c r="GQ159">
        <v>0</v>
      </c>
      <c r="GR159">
        <v>0</v>
      </c>
      <c r="GS159">
        <v>0</v>
      </c>
      <c r="GT159">
        <v>0</v>
      </c>
      <c r="HB159">
        <v>380911986</v>
      </c>
      <c r="HC159">
        <v>3.9695999999999995E-2</v>
      </c>
      <c r="HD159">
        <v>21451</v>
      </c>
      <c r="HE159">
        <v>0</v>
      </c>
      <c r="HF159">
        <v>134437</v>
      </c>
      <c r="HG159">
        <v>6160</v>
      </c>
      <c r="HH159">
        <v>59900</v>
      </c>
      <c r="HI159">
        <v>0</v>
      </c>
      <c r="HJ159">
        <v>16119</v>
      </c>
      <c r="HK159">
        <v>0</v>
      </c>
      <c r="HL159">
        <v>0</v>
      </c>
      <c r="HM159">
        <v>0</v>
      </c>
      <c r="HN159">
        <v>0</v>
      </c>
      <c r="HO159">
        <v>0</v>
      </c>
      <c r="HP159">
        <v>0</v>
      </c>
      <c r="HQ159">
        <v>0</v>
      </c>
      <c r="HR159">
        <v>0</v>
      </c>
      <c r="HS159">
        <v>1403814</v>
      </c>
      <c r="HT159">
        <v>35587</v>
      </c>
      <c r="HW159">
        <v>0</v>
      </c>
      <c r="HX159">
        <v>2</v>
      </c>
      <c r="HY159">
        <v>21</v>
      </c>
      <c r="HZ159">
        <v>21</v>
      </c>
      <c r="IA159">
        <v>47</v>
      </c>
      <c r="IB159">
        <v>57</v>
      </c>
      <c r="IC159">
        <v>148</v>
      </c>
      <c r="ID159">
        <v>0</v>
      </c>
      <c r="IE159">
        <v>0</v>
      </c>
      <c r="IF159">
        <v>0</v>
      </c>
      <c r="IG159">
        <v>10</v>
      </c>
      <c r="IH159">
        <v>97.240000000000009</v>
      </c>
      <c r="II159">
        <v>0</v>
      </c>
      <c r="IJ159">
        <v>16.667999999999999</v>
      </c>
      <c r="IK159">
        <v>0</v>
      </c>
      <c r="IL159">
        <v>0</v>
      </c>
      <c r="IM159">
        <v>0</v>
      </c>
      <c r="IN159">
        <v>0</v>
      </c>
      <c r="IO159">
        <v>0</v>
      </c>
      <c r="IP159">
        <v>0</v>
      </c>
      <c r="IQ159">
        <v>16.667999999999999</v>
      </c>
      <c r="IR159">
        <v>10267</v>
      </c>
      <c r="IS159">
        <v>0</v>
      </c>
      <c r="IT159">
        <v>0</v>
      </c>
      <c r="IU159">
        <v>0</v>
      </c>
      <c r="IV159">
        <v>0</v>
      </c>
      <c r="IW159">
        <v>6160</v>
      </c>
      <c r="IX159">
        <v>0</v>
      </c>
      <c r="IY159">
        <v>0</v>
      </c>
      <c r="IZ159">
        <v>0</v>
      </c>
      <c r="JA159">
        <v>0</v>
      </c>
      <c r="JB159">
        <v>0</v>
      </c>
      <c r="JC159">
        <v>0</v>
      </c>
      <c r="JD159">
        <v>0</v>
      </c>
      <c r="JE159">
        <v>0</v>
      </c>
      <c r="JF159">
        <v>0</v>
      </c>
      <c r="JG159">
        <v>0</v>
      </c>
      <c r="JH159">
        <v>0</v>
      </c>
      <c r="JJ159">
        <v>0</v>
      </c>
      <c r="JK159">
        <v>0</v>
      </c>
      <c r="JL159">
        <v>0</v>
      </c>
      <c r="JM159">
        <v>0</v>
      </c>
      <c r="JO159">
        <v>0</v>
      </c>
      <c r="JP159">
        <v>0</v>
      </c>
      <c r="JQ159">
        <v>0</v>
      </c>
      <c r="JR159">
        <v>0</v>
      </c>
      <c r="JS159">
        <v>0</v>
      </c>
      <c r="JT159">
        <v>0</v>
      </c>
      <c r="JU159">
        <v>0</v>
      </c>
      <c r="JW159">
        <v>0</v>
      </c>
      <c r="JX159">
        <v>0</v>
      </c>
      <c r="JY159">
        <v>0</v>
      </c>
      <c r="JZ159">
        <v>0</v>
      </c>
      <c r="KD159">
        <v>0</v>
      </c>
      <c r="KE159">
        <v>7258</v>
      </c>
      <c r="KG159">
        <v>0</v>
      </c>
      <c r="KH159">
        <v>0</v>
      </c>
      <c r="KI159">
        <v>0</v>
      </c>
      <c r="KJ159">
        <v>10</v>
      </c>
      <c r="KK159">
        <v>0</v>
      </c>
      <c r="KL159">
        <v>6160</v>
      </c>
      <c r="KM159">
        <v>0</v>
      </c>
      <c r="KN159">
        <v>0</v>
      </c>
      <c r="KO159">
        <v>0</v>
      </c>
      <c r="KP159">
        <v>0</v>
      </c>
      <c r="KQ159">
        <v>0</v>
      </c>
      <c r="KS159">
        <v>0</v>
      </c>
      <c r="KT159">
        <v>0</v>
      </c>
      <c r="KU159">
        <v>0</v>
      </c>
      <c r="KW159">
        <v>0</v>
      </c>
      <c r="KX159">
        <v>0</v>
      </c>
      <c r="KY159">
        <v>0</v>
      </c>
      <c r="KZ159">
        <v>0</v>
      </c>
      <c r="LA159">
        <v>0</v>
      </c>
      <c r="LB159">
        <v>0</v>
      </c>
      <c r="LD159">
        <v>0</v>
      </c>
      <c r="LE159">
        <v>0</v>
      </c>
      <c r="LF159">
        <v>0</v>
      </c>
      <c r="LG159">
        <v>0</v>
      </c>
      <c r="LH159">
        <v>0</v>
      </c>
      <c r="LI159">
        <v>0</v>
      </c>
      <c r="LJ159">
        <v>111.93600000000001</v>
      </c>
      <c r="LK159">
        <v>1</v>
      </c>
      <c r="LL159">
        <v>15000</v>
      </c>
      <c r="LM159">
        <v>1119</v>
      </c>
      <c r="LN159">
        <v>0</v>
      </c>
      <c r="LO159">
        <v>0</v>
      </c>
      <c r="LP159">
        <v>0</v>
      </c>
      <c r="LQ159">
        <v>0</v>
      </c>
      <c r="LR159">
        <v>0</v>
      </c>
      <c r="LS159">
        <v>0</v>
      </c>
      <c r="LT159">
        <v>0</v>
      </c>
      <c r="LU159">
        <v>0</v>
      </c>
      <c r="LV159">
        <v>0</v>
      </c>
      <c r="LW159">
        <v>0</v>
      </c>
      <c r="LX159">
        <v>0</v>
      </c>
      <c r="LY159">
        <v>0</v>
      </c>
      <c r="LZ159">
        <v>125</v>
      </c>
      <c r="MA159">
        <v>7500</v>
      </c>
      <c r="MB159">
        <v>0</v>
      </c>
      <c r="MC159">
        <v>5000</v>
      </c>
      <c r="MD159">
        <v>2500</v>
      </c>
      <c r="ME159">
        <v>0</v>
      </c>
      <c r="MF159">
        <v>0</v>
      </c>
      <c r="MG159">
        <v>1675072</v>
      </c>
      <c r="MH159">
        <v>0</v>
      </c>
      <c r="MI159">
        <v>0</v>
      </c>
      <c r="MJ159">
        <v>0</v>
      </c>
      <c r="MK159">
        <v>0</v>
      </c>
      <c r="ML159">
        <v>0</v>
      </c>
    </row>
    <row r="160" spans="1:350" x14ac:dyDescent="0.25">
      <c r="A160">
        <v>45523</v>
      </c>
      <c r="B160">
        <v>15844</v>
      </c>
      <c r="C160">
        <v>9</v>
      </c>
      <c r="D160">
        <v>2025</v>
      </c>
      <c r="E160">
        <v>6160</v>
      </c>
      <c r="F160">
        <v>0</v>
      </c>
      <c r="G160">
        <v>293.21300000000002</v>
      </c>
      <c r="H160">
        <v>284.68200000000002</v>
      </c>
      <c r="I160">
        <v>284.68200000000002</v>
      </c>
      <c r="J160">
        <v>293.21300000000002</v>
      </c>
      <c r="K160">
        <v>0</v>
      </c>
      <c r="L160">
        <v>6160</v>
      </c>
      <c r="M160">
        <v>0</v>
      </c>
      <c r="N160">
        <v>0</v>
      </c>
      <c r="P160">
        <v>163.035</v>
      </c>
      <c r="Q160">
        <v>0</v>
      </c>
      <c r="R160">
        <v>101440</v>
      </c>
      <c r="S160">
        <v>622.19600000000003</v>
      </c>
      <c r="U160">
        <v>70535</v>
      </c>
      <c r="V160">
        <v>4.3530000000000006</v>
      </c>
      <c r="W160">
        <v>2681</v>
      </c>
      <c r="X160">
        <v>2681</v>
      </c>
      <c r="Z160">
        <v>0</v>
      </c>
      <c r="AC160">
        <v>0</v>
      </c>
      <c r="AD160" t="s">
        <v>305</v>
      </c>
      <c r="AE160">
        <v>0</v>
      </c>
      <c r="AH160">
        <v>0</v>
      </c>
      <c r="AI160">
        <v>0</v>
      </c>
      <c r="AJ160">
        <v>6160</v>
      </c>
      <c r="AK160" t="s">
        <v>529</v>
      </c>
      <c r="AL160" t="s">
        <v>604</v>
      </c>
      <c r="AM160">
        <v>0</v>
      </c>
      <c r="AN160">
        <v>0</v>
      </c>
      <c r="AO160">
        <v>0</v>
      </c>
      <c r="AP160">
        <v>0</v>
      </c>
      <c r="AQ160">
        <v>0</v>
      </c>
      <c r="AS160">
        <v>0</v>
      </c>
      <c r="AT160">
        <v>0</v>
      </c>
      <c r="AU160">
        <v>0</v>
      </c>
      <c r="AV160">
        <v>-21650</v>
      </c>
      <c r="AW160">
        <v>3655746</v>
      </c>
      <c r="AX160">
        <v>3656411</v>
      </c>
      <c r="AY160">
        <v>2481256</v>
      </c>
      <c r="AZ160">
        <v>101440</v>
      </c>
      <c r="BA160">
        <v>0</v>
      </c>
      <c r="BB160">
        <v>0</v>
      </c>
      <c r="BC160">
        <v>0</v>
      </c>
      <c r="BD160">
        <v>0</v>
      </c>
      <c r="BE160">
        <v>0</v>
      </c>
      <c r="BF160">
        <v>2975227</v>
      </c>
      <c r="BG160">
        <v>0</v>
      </c>
      <c r="BJ160">
        <v>12</v>
      </c>
      <c r="BK160">
        <v>0</v>
      </c>
      <c r="BL160">
        <v>0</v>
      </c>
      <c r="BM160">
        <v>0</v>
      </c>
      <c r="BN160">
        <v>0</v>
      </c>
      <c r="BO160">
        <v>0</v>
      </c>
      <c r="BP160">
        <v>0</v>
      </c>
      <c r="BQ160">
        <v>726</v>
      </c>
      <c r="BS160">
        <v>0</v>
      </c>
      <c r="BT160">
        <v>0</v>
      </c>
      <c r="BU160">
        <v>0</v>
      </c>
      <c r="BV160">
        <v>0</v>
      </c>
      <c r="BW160">
        <v>0</v>
      </c>
      <c r="BY160">
        <v>0</v>
      </c>
      <c r="CA160">
        <v>264.28300000000002</v>
      </c>
      <c r="CB160">
        <v>264283</v>
      </c>
      <c r="CC160">
        <v>0</v>
      </c>
      <c r="CD160">
        <v>0</v>
      </c>
      <c r="CE160">
        <v>0</v>
      </c>
      <c r="CF160">
        <v>0</v>
      </c>
      <c r="CG160">
        <v>0</v>
      </c>
      <c r="CH160">
        <v>9720</v>
      </c>
      <c r="CI160">
        <v>0</v>
      </c>
      <c r="CJ160">
        <v>5</v>
      </c>
      <c r="CK160">
        <v>0</v>
      </c>
      <c r="CL160">
        <v>0</v>
      </c>
      <c r="CN160">
        <v>0</v>
      </c>
      <c r="CO160">
        <v>1</v>
      </c>
      <c r="CP160">
        <v>0</v>
      </c>
      <c r="CQ160">
        <v>0</v>
      </c>
      <c r="CR160">
        <v>162.46200000000002</v>
      </c>
      <c r="CS160">
        <v>0</v>
      </c>
      <c r="CT160">
        <v>0</v>
      </c>
      <c r="CU160">
        <v>0</v>
      </c>
      <c r="CV160">
        <v>0</v>
      </c>
      <c r="CW160">
        <v>0</v>
      </c>
      <c r="CX160">
        <v>0</v>
      </c>
      <c r="CY160">
        <v>0</v>
      </c>
      <c r="CZ160">
        <v>0</v>
      </c>
      <c r="DB160">
        <v>1753641</v>
      </c>
      <c r="DC160">
        <v>0</v>
      </c>
      <c r="DD160">
        <v>0</v>
      </c>
      <c r="DE160">
        <v>589512</v>
      </c>
      <c r="DF160">
        <v>589512</v>
      </c>
      <c r="DG160">
        <v>95.7</v>
      </c>
      <c r="DH160">
        <v>0</v>
      </c>
      <c r="DI160">
        <v>0</v>
      </c>
      <c r="DK160">
        <v>3241</v>
      </c>
      <c r="DL160">
        <v>0</v>
      </c>
      <c r="DM160">
        <v>202366</v>
      </c>
      <c r="DN160">
        <v>665</v>
      </c>
      <c r="DO160">
        <v>0</v>
      </c>
      <c r="DP160">
        <v>0</v>
      </c>
      <c r="DQ160">
        <v>0</v>
      </c>
      <c r="DR160">
        <v>0</v>
      </c>
      <c r="DS160">
        <v>0</v>
      </c>
      <c r="DT160">
        <v>0</v>
      </c>
      <c r="DU160">
        <v>0</v>
      </c>
      <c r="DV160">
        <v>0</v>
      </c>
      <c r="DW160">
        <v>0</v>
      </c>
      <c r="DX160">
        <v>0</v>
      </c>
      <c r="DY160">
        <v>0</v>
      </c>
      <c r="DZ160">
        <v>0</v>
      </c>
      <c r="EA160">
        <v>0</v>
      </c>
      <c r="EB160">
        <v>0</v>
      </c>
      <c r="EC160">
        <v>7.1970000000000001</v>
      </c>
      <c r="ED160">
        <v>50984</v>
      </c>
      <c r="EE160">
        <v>0</v>
      </c>
      <c r="EF160">
        <v>0</v>
      </c>
      <c r="EG160">
        <v>0</v>
      </c>
      <c r="EH160">
        <v>152047</v>
      </c>
      <c r="EI160">
        <v>0</v>
      </c>
      <c r="EJ160">
        <v>0</v>
      </c>
      <c r="EK160">
        <v>7.4810000000000008</v>
      </c>
      <c r="EL160">
        <v>0</v>
      </c>
      <c r="EM160">
        <v>0</v>
      </c>
      <c r="EN160">
        <v>0.44800000000000001</v>
      </c>
      <c r="EO160">
        <v>0</v>
      </c>
      <c r="EP160">
        <v>0</v>
      </c>
      <c r="EQ160">
        <v>7.9290000000000003</v>
      </c>
      <c r="ER160">
        <v>0</v>
      </c>
      <c r="ES160">
        <v>24.683</v>
      </c>
      <c r="ET160">
        <v>0</v>
      </c>
      <c r="EV160">
        <v>0</v>
      </c>
      <c r="EW160">
        <v>0</v>
      </c>
      <c r="EX160">
        <v>0</v>
      </c>
      <c r="EZ160">
        <v>3167552</v>
      </c>
      <c r="FA160">
        <v>0</v>
      </c>
      <c r="FB160">
        <v>3268327</v>
      </c>
      <c r="FC160">
        <v>0</v>
      </c>
      <c r="FD160">
        <v>0</v>
      </c>
      <c r="FE160">
        <v>417061</v>
      </c>
      <c r="FF160">
        <v>71798</v>
      </c>
      <c r="FG160">
        <v>6.6668999999999992E-2</v>
      </c>
      <c r="FH160">
        <v>3.0164999999999997E-2</v>
      </c>
      <c r="FI160">
        <v>0</v>
      </c>
      <c r="FJ160">
        <v>0</v>
      </c>
      <c r="FK160">
        <v>482.99100000000004</v>
      </c>
      <c r="FL160">
        <v>3766906</v>
      </c>
      <c r="FM160">
        <v>0</v>
      </c>
      <c r="FN160">
        <v>0</v>
      </c>
      <c r="FO160">
        <v>29482</v>
      </c>
      <c r="FP160">
        <v>0</v>
      </c>
      <c r="FQ160">
        <v>29482</v>
      </c>
      <c r="FR160">
        <v>29482</v>
      </c>
      <c r="FS160">
        <v>0</v>
      </c>
      <c r="FT160">
        <v>0</v>
      </c>
      <c r="FU160">
        <v>0</v>
      </c>
      <c r="FV160">
        <v>0</v>
      </c>
      <c r="FW160">
        <v>0</v>
      </c>
      <c r="FX160">
        <v>0</v>
      </c>
      <c r="FY160">
        <v>0</v>
      </c>
      <c r="GB160">
        <v>4806</v>
      </c>
      <c r="GC160">
        <v>4806</v>
      </c>
      <c r="GD160">
        <v>0.60199999999999998</v>
      </c>
      <c r="GF160">
        <v>0</v>
      </c>
      <c r="GG160">
        <v>0</v>
      </c>
      <c r="GH160">
        <v>0</v>
      </c>
      <c r="GI160">
        <v>0</v>
      </c>
      <c r="GK160">
        <v>0</v>
      </c>
      <c r="GL160">
        <v>0</v>
      </c>
      <c r="GM160">
        <v>0</v>
      </c>
      <c r="GN160">
        <v>0</v>
      </c>
      <c r="GO160">
        <v>0</v>
      </c>
      <c r="GQ160">
        <v>0</v>
      </c>
      <c r="GR160">
        <v>0</v>
      </c>
      <c r="GS160">
        <v>0</v>
      </c>
      <c r="GT160">
        <v>0</v>
      </c>
      <c r="HB160">
        <v>0</v>
      </c>
      <c r="HC160">
        <v>3.9695999999999995E-2</v>
      </c>
      <c r="HD160">
        <v>0</v>
      </c>
      <c r="HE160">
        <v>0</v>
      </c>
      <c r="HF160">
        <v>312581</v>
      </c>
      <c r="HG160">
        <v>8624</v>
      </c>
      <c r="HH160">
        <v>83746</v>
      </c>
      <c r="HI160">
        <v>0</v>
      </c>
      <c r="HJ160">
        <v>16605</v>
      </c>
      <c r="HK160">
        <v>0</v>
      </c>
      <c r="HL160">
        <v>0</v>
      </c>
      <c r="HM160">
        <v>0</v>
      </c>
      <c r="HN160">
        <v>0</v>
      </c>
      <c r="HO160">
        <v>0</v>
      </c>
      <c r="HP160">
        <v>0</v>
      </c>
      <c r="HQ160">
        <v>0</v>
      </c>
      <c r="HR160">
        <v>0</v>
      </c>
      <c r="HS160">
        <v>3166887</v>
      </c>
      <c r="HT160">
        <v>71798</v>
      </c>
      <c r="HW160">
        <v>0</v>
      </c>
      <c r="HX160">
        <v>15</v>
      </c>
      <c r="HY160">
        <v>42</v>
      </c>
      <c r="HZ160">
        <v>51</v>
      </c>
      <c r="IA160">
        <v>42</v>
      </c>
      <c r="IB160">
        <v>213</v>
      </c>
      <c r="IC160">
        <v>363</v>
      </c>
      <c r="ID160">
        <v>0</v>
      </c>
      <c r="IE160">
        <v>0</v>
      </c>
      <c r="IF160">
        <v>0</v>
      </c>
      <c r="IG160">
        <v>14</v>
      </c>
      <c r="IH160">
        <v>135.952</v>
      </c>
      <c r="II160">
        <v>0</v>
      </c>
      <c r="IJ160">
        <v>4.3530000000000006</v>
      </c>
      <c r="IK160">
        <v>0</v>
      </c>
      <c r="IL160">
        <v>0</v>
      </c>
      <c r="IM160">
        <v>0</v>
      </c>
      <c r="IN160">
        <v>0</v>
      </c>
      <c r="IO160">
        <v>0</v>
      </c>
      <c r="IP160">
        <v>0</v>
      </c>
      <c r="IQ160">
        <v>4.3530000000000006</v>
      </c>
      <c r="IR160">
        <v>2681</v>
      </c>
      <c r="IS160">
        <v>0</v>
      </c>
      <c r="IT160">
        <v>0</v>
      </c>
      <c r="IU160">
        <v>0</v>
      </c>
      <c r="IV160">
        <v>0</v>
      </c>
      <c r="IW160">
        <v>6160</v>
      </c>
      <c r="IX160">
        <v>0</v>
      </c>
      <c r="IY160">
        <v>0</v>
      </c>
      <c r="IZ160">
        <v>0</v>
      </c>
      <c r="JA160">
        <v>0</v>
      </c>
      <c r="JB160">
        <v>0</v>
      </c>
      <c r="JC160">
        <v>0</v>
      </c>
      <c r="JD160">
        <v>0</v>
      </c>
      <c r="JE160">
        <v>0</v>
      </c>
      <c r="JF160">
        <v>0</v>
      </c>
      <c r="JG160">
        <v>0</v>
      </c>
      <c r="JH160">
        <v>0</v>
      </c>
      <c r="JJ160">
        <v>0</v>
      </c>
      <c r="JK160">
        <v>0</v>
      </c>
      <c r="JL160">
        <v>0</v>
      </c>
      <c r="JM160">
        <v>0</v>
      </c>
      <c r="JO160">
        <v>0.60199999999999998</v>
      </c>
      <c r="JP160">
        <v>0</v>
      </c>
      <c r="JQ160">
        <v>0</v>
      </c>
      <c r="JR160">
        <v>4806</v>
      </c>
      <c r="JS160">
        <v>0</v>
      </c>
      <c r="JT160">
        <v>0</v>
      </c>
      <c r="JU160">
        <v>0</v>
      </c>
      <c r="JW160">
        <v>0</v>
      </c>
      <c r="JX160">
        <v>0</v>
      </c>
      <c r="JY160">
        <v>0</v>
      </c>
      <c r="JZ160">
        <v>0</v>
      </c>
      <c r="KD160">
        <v>0</v>
      </c>
      <c r="KE160">
        <v>7258</v>
      </c>
      <c r="KG160">
        <v>0</v>
      </c>
      <c r="KH160">
        <v>0</v>
      </c>
      <c r="KI160">
        <v>0</v>
      </c>
      <c r="KJ160">
        <v>8</v>
      </c>
      <c r="KK160">
        <v>6</v>
      </c>
      <c r="KL160">
        <v>4928</v>
      </c>
      <c r="KM160">
        <v>3696</v>
      </c>
      <c r="KN160">
        <v>0</v>
      </c>
      <c r="KO160">
        <v>0</v>
      </c>
      <c r="KP160">
        <v>0</v>
      </c>
      <c r="KQ160">
        <v>0</v>
      </c>
      <c r="KS160">
        <v>0</v>
      </c>
      <c r="KT160">
        <v>0</v>
      </c>
      <c r="KU160">
        <v>0</v>
      </c>
      <c r="KW160">
        <v>0</v>
      </c>
      <c r="KX160">
        <v>0</v>
      </c>
      <c r="KY160">
        <v>0</v>
      </c>
      <c r="KZ160">
        <v>0</v>
      </c>
      <c r="LA160">
        <v>0</v>
      </c>
      <c r="LB160">
        <v>0</v>
      </c>
      <c r="LD160">
        <v>0</v>
      </c>
      <c r="LE160">
        <v>0</v>
      </c>
      <c r="LF160">
        <v>0</v>
      </c>
      <c r="LG160">
        <v>0</v>
      </c>
      <c r="LH160">
        <v>0</v>
      </c>
      <c r="LI160">
        <v>0</v>
      </c>
      <c r="LJ160">
        <v>160.45100000000002</v>
      </c>
      <c r="LK160">
        <v>1</v>
      </c>
      <c r="LL160">
        <v>15000</v>
      </c>
      <c r="LM160">
        <v>1605</v>
      </c>
      <c r="LN160">
        <v>0</v>
      </c>
      <c r="LO160">
        <v>0</v>
      </c>
      <c r="LP160">
        <v>0</v>
      </c>
      <c r="LQ160">
        <v>0</v>
      </c>
      <c r="LR160">
        <v>0</v>
      </c>
      <c r="LS160">
        <v>0</v>
      </c>
      <c r="LT160">
        <v>0</v>
      </c>
      <c r="LU160">
        <v>0</v>
      </c>
      <c r="LV160">
        <v>0</v>
      </c>
      <c r="LW160">
        <v>0</v>
      </c>
      <c r="LX160">
        <v>0</v>
      </c>
      <c r="LY160">
        <v>0</v>
      </c>
      <c r="LZ160">
        <v>162</v>
      </c>
      <c r="MA160">
        <v>9720</v>
      </c>
      <c r="MB160">
        <v>0</v>
      </c>
      <c r="MC160">
        <v>6480</v>
      </c>
      <c r="MD160">
        <v>3240</v>
      </c>
      <c r="ME160">
        <v>0</v>
      </c>
      <c r="MF160">
        <v>0</v>
      </c>
      <c r="MG160">
        <v>3665466</v>
      </c>
      <c r="MH160">
        <v>0</v>
      </c>
      <c r="MI160">
        <v>0</v>
      </c>
      <c r="MJ160">
        <v>0</v>
      </c>
      <c r="MK160">
        <v>0</v>
      </c>
      <c r="ML160">
        <v>0</v>
      </c>
    </row>
    <row r="161" spans="1:350" x14ac:dyDescent="0.25">
      <c r="A161">
        <v>45523</v>
      </c>
      <c r="B161">
        <v>57844</v>
      </c>
      <c r="C161">
        <v>9</v>
      </c>
      <c r="D161">
        <v>2025</v>
      </c>
      <c r="E161">
        <v>6160</v>
      </c>
      <c r="F161">
        <v>0</v>
      </c>
      <c r="G161">
        <v>564.90800000000002</v>
      </c>
      <c r="H161">
        <v>524.70400000000006</v>
      </c>
      <c r="I161">
        <v>524.70400000000006</v>
      </c>
      <c r="J161">
        <v>564.90800000000002</v>
      </c>
      <c r="K161">
        <v>0</v>
      </c>
      <c r="L161">
        <v>6160</v>
      </c>
      <c r="M161">
        <v>0</v>
      </c>
      <c r="N161">
        <v>0</v>
      </c>
      <c r="P161">
        <v>519.69500000000005</v>
      </c>
      <c r="Q161">
        <v>0</v>
      </c>
      <c r="R161">
        <v>323352</v>
      </c>
      <c r="S161">
        <v>622.19600000000003</v>
      </c>
      <c r="U161">
        <v>224838</v>
      </c>
      <c r="V161">
        <v>346.78000000000003</v>
      </c>
      <c r="W161">
        <v>213616</v>
      </c>
      <c r="X161">
        <v>213616</v>
      </c>
      <c r="Z161">
        <v>0</v>
      </c>
      <c r="AC161">
        <v>0</v>
      </c>
      <c r="AD161" t="s">
        <v>305</v>
      </c>
      <c r="AE161">
        <v>0</v>
      </c>
      <c r="AH161">
        <v>0</v>
      </c>
      <c r="AI161">
        <v>0</v>
      </c>
      <c r="AJ161">
        <v>6160</v>
      </c>
      <c r="AK161" t="s">
        <v>529</v>
      </c>
      <c r="AL161" t="s">
        <v>320</v>
      </c>
      <c r="AM161">
        <v>0</v>
      </c>
      <c r="AN161">
        <v>0</v>
      </c>
      <c r="AO161">
        <v>0</v>
      </c>
      <c r="AP161">
        <v>0</v>
      </c>
      <c r="AQ161">
        <v>0</v>
      </c>
      <c r="AS161">
        <v>0</v>
      </c>
      <c r="AT161">
        <v>0</v>
      </c>
      <c r="AU161">
        <v>0</v>
      </c>
      <c r="AV161">
        <v>-48503</v>
      </c>
      <c r="AW161">
        <v>6148642</v>
      </c>
      <c r="AX161">
        <v>6060263</v>
      </c>
      <c r="AY161">
        <v>4019776</v>
      </c>
      <c r="AZ161">
        <v>323352</v>
      </c>
      <c r="BA161">
        <v>0</v>
      </c>
      <c r="BB161">
        <v>1700</v>
      </c>
      <c r="BC161">
        <v>1689</v>
      </c>
      <c r="BD161">
        <v>4</v>
      </c>
      <c r="BE161">
        <v>11</v>
      </c>
      <c r="BF161">
        <v>5435180</v>
      </c>
      <c r="BG161">
        <v>0</v>
      </c>
      <c r="BJ161">
        <v>12</v>
      </c>
      <c r="BK161">
        <v>0</v>
      </c>
      <c r="BL161">
        <v>0</v>
      </c>
      <c r="BM161">
        <v>0</v>
      </c>
      <c r="BN161">
        <v>0</v>
      </c>
      <c r="BO161">
        <v>0</v>
      </c>
      <c r="BP161">
        <v>0</v>
      </c>
      <c r="BQ161">
        <v>689</v>
      </c>
      <c r="BS161">
        <v>0</v>
      </c>
      <c r="BT161">
        <v>0</v>
      </c>
      <c r="BU161">
        <v>0</v>
      </c>
      <c r="BV161">
        <v>0</v>
      </c>
      <c r="BW161">
        <v>0</v>
      </c>
      <c r="BY161">
        <v>0</v>
      </c>
      <c r="CA161">
        <v>0</v>
      </c>
      <c r="CB161">
        <v>0</v>
      </c>
      <c r="CC161">
        <v>0</v>
      </c>
      <c r="CD161">
        <v>0</v>
      </c>
      <c r="CE161">
        <v>0</v>
      </c>
      <c r="CF161">
        <v>0</v>
      </c>
      <c r="CG161">
        <v>0</v>
      </c>
      <c r="CH161">
        <v>122098</v>
      </c>
      <c r="CI161">
        <v>0</v>
      </c>
      <c r="CJ161">
        <v>4</v>
      </c>
      <c r="CK161">
        <v>0</v>
      </c>
      <c r="CL161">
        <v>0</v>
      </c>
      <c r="CN161">
        <v>0</v>
      </c>
      <c r="CO161">
        <v>1</v>
      </c>
      <c r="CP161">
        <v>0</v>
      </c>
      <c r="CQ161">
        <v>0</v>
      </c>
      <c r="CR161">
        <v>518.98599999999999</v>
      </c>
      <c r="CS161">
        <v>0</v>
      </c>
      <c r="CT161">
        <v>0</v>
      </c>
      <c r="CU161">
        <v>0</v>
      </c>
      <c r="CV161">
        <v>0</v>
      </c>
      <c r="CW161">
        <v>0</v>
      </c>
      <c r="CX161">
        <v>0</v>
      </c>
      <c r="CY161">
        <v>0</v>
      </c>
      <c r="CZ161">
        <v>0</v>
      </c>
      <c r="DB161">
        <v>3232177</v>
      </c>
      <c r="DC161">
        <v>0</v>
      </c>
      <c r="DD161">
        <v>0</v>
      </c>
      <c r="DE161">
        <v>596750</v>
      </c>
      <c r="DF161">
        <v>596750</v>
      </c>
      <c r="DG161">
        <v>96.875</v>
      </c>
      <c r="DH161">
        <v>0</v>
      </c>
      <c r="DI161">
        <v>0</v>
      </c>
      <c r="DK161">
        <v>2650</v>
      </c>
      <c r="DL161">
        <v>0</v>
      </c>
      <c r="DM161">
        <v>397896</v>
      </c>
      <c r="DN161">
        <v>1308</v>
      </c>
      <c r="DO161">
        <v>0</v>
      </c>
      <c r="DP161">
        <v>0</v>
      </c>
      <c r="DQ161">
        <v>0</v>
      </c>
      <c r="DR161">
        <v>0</v>
      </c>
      <c r="DS161">
        <v>0</v>
      </c>
      <c r="DT161">
        <v>0</v>
      </c>
      <c r="DU161">
        <v>0</v>
      </c>
      <c r="DV161">
        <v>0</v>
      </c>
      <c r="DW161">
        <v>0</v>
      </c>
      <c r="DX161">
        <v>0</v>
      </c>
      <c r="DY161">
        <v>0</v>
      </c>
      <c r="DZ161">
        <v>0</v>
      </c>
      <c r="EA161">
        <v>0</v>
      </c>
      <c r="EB161">
        <v>0</v>
      </c>
      <c r="EC161">
        <v>1.1320000000000001</v>
      </c>
      <c r="ED161">
        <v>8019</v>
      </c>
      <c r="EE161">
        <v>0</v>
      </c>
      <c r="EF161">
        <v>0</v>
      </c>
      <c r="EG161">
        <v>0</v>
      </c>
      <c r="EH161">
        <v>391185</v>
      </c>
      <c r="EI161">
        <v>0</v>
      </c>
      <c r="EJ161">
        <v>0</v>
      </c>
      <c r="EK161">
        <v>14.998000000000001</v>
      </c>
      <c r="EL161">
        <v>9.2999999999999999E-2</v>
      </c>
      <c r="EM161">
        <v>4.915</v>
      </c>
      <c r="EN161">
        <v>0.753</v>
      </c>
      <c r="EO161">
        <v>0</v>
      </c>
      <c r="EP161">
        <v>0</v>
      </c>
      <c r="EQ161">
        <v>20.666</v>
      </c>
      <c r="ER161">
        <v>0</v>
      </c>
      <c r="ES161">
        <v>63.504000000000005</v>
      </c>
      <c r="ET161">
        <v>0</v>
      </c>
      <c r="EV161">
        <v>0</v>
      </c>
      <c r="EW161">
        <v>0</v>
      </c>
      <c r="EX161">
        <v>0</v>
      </c>
      <c r="EZ161">
        <v>5167208</v>
      </c>
      <c r="FA161">
        <v>0</v>
      </c>
      <c r="FB161">
        <v>5489241</v>
      </c>
      <c r="FC161">
        <v>0</v>
      </c>
      <c r="FD161">
        <v>0</v>
      </c>
      <c r="FE161">
        <v>761893</v>
      </c>
      <c r="FF161">
        <v>131162</v>
      </c>
      <c r="FG161">
        <v>6.6668999999999992E-2</v>
      </c>
      <c r="FH161">
        <v>3.0164999999999997E-2</v>
      </c>
      <c r="FI161">
        <v>0</v>
      </c>
      <c r="FJ161">
        <v>0</v>
      </c>
      <c r="FK161">
        <v>882.33400000000006</v>
      </c>
      <c r="FL161">
        <v>6504394</v>
      </c>
      <c r="FM161">
        <v>0</v>
      </c>
      <c r="FN161">
        <v>0</v>
      </c>
      <c r="FO161">
        <v>54114</v>
      </c>
      <c r="FP161">
        <v>0</v>
      </c>
      <c r="FQ161">
        <v>54114</v>
      </c>
      <c r="FR161">
        <v>54114</v>
      </c>
      <c r="FS161">
        <v>0</v>
      </c>
      <c r="FT161">
        <v>0</v>
      </c>
      <c r="FU161">
        <v>0</v>
      </c>
      <c r="FV161">
        <v>0</v>
      </c>
      <c r="FW161">
        <v>0</v>
      </c>
      <c r="FX161">
        <v>0</v>
      </c>
      <c r="FY161">
        <v>0</v>
      </c>
      <c r="GB161">
        <v>185197</v>
      </c>
      <c r="GC161">
        <v>185197</v>
      </c>
      <c r="GD161">
        <v>19.538</v>
      </c>
      <c r="GF161">
        <v>0</v>
      </c>
      <c r="GG161">
        <v>0</v>
      </c>
      <c r="GH161">
        <v>0</v>
      </c>
      <c r="GI161">
        <v>0</v>
      </c>
      <c r="GK161">
        <v>0</v>
      </c>
      <c r="GL161">
        <v>0</v>
      </c>
      <c r="GM161">
        <v>0</v>
      </c>
      <c r="GN161">
        <v>0</v>
      </c>
      <c r="GO161">
        <v>0</v>
      </c>
      <c r="GQ161">
        <v>0</v>
      </c>
      <c r="GR161">
        <v>0</v>
      </c>
      <c r="GS161">
        <v>0</v>
      </c>
      <c r="GT161">
        <v>0</v>
      </c>
      <c r="HB161">
        <v>380911986</v>
      </c>
      <c r="HC161">
        <v>3.9695999999999995E-2</v>
      </c>
      <c r="HD161">
        <v>89698</v>
      </c>
      <c r="HE161">
        <v>0</v>
      </c>
      <c r="HF161">
        <v>576125</v>
      </c>
      <c r="HG161">
        <v>3696</v>
      </c>
      <c r="HH161">
        <v>156062</v>
      </c>
      <c r="HI161">
        <v>0</v>
      </c>
      <c r="HJ161">
        <v>50153</v>
      </c>
      <c r="HK161">
        <v>944</v>
      </c>
      <c r="HL161">
        <v>322</v>
      </c>
      <c r="HM161">
        <v>18000</v>
      </c>
      <c r="HN161">
        <v>2500</v>
      </c>
      <c r="HO161">
        <v>0</v>
      </c>
      <c r="HP161">
        <v>0</v>
      </c>
      <c r="HQ161">
        <v>0</v>
      </c>
      <c r="HR161">
        <v>0</v>
      </c>
      <c r="HS161">
        <v>5165889</v>
      </c>
      <c r="HT161">
        <v>131162</v>
      </c>
      <c r="HW161">
        <v>0</v>
      </c>
      <c r="HX161">
        <v>90</v>
      </c>
      <c r="HY161">
        <v>118</v>
      </c>
      <c r="HZ161">
        <v>70</v>
      </c>
      <c r="IA161">
        <v>42</v>
      </c>
      <c r="IB161">
        <v>73</v>
      </c>
      <c r="IC161">
        <v>393</v>
      </c>
      <c r="ID161">
        <v>0</v>
      </c>
      <c r="IE161">
        <v>0</v>
      </c>
      <c r="IF161">
        <v>0</v>
      </c>
      <c r="IG161">
        <v>6</v>
      </c>
      <c r="IH161">
        <v>253.34700000000001</v>
      </c>
      <c r="II161">
        <v>0</v>
      </c>
      <c r="IJ161">
        <v>346.78000000000003</v>
      </c>
      <c r="IK161">
        <v>0</v>
      </c>
      <c r="IL161">
        <v>3</v>
      </c>
      <c r="IM161">
        <v>1</v>
      </c>
      <c r="IN161">
        <v>0</v>
      </c>
      <c r="IO161">
        <v>4</v>
      </c>
      <c r="IP161">
        <v>0</v>
      </c>
      <c r="IQ161">
        <v>346.78000000000003</v>
      </c>
      <c r="IR161">
        <v>213616</v>
      </c>
      <c r="IS161">
        <v>0</v>
      </c>
      <c r="IT161">
        <v>15000</v>
      </c>
      <c r="IU161">
        <v>3000</v>
      </c>
      <c r="IV161">
        <v>0</v>
      </c>
      <c r="IW161">
        <v>6160</v>
      </c>
      <c r="IX161">
        <v>0</v>
      </c>
      <c r="IY161">
        <v>0</v>
      </c>
      <c r="IZ161">
        <v>0</v>
      </c>
      <c r="JA161">
        <v>0</v>
      </c>
      <c r="JB161">
        <v>0</v>
      </c>
      <c r="JC161">
        <v>0</v>
      </c>
      <c r="JD161">
        <v>0</v>
      </c>
      <c r="JE161">
        <v>0</v>
      </c>
      <c r="JF161">
        <v>0</v>
      </c>
      <c r="JG161">
        <v>0</v>
      </c>
      <c r="JH161">
        <v>2500</v>
      </c>
      <c r="JJ161">
        <v>0</v>
      </c>
      <c r="JK161">
        <v>0</v>
      </c>
      <c r="JL161">
        <v>0</v>
      </c>
      <c r="JM161">
        <v>0</v>
      </c>
      <c r="JO161">
        <v>0.53300000000000003</v>
      </c>
      <c r="JP161">
        <v>15.828000000000001</v>
      </c>
      <c r="JQ161">
        <v>3.177</v>
      </c>
      <c r="JR161">
        <v>4255</v>
      </c>
      <c r="JS161">
        <v>147046</v>
      </c>
      <c r="JT161">
        <v>33896</v>
      </c>
      <c r="JU161">
        <v>1725</v>
      </c>
      <c r="JW161">
        <v>0</v>
      </c>
      <c r="JX161">
        <v>0</v>
      </c>
      <c r="JY161">
        <v>0</v>
      </c>
      <c r="JZ161">
        <v>0</v>
      </c>
      <c r="KD161">
        <v>1725</v>
      </c>
      <c r="KE161">
        <v>7258</v>
      </c>
      <c r="KG161">
        <v>0</v>
      </c>
      <c r="KH161">
        <v>0</v>
      </c>
      <c r="KI161">
        <v>0</v>
      </c>
      <c r="KJ161">
        <v>0</v>
      </c>
      <c r="KK161">
        <v>6</v>
      </c>
      <c r="KL161">
        <v>0</v>
      </c>
      <c r="KM161">
        <v>3696</v>
      </c>
      <c r="KN161">
        <v>0</v>
      </c>
      <c r="KO161">
        <v>0</v>
      </c>
      <c r="KP161">
        <v>0</v>
      </c>
      <c r="KQ161">
        <v>0</v>
      </c>
      <c r="KS161">
        <v>0</v>
      </c>
      <c r="KT161">
        <v>0</v>
      </c>
      <c r="KU161">
        <v>0</v>
      </c>
      <c r="KW161">
        <v>0</v>
      </c>
      <c r="KX161">
        <v>0</v>
      </c>
      <c r="KY161">
        <v>0</v>
      </c>
      <c r="KZ161">
        <v>0</v>
      </c>
      <c r="LA161">
        <v>0</v>
      </c>
      <c r="LB161">
        <v>0</v>
      </c>
      <c r="LD161">
        <v>0</v>
      </c>
      <c r="LE161">
        <v>0</v>
      </c>
      <c r="LF161">
        <v>0</v>
      </c>
      <c r="LG161">
        <v>0</v>
      </c>
      <c r="LH161">
        <v>0</v>
      </c>
      <c r="LI161">
        <v>0</v>
      </c>
      <c r="LJ161">
        <v>515.28800000000001</v>
      </c>
      <c r="LK161">
        <v>3</v>
      </c>
      <c r="LL161">
        <v>45000</v>
      </c>
      <c r="LM161">
        <v>5153</v>
      </c>
      <c r="LN161">
        <v>0</v>
      </c>
      <c r="LO161">
        <v>0</v>
      </c>
      <c r="LP161">
        <v>0</v>
      </c>
      <c r="LQ161">
        <v>0</v>
      </c>
      <c r="LR161">
        <v>0</v>
      </c>
      <c r="LS161">
        <v>0</v>
      </c>
      <c r="LT161">
        <v>0</v>
      </c>
      <c r="LU161">
        <v>0</v>
      </c>
      <c r="LV161">
        <v>0</v>
      </c>
      <c r="LW161">
        <v>0</v>
      </c>
      <c r="LX161">
        <v>0</v>
      </c>
      <c r="LY161">
        <v>0</v>
      </c>
      <c r="LZ161">
        <v>540</v>
      </c>
      <c r="MA161">
        <v>32400</v>
      </c>
      <c r="MB161">
        <v>0</v>
      </c>
      <c r="MC161">
        <v>21600</v>
      </c>
      <c r="MD161">
        <v>10800</v>
      </c>
      <c r="ME161">
        <v>0</v>
      </c>
      <c r="MF161">
        <v>0</v>
      </c>
      <c r="MG161">
        <v>6181042</v>
      </c>
      <c r="MH161">
        <v>0</v>
      </c>
      <c r="MI161">
        <v>0</v>
      </c>
      <c r="MJ161">
        <v>0</v>
      </c>
      <c r="MK161">
        <v>0</v>
      </c>
      <c r="ML161">
        <v>0</v>
      </c>
    </row>
    <row r="162" spans="1:350" x14ac:dyDescent="0.25">
      <c r="A162">
        <v>45523</v>
      </c>
      <c r="B162">
        <v>15845</v>
      </c>
      <c r="C162">
        <v>9</v>
      </c>
      <c r="D162">
        <v>2025</v>
      </c>
      <c r="E162">
        <v>6160</v>
      </c>
      <c r="F162">
        <v>0</v>
      </c>
      <c r="G162">
        <v>56.578000000000003</v>
      </c>
      <c r="H162">
        <v>48.694000000000003</v>
      </c>
      <c r="I162">
        <v>48.694000000000003</v>
      </c>
      <c r="J162">
        <v>56.578000000000003</v>
      </c>
      <c r="K162">
        <v>0</v>
      </c>
      <c r="L162">
        <v>6160</v>
      </c>
      <c r="M162">
        <v>0</v>
      </c>
      <c r="N162">
        <v>0</v>
      </c>
      <c r="P162">
        <v>0</v>
      </c>
      <c r="Q162">
        <v>0</v>
      </c>
      <c r="R162">
        <v>0</v>
      </c>
      <c r="S162">
        <v>622.19600000000003</v>
      </c>
      <c r="U162">
        <v>0</v>
      </c>
      <c r="V162">
        <v>0.72200000000000009</v>
      </c>
      <c r="W162">
        <v>445</v>
      </c>
      <c r="X162">
        <v>445</v>
      </c>
      <c r="Z162">
        <v>0</v>
      </c>
      <c r="AC162">
        <v>0</v>
      </c>
      <c r="AD162" t="s">
        <v>305</v>
      </c>
      <c r="AE162">
        <v>0</v>
      </c>
      <c r="AH162">
        <v>0</v>
      </c>
      <c r="AI162">
        <v>0</v>
      </c>
      <c r="AJ162">
        <v>6160</v>
      </c>
      <c r="AK162" t="s">
        <v>529</v>
      </c>
      <c r="AL162" t="s">
        <v>1845</v>
      </c>
      <c r="AM162">
        <v>0</v>
      </c>
      <c r="AN162">
        <v>0</v>
      </c>
      <c r="AO162">
        <v>0</v>
      </c>
      <c r="AP162">
        <v>0</v>
      </c>
      <c r="AQ162">
        <v>0</v>
      </c>
      <c r="AS162">
        <v>0</v>
      </c>
      <c r="AT162">
        <v>0</v>
      </c>
      <c r="AU162">
        <v>0</v>
      </c>
      <c r="AV162">
        <v>0</v>
      </c>
      <c r="AW162">
        <v>813836</v>
      </c>
      <c r="AX162">
        <v>814772</v>
      </c>
      <c r="AY162">
        <v>534806</v>
      </c>
      <c r="AZ162">
        <v>0</v>
      </c>
      <c r="BA162">
        <v>0</v>
      </c>
      <c r="BB162">
        <v>0</v>
      </c>
      <c r="BC162">
        <v>0</v>
      </c>
      <c r="BD162">
        <v>0</v>
      </c>
      <c r="BE162">
        <v>0</v>
      </c>
      <c r="BF162">
        <v>699790</v>
      </c>
      <c r="BG162">
        <v>0</v>
      </c>
      <c r="BJ162">
        <v>12</v>
      </c>
      <c r="BK162">
        <v>0</v>
      </c>
      <c r="BL162">
        <v>0</v>
      </c>
      <c r="BM162">
        <v>0</v>
      </c>
      <c r="BN162">
        <v>0</v>
      </c>
      <c r="BO162">
        <v>0</v>
      </c>
      <c r="BP162">
        <v>0</v>
      </c>
      <c r="BQ162">
        <v>763</v>
      </c>
      <c r="BS162">
        <v>0</v>
      </c>
      <c r="BT162">
        <v>0</v>
      </c>
      <c r="BU162">
        <v>0</v>
      </c>
      <c r="BV162">
        <v>0</v>
      </c>
      <c r="BW162">
        <v>0</v>
      </c>
      <c r="BY162">
        <v>0</v>
      </c>
      <c r="CA162">
        <v>0</v>
      </c>
      <c r="CB162">
        <v>0</v>
      </c>
      <c r="CC162">
        <v>0</v>
      </c>
      <c r="CD162">
        <v>0</v>
      </c>
      <c r="CE162">
        <v>0</v>
      </c>
      <c r="CF162">
        <v>0</v>
      </c>
      <c r="CG162">
        <v>0</v>
      </c>
      <c r="CH162">
        <v>0</v>
      </c>
      <c r="CI162">
        <v>0</v>
      </c>
      <c r="CJ162">
        <v>4</v>
      </c>
      <c r="CK162">
        <v>0</v>
      </c>
      <c r="CL162">
        <v>0</v>
      </c>
      <c r="CN162">
        <v>0</v>
      </c>
      <c r="CO162">
        <v>1</v>
      </c>
      <c r="CP162">
        <v>0</v>
      </c>
      <c r="CQ162">
        <v>0</v>
      </c>
      <c r="CR162">
        <v>0</v>
      </c>
      <c r="CS162">
        <v>0</v>
      </c>
      <c r="CT162">
        <v>0</v>
      </c>
      <c r="CU162">
        <v>0</v>
      </c>
      <c r="CV162">
        <v>0</v>
      </c>
      <c r="CW162">
        <v>0</v>
      </c>
      <c r="CX162">
        <v>0</v>
      </c>
      <c r="CY162">
        <v>0</v>
      </c>
      <c r="CZ162">
        <v>0</v>
      </c>
      <c r="DB162">
        <v>299955</v>
      </c>
      <c r="DC162">
        <v>0</v>
      </c>
      <c r="DD162">
        <v>0</v>
      </c>
      <c r="DE162">
        <v>26796</v>
      </c>
      <c r="DF162">
        <v>26796</v>
      </c>
      <c r="DG162">
        <v>4.3500000000000005</v>
      </c>
      <c r="DH162">
        <v>0</v>
      </c>
      <c r="DI162">
        <v>0</v>
      </c>
      <c r="DK162">
        <v>3822</v>
      </c>
      <c r="DL162">
        <v>0</v>
      </c>
      <c r="DM162">
        <v>284682</v>
      </c>
      <c r="DN162">
        <v>936</v>
      </c>
      <c r="DO162">
        <v>0</v>
      </c>
      <c r="DP162">
        <v>0</v>
      </c>
      <c r="DQ162">
        <v>0</v>
      </c>
      <c r="DR162">
        <v>0</v>
      </c>
      <c r="DS162">
        <v>0</v>
      </c>
      <c r="DT162">
        <v>0</v>
      </c>
      <c r="DU162">
        <v>0</v>
      </c>
      <c r="DV162">
        <v>0</v>
      </c>
      <c r="DW162">
        <v>0</v>
      </c>
      <c r="DX162">
        <v>0</v>
      </c>
      <c r="DY162">
        <v>0</v>
      </c>
      <c r="DZ162">
        <v>0</v>
      </c>
      <c r="EA162">
        <v>0</v>
      </c>
      <c r="EB162">
        <v>0</v>
      </c>
      <c r="EC162">
        <v>18.877000000000002</v>
      </c>
      <c r="ED162">
        <v>133725</v>
      </c>
      <c r="EE162">
        <v>0</v>
      </c>
      <c r="EF162">
        <v>0</v>
      </c>
      <c r="EG162">
        <v>0</v>
      </c>
      <c r="EH162">
        <v>151893</v>
      </c>
      <c r="EI162">
        <v>0</v>
      </c>
      <c r="EJ162">
        <v>0</v>
      </c>
      <c r="EK162">
        <v>7.3810000000000002</v>
      </c>
      <c r="EL162">
        <v>0</v>
      </c>
      <c r="EM162">
        <v>0</v>
      </c>
      <c r="EN162">
        <v>0.503</v>
      </c>
      <c r="EO162">
        <v>0</v>
      </c>
      <c r="EP162">
        <v>0</v>
      </c>
      <c r="EQ162">
        <v>7.8840000000000003</v>
      </c>
      <c r="ER162">
        <v>0</v>
      </c>
      <c r="ES162">
        <v>24.658000000000001</v>
      </c>
      <c r="ET162">
        <v>0</v>
      </c>
      <c r="EV162">
        <v>0</v>
      </c>
      <c r="EW162">
        <v>0</v>
      </c>
      <c r="EX162">
        <v>0</v>
      </c>
      <c r="EZ162">
        <v>699790</v>
      </c>
      <c r="FA162">
        <v>0</v>
      </c>
      <c r="FB162">
        <v>698854</v>
      </c>
      <c r="FC162">
        <v>0</v>
      </c>
      <c r="FD162">
        <v>0</v>
      </c>
      <c r="FE162">
        <v>98095</v>
      </c>
      <c r="FF162">
        <v>16887</v>
      </c>
      <c r="FG162">
        <v>6.6668999999999992E-2</v>
      </c>
      <c r="FH162">
        <v>3.0164999999999997E-2</v>
      </c>
      <c r="FI162">
        <v>0</v>
      </c>
      <c r="FJ162">
        <v>0</v>
      </c>
      <c r="FK162">
        <v>113.602</v>
      </c>
      <c r="FL162">
        <v>813836</v>
      </c>
      <c r="FM162">
        <v>0</v>
      </c>
      <c r="FN162">
        <v>0</v>
      </c>
      <c r="FO162">
        <v>0</v>
      </c>
      <c r="FP162">
        <v>0</v>
      </c>
      <c r="FQ162">
        <v>0</v>
      </c>
      <c r="FR162">
        <v>0</v>
      </c>
      <c r="FS162">
        <v>0</v>
      </c>
      <c r="FT162">
        <v>0</v>
      </c>
      <c r="FU162">
        <v>0</v>
      </c>
      <c r="FV162">
        <v>0</v>
      </c>
      <c r="FW162">
        <v>0</v>
      </c>
      <c r="FX162">
        <v>0</v>
      </c>
      <c r="FY162">
        <v>0</v>
      </c>
      <c r="GB162">
        <v>0</v>
      </c>
      <c r="GC162">
        <v>0</v>
      </c>
      <c r="GD162">
        <v>0</v>
      </c>
      <c r="GF162">
        <v>0</v>
      </c>
      <c r="GG162">
        <v>0</v>
      </c>
      <c r="GH162">
        <v>0</v>
      </c>
      <c r="GI162">
        <v>0</v>
      </c>
      <c r="GK162">
        <v>0</v>
      </c>
      <c r="GL162">
        <v>0</v>
      </c>
      <c r="GM162">
        <v>0</v>
      </c>
      <c r="GN162">
        <v>0</v>
      </c>
      <c r="GO162">
        <v>0</v>
      </c>
      <c r="GQ162">
        <v>0</v>
      </c>
      <c r="GR162">
        <v>0</v>
      </c>
      <c r="GS162">
        <v>0</v>
      </c>
      <c r="GT162">
        <v>0</v>
      </c>
      <c r="HB162">
        <v>0</v>
      </c>
      <c r="HC162">
        <v>3.9695999999999995E-2</v>
      </c>
      <c r="HD162">
        <v>0</v>
      </c>
      <c r="HE162">
        <v>0</v>
      </c>
      <c r="HF162">
        <v>53466</v>
      </c>
      <c r="HG162">
        <v>24640</v>
      </c>
      <c r="HH162">
        <v>8870</v>
      </c>
      <c r="HI162">
        <v>0</v>
      </c>
      <c r="HJ162">
        <v>0</v>
      </c>
      <c r="HK162">
        <v>0</v>
      </c>
      <c r="HL162">
        <v>0</v>
      </c>
      <c r="HM162">
        <v>0</v>
      </c>
      <c r="HN162">
        <v>0</v>
      </c>
      <c r="HO162">
        <v>0</v>
      </c>
      <c r="HP162">
        <v>0</v>
      </c>
      <c r="HQ162">
        <v>0</v>
      </c>
      <c r="HR162">
        <v>0</v>
      </c>
      <c r="HS162">
        <v>698854</v>
      </c>
      <c r="HT162">
        <v>16887</v>
      </c>
      <c r="HW162">
        <v>0</v>
      </c>
      <c r="HX162">
        <v>1</v>
      </c>
      <c r="HY162">
        <v>2</v>
      </c>
      <c r="HZ162">
        <v>7</v>
      </c>
      <c r="IA162">
        <v>2</v>
      </c>
      <c r="IB162">
        <v>5</v>
      </c>
      <c r="IC162">
        <v>17</v>
      </c>
      <c r="ID162">
        <v>0</v>
      </c>
      <c r="IE162">
        <v>0</v>
      </c>
      <c r="IF162">
        <v>0</v>
      </c>
      <c r="IG162">
        <v>40</v>
      </c>
      <c r="IH162">
        <v>14.4</v>
      </c>
      <c r="II162">
        <v>0</v>
      </c>
      <c r="IJ162">
        <v>0.72200000000000009</v>
      </c>
      <c r="IK162">
        <v>0</v>
      </c>
      <c r="IL162">
        <v>0</v>
      </c>
      <c r="IM162">
        <v>0</v>
      </c>
      <c r="IN162">
        <v>0</v>
      </c>
      <c r="IO162">
        <v>0</v>
      </c>
      <c r="IP162">
        <v>0</v>
      </c>
      <c r="IQ162">
        <v>0.72200000000000009</v>
      </c>
      <c r="IR162">
        <v>445</v>
      </c>
      <c r="IS162">
        <v>0</v>
      </c>
      <c r="IT162">
        <v>0</v>
      </c>
      <c r="IU162">
        <v>0</v>
      </c>
      <c r="IV162">
        <v>0</v>
      </c>
      <c r="IW162">
        <v>6160</v>
      </c>
      <c r="IX162">
        <v>0</v>
      </c>
      <c r="IY162">
        <v>0</v>
      </c>
      <c r="IZ162">
        <v>0</v>
      </c>
      <c r="JA162">
        <v>0</v>
      </c>
      <c r="JB162">
        <v>0</v>
      </c>
      <c r="JC162">
        <v>0</v>
      </c>
      <c r="JD162">
        <v>0</v>
      </c>
      <c r="JE162">
        <v>0</v>
      </c>
      <c r="JF162">
        <v>0</v>
      </c>
      <c r="JG162">
        <v>0</v>
      </c>
      <c r="JH162">
        <v>0</v>
      </c>
      <c r="JJ162">
        <v>0</v>
      </c>
      <c r="JK162">
        <v>0</v>
      </c>
      <c r="JL162">
        <v>0</v>
      </c>
      <c r="JM162">
        <v>0</v>
      </c>
      <c r="JO162">
        <v>0</v>
      </c>
      <c r="JP162">
        <v>0</v>
      </c>
      <c r="JQ162">
        <v>0</v>
      </c>
      <c r="JR162">
        <v>0</v>
      </c>
      <c r="JS162">
        <v>0</v>
      </c>
      <c r="JT162">
        <v>0</v>
      </c>
      <c r="JU162">
        <v>0</v>
      </c>
      <c r="JW162">
        <v>0</v>
      </c>
      <c r="JX162">
        <v>0</v>
      </c>
      <c r="JY162">
        <v>0</v>
      </c>
      <c r="JZ162">
        <v>0</v>
      </c>
      <c r="KD162">
        <v>0</v>
      </c>
      <c r="KE162">
        <v>7258</v>
      </c>
      <c r="KG162">
        <v>0</v>
      </c>
      <c r="KH162">
        <v>0</v>
      </c>
      <c r="KI162">
        <v>0</v>
      </c>
      <c r="KJ162">
        <v>23</v>
      </c>
      <c r="KK162">
        <v>17</v>
      </c>
      <c r="KL162">
        <v>14168</v>
      </c>
      <c r="KM162">
        <v>10472</v>
      </c>
      <c r="KN162">
        <v>0</v>
      </c>
      <c r="KO162">
        <v>0</v>
      </c>
      <c r="KP162">
        <v>0</v>
      </c>
      <c r="KQ162">
        <v>0</v>
      </c>
      <c r="KS162">
        <v>0</v>
      </c>
      <c r="KT162">
        <v>0</v>
      </c>
      <c r="KU162">
        <v>0</v>
      </c>
      <c r="KW162">
        <v>0</v>
      </c>
      <c r="KX162">
        <v>0</v>
      </c>
      <c r="KY162">
        <v>0</v>
      </c>
      <c r="KZ162">
        <v>0</v>
      </c>
      <c r="LA162">
        <v>0</v>
      </c>
      <c r="LB162">
        <v>0</v>
      </c>
      <c r="LD162">
        <v>0</v>
      </c>
      <c r="LE162">
        <v>0</v>
      </c>
      <c r="LF162">
        <v>0</v>
      </c>
      <c r="LG162">
        <v>0</v>
      </c>
      <c r="LH162">
        <v>0</v>
      </c>
      <c r="LI162">
        <v>0</v>
      </c>
      <c r="LJ162">
        <v>0</v>
      </c>
      <c r="LK162">
        <v>0</v>
      </c>
      <c r="LL162">
        <v>0</v>
      </c>
      <c r="LM162">
        <v>0</v>
      </c>
      <c r="LN162">
        <v>0</v>
      </c>
      <c r="LO162">
        <v>0</v>
      </c>
      <c r="LP162">
        <v>0</v>
      </c>
      <c r="LQ162">
        <v>0</v>
      </c>
      <c r="LR162">
        <v>0</v>
      </c>
      <c r="LS162">
        <v>0</v>
      </c>
      <c r="LT162">
        <v>0</v>
      </c>
      <c r="LU162">
        <v>0</v>
      </c>
      <c r="LV162">
        <v>0</v>
      </c>
      <c r="LW162">
        <v>0</v>
      </c>
      <c r="LX162">
        <v>0</v>
      </c>
      <c r="LY162">
        <v>0</v>
      </c>
      <c r="LZ162">
        <v>0</v>
      </c>
      <c r="MA162">
        <v>0</v>
      </c>
      <c r="MB162">
        <v>0</v>
      </c>
      <c r="MC162">
        <v>0</v>
      </c>
      <c r="MD162">
        <v>0</v>
      </c>
      <c r="ME162">
        <v>0</v>
      </c>
      <c r="MF162">
        <v>0</v>
      </c>
      <c r="MG162">
        <v>813836</v>
      </c>
      <c r="MH162">
        <v>0</v>
      </c>
      <c r="MI162">
        <v>0</v>
      </c>
      <c r="MJ162">
        <v>0</v>
      </c>
      <c r="MK162">
        <v>0</v>
      </c>
      <c r="ML162">
        <v>0</v>
      </c>
    </row>
    <row r="163" spans="1:350" x14ac:dyDescent="0.25">
      <c r="A163">
        <v>45523</v>
      </c>
      <c r="B163">
        <v>57845</v>
      </c>
      <c r="C163">
        <v>9</v>
      </c>
      <c r="D163">
        <v>2025</v>
      </c>
      <c r="E163">
        <v>6160</v>
      </c>
      <c r="F163">
        <v>0</v>
      </c>
      <c r="G163">
        <v>1626.25</v>
      </c>
      <c r="H163">
        <v>1495.2740000000001</v>
      </c>
      <c r="I163">
        <v>1495.2740000000001</v>
      </c>
      <c r="J163">
        <v>1626.25</v>
      </c>
      <c r="K163">
        <v>0</v>
      </c>
      <c r="L163">
        <v>6160</v>
      </c>
      <c r="M163">
        <v>0</v>
      </c>
      <c r="N163">
        <v>0</v>
      </c>
      <c r="P163">
        <v>1497</v>
      </c>
      <c r="Q163">
        <v>0</v>
      </c>
      <c r="R163">
        <v>931427</v>
      </c>
      <c r="S163">
        <v>622.19600000000003</v>
      </c>
      <c r="U163">
        <v>647658</v>
      </c>
      <c r="V163">
        <v>180.13300000000001</v>
      </c>
      <c r="W163">
        <v>187716</v>
      </c>
      <c r="X163">
        <v>187716</v>
      </c>
      <c r="Z163">
        <v>0</v>
      </c>
      <c r="AC163">
        <v>0</v>
      </c>
      <c r="AD163" t="s">
        <v>305</v>
      </c>
      <c r="AE163">
        <v>0</v>
      </c>
      <c r="AH163">
        <v>0</v>
      </c>
      <c r="AI163">
        <v>0</v>
      </c>
      <c r="AJ163">
        <v>6160</v>
      </c>
      <c r="AK163" t="s">
        <v>529</v>
      </c>
      <c r="AL163" t="s">
        <v>105</v>
      </c>
      <c r="AM163">
        <v>0</v>
      </c>
      <c r="AN163">
        <v>0</v>
      </c>
      <c r="AO163">
        <v>0</v>
      </c>
      <c r="AP163">
        <v>0</v>
      </c>
      <c r="AQ163">
        <v>0</v>
      </c>
      <c r="AS163">
        <v>0</v>
      </c>
      <c r="AT163">
        <v>0</v>
      </c>
      <c r="AU163">
        <v>0</v>
      </c>
      <c r="AV163">
        <v>-282078</v>
      </c>
      <c r="AW163">
        <v>16101856</v>
      </c>
      <c r="AX163">
        <v>15847476</v>
      </c>
      <c r="AY163">
        <v>10498786</v>
      </c>
      <c r="AZ163">
        <v>931427</v>
      </c>
      <c r="BA163">
        <v>0</v>
      </c>
      <c r="BB163">
        <v>0</v>
      </c>
      <c r="BC163">
        <v>0</v>
      </c>
      <c r="BD163">
        <v>0</v>
      </c>
      <c r="BE163">
        <v>0</v>
      </c>
      <c r="BF163">
        <v>14405500</v>
      </c>
      <c r="BG163">
        <v>0</v>
      </c>
      <c r="BJ163">
        <v>12</v>
      </c>
      <c r="BK163">
        <v>0</v>
      </c>
      <c r="BL163">
        <v>0</v>
      </c>
      <c r="BM163">
        <v>0</v>
      </c>
      <c r="BN163">
        <v>0</v>
      </c>
      <c r="BO163">
        <v>0</v>
      </c>
      <c r="BP163">
        <v>0</v>
      </c>
      <c r="BQ163">
        <v>540</v>
      </c>
      <c r="BS163">
        <v>0</v>
      </c>
      <c r="BT163">
        <v>0</v>
      </c>
      <c r="BU163">
        <v>0</v>
      </c>
      <c r="BV163">
        <v>0</v>
      </c>
      <c r="BW163">
        <v>0</v>
      </c>
      <c r="BY163">
        <v>0</v>
      </c>
      <c r="CA163">
        <v>0</v>
      </c>
      <c r="CB163">
        <v>0</v>
      </c>
      <c r="CC163">
        <v>0</v>
      </c>
      <c r="CD163">
        <v>0</v>
      </c>
      <c r="CE163">
        <v>0</v>
      </c>
      <c r="CF163">
        <v>0</v>
      </c>
      <c r="CG163">
        <v>0</v>
      </c>
      <c r="CH163">
        <v>342881</v>
      </c>
      <c r="CI163">
        <v>0</v>
      </c>
      <c r="CJ163">
        <v>4</v>
      </c>
      <c r="CK163">
        <v>0</v>
      </c>
      <c r="CL163">
        <v>0</v>
      </c>
      <c r="CN163">
        <v>0</v>
      </c>
      <c r="CO163">
        <v>1</v>
      </c>
      <c r="CP163">
        <v>0</v>
      </c>
      <c r="CQ163">
        <v>0</v>
      </c>
      <c r="CR163">
        <v>1492.2620000000002</v>
      </c>
      <c r="CS163">
        <v>0</v>
      </c>
      <c r="CT163">
        <v>0</v>
      </c>
      <c r="CU163">
        <v>0</v>
      </c>
      <c r="CV163">
        <v>0</v>
      </c>
      <c r="CW163">
        <v>0</v>
      </c>
      <c r="CX163">
        <v>0</v>
      </c>
      <c r="CY163">
        <v>0</v>
      </c>
      <c r="CZ163">
        <v>0</v>
      </c>
      <c r="DB163">
        <v>9210888</v>
      </c>
      <c r="DC163">
        <v>0</v>
      </c>
      <c r="DD163">
        <v>0</v>
      </c>
      <c r="DE163">
        <v>1095710</v>
      </c>
      <c r="DF163">
        <v>1095710</v>
      </c>
      <c r="DG163">
        <v>177.875</v>
      </c>
      <c r="DH163">
        <v>0</v>
      </c>
      <c r="DI163">
        <v>0</v>
      </c>
      <c r="DK163">
        <v>258</v>
      </c>
      <c r="DL163">
        <v>0</v>
      </c>
      <c r="DM163">
        <v>1168315</v>
      </c>
      <c r="DN163">
        <v>3841</v>
      </c>
      <c r="DO163">
        <v>0</v>
      </c>
      <c r="DP163">
        <v>0</v>
      </c>
      <c r="DQ163">
        <v>0</v>
      </c>
      <c r="DR163">
        <v>0</v>
      </c>
      <c r="DS163">
        <v>0</v>
      </c>
      <c r="DT163">
        <v>0</v>
      </c>
      <c r="DU163">
        <v>0</v>
      </c>
      <c r="DV163">
        <v>0</v>
      </c>
      <c r="DW163">
        <v>0</v>
      </c>
      <c r="DX163">
        <v>0</v>
      </c>
      <c r="DY163">
        <v>0</v>
      </c>
      <c r="DZ163">
        <v>0</v>
      </c>
      <c r="EA163">
        <v>0</v>
      </c>
      <c r="EB163">
        <v>0</v>
      </c>
      <c r="EC163">
        <v>14.167</v>
      </c>
      <c r="ED163">
        <v>100359</v>
      </c>
      <c r="EE163">
        <v>0</v>
      </c>
      <c r="EF163">
        <v>0</v>
      </c>
      <c r="EG163">
        <v>0</v>
      </c>
      <c r="EH163">
        <v>1071797</v>
      </c>
      <c r="EI163">
        <v>0</v>
      </c>
      <c r="EJ163">
        <v>0</v>
      </c>
      <c r="EK163">
        <v>52.658000000000001</v>
      </c>
      <c r="EL163">
        <v>0</v>
      </c>
      <c r="EM163">
        <v>3.0000000000000001E-3</v>
      </c>
      <c r="EN163">
        <v>3.202</v>
      </c>
      <c r="EO163">
        <v>0</v>
      </c>
      <c r="EP163">
        <v>0</v>
      </c>
      <c r="EQ163">
        <v>55.863</v>
      </c>
      <c r="ER163">
        <v>0</v>
      </c>
      <c r="ES163">
        <v>173.99299999999999</v>
      </c>
      <c r="ET163">
        <v>0</v>
      </c>
      <c r="EV163">
        <v>0</v>
      </c>
      <c r="EW163">
        <v>0</v>
      </c>
      <c r="EX163">
        <v>0</v>
      </c>
      <c r="EZ163">
        <v>13480508</v>
      </c>
      <c r="FA163">
        <v>0</v>
      </c>
      <c r="FB163">
        <v>14408094</v>
      </c>
      <c r="FC163">
        <v>0</v>
      </c>
      <c r="FD163">
        <v>0</v>
      </c>
      <c r="FE163">
        <v>2019335</v>
      </c>
      <c r="FF163">
        <v>347633</v>
      </c>
      <c r="FG163">
        <v>6.6668999999999992E-2</v>
      </c>
      <c r="FH163">
        <v>3.0164999999999997E-2</v>
      </c>
      <c r="FI163">
        <v>0</v>
      </c>
      <c r="FJ163">
        <v>0</v>
      </c>
      <c r="FK163">
        <v>2338.5550000000003</v>
      </c>
      <c r="FL163">
        <v>17117943</v>
      </c>
      <c r="FM163">
        <v>0</v>
      </c>
      <c r="FN163">
        <v>0</v>
      </c>
      <c r="FO163">
        <v>0</v>
      </c>
      <c r="FP163">
        <v>0</v>
      </c>
      <c r="FQ163">
        <v>0</v>
      </c>
      <c r="FR163">
        <v>0</v>
      </c>
      <c r="FS163">
        <v>0</v>
      </c>
      <c r="FT163">
        <v>0</v>
      </c>
      <c r="FU163">
        <v>0</v>
      </c>
      <c r="FV163">
        <v>0</v>
      </c>
      <c r="FW163">
        <v>0</v>
      </c>
      <c r="FX163">
        <v>0</v>
      </c>
      <c r="FY163">
        <v>0</v>
      </c>
      <c r="GB163">
        <v>745317</v>
      </c>
      <c r="GC163">
        <v>745317</v>
      </c>
      <c r="GD163">
        <v>75.113</v>
      </c>
      <c r="GF163">
        <v>0</v>
      </c>
      <c r="GG163">
        <v>0</v>
      </c>
      <c r="GH163">
        <v>0</v>
      </c>
      <c r="GI163">
        <v>0</v>
      </c>
      <c r="GK163">
        <v>0</v>
      </c>
      <c r="GL163">
        <v>0</v>
      </c>
      <c r="GM163">
        <v>0</v>
      </c>
      <c r="GN163">
        <v>0</v>
      </c>
      <c r="GO163">
        <v>0</v>
      </c>
      <c r="GQ163">
        <v>0</v>
      </c>
      <c r="GR163">
        <v>0</v>
      </c>
      <c r="GS163">
        <v>0</v>
      </c>
      <c r="GT163">
        <v>0</v>
      </c>
      <c r="HB163">
        <v>380911986</v>
      </c>
      <c r="HC163">
        <v>3.9695999999999995E-2</v>
      </c>
      <c r="HD163">
        <v>258221</v>
      </c>
      <c r="HE163">
        <v>0</v>
      </c>
      <c r="HF163">
        <v>1641811</v>
      </c>
      <c r="HG163">
        <v>52360</v>
      </c>
      <c r="HH163">
        <v>180919</v>
      </c>
      <c r="HI163">
        <v>0</v>
      </c>
      <c r="HJ163">
        <v>74923</v>
      </c>
      <c r="HK163">
        <v>4126</v>
      </c>
      <c r="HL163">
        <v>2309</v>
      </c>
      <c r="HM163">
        <v>31000</v>
      </c>
      <c r="HN163">
        <v>12700</v>
      </c>
      <c r="HO163">
        <v>0</v>
      </c>
      <c r="HP163">
        <v>0</v>
      </c>
      <c r="HQ163">
        <v>0</v>
      </c>
      <c r="HR163">
        <v>0</v>
      </c>
      <c r="HS163">
        <v>13476667</v>
      </c>
      <c r="HT163">
        <v>347633</v>
      </c>
      <c r="HW163">
        <v>0</v>
      </c>
      <c r="HX163">
        <v>130</v>
      </c>
      <c r="HY163">
        <v>154</v>
      </c>
      <c r="HZ163">
        <v>169</v>
      </c>
      <c r="IA163">
        <v>180</v>
      </c>
      <c r="IB163">
        <v>82</v>
      </c>
      <c r="IC163">
        <v>715</v>
      </c>
      <c r="ID163">
        <v>0</v>
      </c>
      <c r="IE163">
        <v>83.067000000000007</v>
      </c>
      <c r="IF163">
        <v>0</v>
      </c>
      <c r="IG163">
        <v>85</v>
      </c>
      <c r="IH163">
        <v>293.7</v>
      </c>
      <c r="II163">
        <v>0</v>
      </c>
      <c r="IJ163">
        <v>263.2</v>
      </c>
      <c r="IK163">
        <v>0</v>
      </c>
      <c r="IL163">
        <v>5</v>
      </c>
      <c r="IM163">
        <v>2</v>
      </c>
      <c r="IN163">
        <v>0</v>
      </c>
      <c r="IO163">
        <v>7</v>
      </c>
      <c r="IP163">
        <v>0</v>
      </c>
      <c r="IQ163">
        <v>180.13300000000001</v>
      </c>
      <c r="IR163">
        <v>110962</v>
      </c>
      <c r="IS163">
        <v>0</v>
      </c>
      <c r="IT163">
        <v>25000</v>
      </c>
      <c r="IU163">
        <v>6000</v>
      </c>
      <c r="IV163">
        <v>0</v>
      </c>
      <c r="IW163">
        <v>6160</v>
      </c>
      <c r="IX163">
        <v>76754</v>
      </c>
      <c r="IY163">
        <v>0</v>
      </c>
      <c r="IZ163">
        <v>0</v>
      </c>
      <c r="JA163">
        <v>0</v>
      </c>
      <c r="JB163">
        <v>0</v>
      </c>
      <c r="JC163">
        <v>0</v>
      </c>
      <c r="JD163">
        <v>1</v>
      </c>
      <c r="JE163">
        <v>12700</v>
      </c>
      <c r="JF163">
        <v>0</v>
      </c>
      <c r="JG163">
        <v>0</v>
      </c>
      <c r="JH163">
        <v>0</v>
      </c>
      <c r="JJ163">
        <v>0</v>
      </c>
      <c r="JK163">
        <v>0</v>
      </c>
      <c r="JL163">
        <v>0</v>
      </c>
      <c r="JM163">
        <v>0</v>
      </c>
      <c r="JO163">
        <v>0</v>
      </c>
      <c r="JP163">
        <v>40.669000000000004</v>
      </c>
      <c r="JQ163">
        <v>34.444000000000003</v>
      </c>
      <c r="JR163">
        <v>0</v>
      </c>
      <c r="JS163">
        <v>377825</v>
      </c>
      <c r="JT163">
        <v>367492</v>
      </c>
      <c r="JU163">
        <v>0</v>
      </c>
      <c r="JW163">
        <v>0</v>
      </c>
      <c r="JX163">
        <v>0</v>
      </c>
      <c r="JY163">
        <v>0</v>
      </c>
      <c r="JZ163">
        <v>0</v>
      </c>
      <c r="KD163">
        <v>0</v>
      </c>
      <c r="KE163">
        <v>7258</v>
      </c>
      <c r="KG163">
        <v>0</v>
      </c>
      <c r="KH163">
        <v>0</v>
      </c>
      <c r="KI163">
        <v>0</v>
      </c>
      <c r="KJ163">
        <v>29</v>
      </c>
      <c r="KK163">
        <v>56</v>
      </c>
      <c r="KL163">
        <v>17864</v>
      </c>
      <c r="KM163">
        <v>34496</v>
      </c>
      <c r="KN163">
        <v>0</v>
      </c>
      <c r="KO163">
        <v>0</v>
      </c>
      <c r="KP163">
        <v>0</v>
      </c>
      <c r="KQ163">
        <v>0</v>
      </c>
      <c r="KS163">
        <v>0</v>
      </c>
      <c r="KT163">
        <v>0</v>
      </c>
      <c r="KU163">
        <v>0</v>
      </c>
      <c r="KW163">
        <v>0</v>
      </c>
      <c r="KX163">
        <v>0</v>
      </c>
      <c r="KY163">
        <v>0</v>
      </c>
      <c r="KZ163">
        <v>0</v>
      </c>
      <c r="LA163">
        <v>0</v>
      </c>
      <c r="LB163">
        <v>0</v>
      </c>
      <c r="LD163">
        <v>0</v>
      </c>
      <c r="LE163">
        <v>0</v>
      </c>
      <c r="LF163">
        <v>0</v>
      </c>
      <c r="LG163">
        <v>0</v>
      </c>
      <c r="LH163">
        <v>0</v>
      </c>
      <c r="LI163">
        <v>0</v>
      </c>
      <c r="LJ163">
        <v>1492.2620000000002</v>
      </c>
      <c r="LK163">
        <v>4</v>
      </c>
      <c r="LL163">
        <v>60000</v>
      </c>
      <c r="LM163">
        <v>14923</v>
      </c>
      <c r="LN163">
        <v>0</v>
      </c>
      <c r="LO163">
        <v>0</v>
      </c>
      <c r="LP163">
        <v>0</v>
      </c>
      <c r="LQ163">
        <v>0</v>
      </c>
      <c r="LR163">
        <v>0</v>
      </c>
      <c r="LS163">
        <v>0</v>
      </c>
      <c r="LT163">
        <v>0</v>
      </c>
      <c r="LU163">
        <v>0</v>
      </c>
      <c r="LV163">
        <v>0</v>
      </c>
      <c r="LW163">
        <v>0</v>
      </c>
      <c r="LX163">
        <v>0</v>
      </c>
      <c r="LY163">
        <v>0</v>
      </c>
      <c r="LZ163">
        <v>1411</v>
      </c>
      <c r="MA163">
        <v>84660</v>
      </c>
      <c r="MB163">
        <v>0</v>
      </c>
      <c r="MC163">
        <v>56440</v>
      </c>
      <c r="MD163">
        <v>28220</v>
      </c>
      <c r="ME163">
        <v>0</v>
      </c>
      <c r="MF163">
        <v>0</v>
      </c>
      <c r="MG163">
        <v>16186516</v>
      </c>
      <c r="MH163">
        <v>0</v>
      </c>
      <c r="MI163">
        <v>0</v>
      </c>
      <c r="MJ163">
        <v>0</v>
      </c>
      <c r="MK163">
        <v>0</v>
      </c>
      <c r="ML163">
        <v>0</v>
      </c>
    </row>
    <row r="164" spans="1:350" x14ac:dyDescent="0.25">
      <c r="A164">
        <v>45523</v>
      </c>
      <c r="B164">
        <v>101845</v>
      </c>
      <c r="C164">
        <v>9</v>
      </c>
      <c r="D164">
        <v>2025</v>
      </c>
      <c r="E164">
        <v>6160</v>
      </c>
      <c r="F164">
        <v>0</v>
      </c>
      <c r="G164">
        <v>17711.945</v>
      </c>
      <c r="H164">
        <v>16342.423000000001</v>
      </c>
      <c r="I164">
        <v>16342.423000000001</v>
      </c>
      <c r="J164">
        <v>17711.945</v>
      </c>
      <c r="K164">
        <v>0</v>
      </c>
      <c r="L164">
        <v>6160</v>
      </c>
      <c r="M164">
        <v>0</v>
      </c>
      <c r="N164">
        <v>0</v>
      </c>
      <c r="P164">
        <v>15977.653</v>
      </c>
      <c r="Q164">
        <v>0</v>
      </c>
      <c r="R164">
        <v>9941232</v>
      </c>
      <c r="S164">
        <v>622.19600000000003</v>
      </c>
      <c r="U164">
        <v>6912528</v>
      </c>
      <c r="V164">
        <v>7682.93</v>
      </c>
      <c r="W164">
        <v>4732959</v>
      </c>
      <c r="X164">
        <v>4732959</v>
      </c>
      <c r="Z164">
        <v>0</v>
      </c>
      <c r="AC164">
        <v>0</v>
      </c>
      <c r="AD164" t="s">
        <v>305</v>
      </c>
      <c r="AE164">
        <v>0</v>
      </c>
      <c r="AH164">
        <v>0</v>
      </c>
      <c r="AI164">
        <v>0</v>
      </c>
      <c r="AJ164">
        <v>6160</v>
      </c>
      <c r="AK164" t="s">
        <v>529</v>
      </c>
      <c r="AL164" t="s">
        <v>92</v>
      </c>
      <c r="AM164">
        <v>0</v>
      </c>
      <c r="AN164">
        <v>0</v>
      </c>
      <c r="AO164">
        <v>0</v>
      </c>
      <c r="AP164">
        <v>0</v>
      </c>
      <c r="AQ164">
        <v>0</v>
      </c>
      <c r="AS164">
        <v>0</v>
      </c>
      <c r="AT164">
        <v>0</v>
      </c>
      <c r="AU164">
        <v>0</v>
      </c>
      <c r="AV164">
        <v>-274535</v>
      </c>
      <c r="AW164">
        <v>205455268</v>
      </c>
      <c r="AX164">
        <v>202688634</v>
      </c>
      <c r="AY164">
        <v>135531535</v>
      </c>
      <c r="AZ164">
        <v>9941232</v>
      </c>
      <c r="BA164">
        <v>486.91700000000003</v>
      </c>
      <c r="BB164">
        <v>0</v>
      </c>
      <c r="BC164">
        <v>0</v>
      </c>
      <c r="BD164">
        <v>0</v>
      </c>
      <c r="BE164">
        <v>0</v>
      </c>
      <c r="BF164">
        <v>180025804</v>
      </c>
      <c r="BG164">
        <v>0</v>
      </c>
      <c r="BJ164">
        <v>12</v>
      </c>
      <c r="BK164">
        <v>0</v>
      </c>
      <c r="BL164">
        <v>0</v>
      </c>
      <c r="BM164">
        <v>0</v>
      </c>
      <c r="BN164">
        <v>0</v>
      </c>
      <c r="BO164">
        <v>0</v>
      </c>
      <c r="BP164">
        <v>0</v>
      </c>
      <c r="BQ164">
        <v>0</v>
      </c>
      <c r="BS164">
        <v>0</v>
      </c>
      <c r="BT164">
        <v>0</v>
      </c>
      <c r="BU164">
        <v>0</v>
      </c>
      <c r="BV164">
        <v>0</v>
      </c>
      <c r="BW164">
        <v>0</v>
      </c>
      <c r="BY164">
        <v>0</v>
      </c>
      <c r="CA164">
        <v>887.74700000000007</v>
      </c>
      <c r="CB164">
        <v>887747</v>
      </c>
      <c r="CC164">
        <v>0</v>
      </c>
      <c r="CD164">
        <v>0</v>
      </c>
      <c r="CE164">
        <v>0</v>
      </c>
      <c r="CF164">
        <v>0</v>
      </c>
      <c r="CG164">
        <v>0</v>
      </c>
      <c r="CH164">
        <v>3763960</v>
      </c>
      <c r="CI164">
        <v>0</v>
      </c>
      <c r="CJ164">
        <v>4</v>
      </c>
      <c r="CK164">
        <v>0</v>
      </c>
      <c r="CL164">
        <v>0</v>
      </c>
      <c r="CN164">
        <v>0</v>
      </c>
      <c r="CO164">
        <v>1</v>
      </c>
      <c r="CP164">
        <v>0.44500000000000001</v>
      </c>
      <c r="CQ164">
        <v>31.5</v>
      </c>
      <c r="CR164">
        <v>15917.505000000001</v>
      </c>
      <c r="CS164">
        <v>0</v>
      </c>
      <c r="CT164">
        <v>0</v>
      </c>
      <c r="CU164">
        <v>0</v>
      </c>
      <c r="CV164">
        <v>0</v>
      </c>
      <c r="CW164">
        <v>0</v>
      </c>
      <c r="CX164">
        <v>0</v>
      </c>
      <c r="CY164">
        <v>0</v>
      </c>
      <c r="CZ164">
        <v>0</v>
      </c>
      <c r="DB164">
        <v>100669326</v>
      </c>
      <c r="DC164">
        <v>0</v>
      </c>
      <c r="DD164">
        <v>0</v>
      </c>
      <c r="DE164">
        <v>28890785</v>
      </c>
      <c r="DF164">
        <v>28897391</v>
      </c>
      <c r="DG164">
        <v>4690.0630000000001</v>
      </c>
      <c r="DH164">
        <v>0</v>
      </c>
      <c r="DI164">
        <v>6606</v>
      </c>
      <c r="DK164">
        <v>0</v>
      </c>
      <c r="DL164">
        <v>0</v>
      </c>
      <c r="DM164">
        <v>13906936</v>
      </c>
      <c r="DN164">
        <v>45726</v>
      </c>
      <c r="DO164">
        <v>0</v>
      </c>
      <c r="DP164">
        <v>0</v>
      </c>
      <c r="DQ164">
        <v>0</v>
      </c>
      <c r="DR164">
        <v>0</v>
      </c>
      <c r="DS164">
        <v>0</v>
      </c>
      <c r="DT164">
        <v>0</v>
      </c>
      <c r="DU164">
        <v>0</v>
      </c>
      <c r="DV164">
        <v>0</v>
      </c>
      <c r="DW164">
        <v>0</v>
      </c>
      <c r="DX164">
        <v>0</v>
      </c>
      <c r="DY164">
        <v>0</v>
      </c>
      <c r="DZ164">
        <v>0</v>
      </c>
      <c r="EA164">
        <v>0.47700000000000004</v>
      </c>
      <c r="EB164">
        <v>0.42500000000000004</v>
      </c>
      <c r="EC164">
        <v>432.363</v>
      </c>
      <c r="ED164">
        <v>3062859</v>
      </c>
      <c r="EE164">
        <v>0</v>
      </c>
      <c r="EF164">
        <v>0</v>
      </c>
      <c r="EG164">
        <v>0</v>
      </c>
      <c r="EH164">
        <v>10889803</v>
      </c>
      <c r="EI164">
        <v>0</v>
      </c>
      <c r="EJ164">
        <v>0</v>
      </c>
      <c r="EK164">
        <v>414.30400000000003</v>
      </c>
      <c r="EL164">
        <v>8.4410000000000007</v>
      </c>
      <c r="EM164">
        <v>112.99000000000001</v>
      </c>
      <c r="EN164">
        <v>33.629000000000005</v>
      </c>
      <c r="EO164">
        <v>0</v>
      </c>
      <c r="EP164">
        <v>0</v>
      </c>
      <c r="EQ164">
        <v>567.97199999999998</v>
      </c>
      <c r="ER164">
        <v>6.1470000000000002</v>
      </c>
      <c r="ES164">
        <v>1767.825</v>
      </c>
      <c r="ET164">
        <v>0</v>
      </c>
      <c r="EV164">
        <v>0</v>
      </c>
      <c r="EW164">
        <v>0</v>
      </c>
      <c r="EX164">
        <v>0</v>
      </c>
      <c r="EZ164">
        <v>173108582</v>
      </c>
      <c r="FA164">
        <v>0</v>
      </c>
      <c r="FB164">
        <v>183004088</v>
      </c>
      <c r="FC164">
        <v>0</v>
      </c>
      <c r="FD164">
        <v>0</v>
      </c>
      <c r="FE164">
        <v>25235669</v>
      </c>
      <c r="FF164">
        <v>4344383</v>
      </c>
      <c r="FG164">
        <v>6.6668999999999992E-2</v>
      </c>
      <c r="FH164">
        <v>3.0164999999999997E-2</v>
      </c>
      <c r="FI164">
        <v>0</v>
      </c>
      <c r="FJ164">
        <v>0</v>
      </c>
      <c r="FK164">
        <v>29224.968000000001</v>
      </c>
      <c r="FL164">
        <v>216348100</v>
      </c>
      <c r="FM164">
        <v>0</v>
      </c>
      <c r="FN164">
        <v>0</v>
      </c>
      <c r="FO164">
        <v>1966281</v>
      </c>
      <c r="FP164">
        <v>36504</v>
      </c>
      <c r="FQ164">
        <v>2002785</v>
      </c>
      <c r="FR164">
        <v>1966281</v>
      </c>
      <c r="FS164">
        <v>0</v>
      </c>
      <c r="FT164">
        <v>0</v>
      </c>
      <c r="FU164">
        <v>0</v>
      </c>
      <c r="FV164">
        <v>0</v>
      </c>
      <c r="FW164">
        <v>0</v>
      </c>
      <c r="FX164">
        <v>0</v>
      </c>
      <c r="FY164">
        <v>0</v>
      </c>
      <c r="GB164">
        <v>7472799</v>
      </c>
      <c r="GC164">
        <v>7472799</v>
      </c>
      <c r="GD164">
        <v>801.55000000000007</v>
      </c>
      <c r="GF164">
        <v>0</v>
      </c>
      <c r="GG164">
        <v>0</v>
      </c>
      <c r="GH164">
        <v>0</v>
      </c>
      <c r="GI164">
        <v>0</v>
      </c>
      <c r="GK164">
        <v>0</v>
      </c>
      <c r="GL164">
        <v>0</v>
      </c>
      <c r="GM164">
        <v>0</v>
      </c>
      <c r="GN164">
        <v>0</v>
      </c>
      <c r="GO164">
        <v>0</v>
      </c>
      <c r="GQ164">
        <v>0</v>
      </c>
      <c r="GR164">
        <v>0</v>
      </c>
      <c r="GS164">
        <v>0</v>
      </c>
      <c r="GT164">
        <v>0</v>
      </c>
      <c r="HB164">
        <v>380911986</v>
      </c>
      <c r="HC164">
        <v>3.9695999999999995E-2</v>
      </c>
      <c r="HD164">
        <v>2812360</v>
      </c>
      <c r="HE164">
        <v>0</v>
      </c>
      <c r="HF164">
        <v>17943980</v>
      </c>
      <c r="HG164">
        <v>378840</v>
      </c>
      <c r="HH164">
        <v>2660205</v>
      </c>
      <c r="HI164">
        <v>0</v>
      </c>
      <c r="HJ164">
        <v>474182</v>
      </c>
      <c r="HK164">
        <v>75628</v>
      </c>
      <c r="HL164">
        <v>57850</v>
      </c>
      <c r="HM164">
        <v>1280000</v>
      </c>
      <c r="HN164">
        <v>1563460</v>
      </c>
      <c r="HO164">
        <v>0</v>
      </c>
      <c r="HP164">
        <v>0</v>
      </c>
      <c r="HQ164">
        <v>0</v>
      </c>
      <c r="HR164">
        <v>0</v>
      </c>
      <c r="HS164">
        <v>173062856</v>
      </c>
      <c r="HT164">
        <v>4344383</v>
      </c>
      <c r="HW164">
        <v>0</v>
      </c>
      <c r="HX164">
        <v>840</v>
      </c>
      <c r="HY164">
        <v>1383</v>
      </c>
      <c r="HZ164">
        <v>2872</v>
      </c>
      <c r="IA164">
        <v>4858</v>
      </c>
      <c r="IB164">
        <v>7925</v>
      </c>
      <c r="IC164">
        <v>17878</v>
      </c>
      <c r="ID164">
        <v>0</v>
      </c>
      <c r="IE164">
        <v>0.29600000000000004</v>
      </c>
      <c r="IF164">
        <v>0</v>
      </c>
      <c r="IG164">
        <v>615</v>
      </c>
      <c r="IH164">
        <v>4318.5150000000003</v>
      </c>
      <c r="II164">
        <v>0</v>
      </c>
      <c r="IJ164">
        <v>7683.2260000000006</v>
      </c>
      <c r="IK164">
        <v>0</v>
      </c>
      <c r="IL164">
        <v>240</v>
      </c>
      <c r="IM164">
        <v>26</v>
      </c>
      <c r="IN164">
        <v>1</v>
      </c>
      <c r="IO164">
        <v>267</v>
      </c>
      <c r="IP164">
        <v>0</v>
      </c>
      <c r="IQ164">
        <v>7682.93</v>
      </c>
      <c r="IR164">
        <v>4732685</v>
      </c>
      <c r="IS164">
        <v>0</v>
      </c>
      <c r="IT164">
        <v>1200000</v>
      </c>
      <c r="IU164">
        <v>78000</v>
      </c>
      <c r="IV164">
        <v>2000</v>
      </c>
      <c r="IW164">
        <v>6160</v>
      </c>
      <c r="IX164">
        <v>274</v>
      </c>
      <c r="IY164">
        <v>0</v>
      </c>
      <c r="IZ164">
        <v>0</v>
      </c>
      <c r="JA164">
        <v>0</v>
      </c>
      <c r="JB164">
        <v>26</v>
      </c>
      <c r="JC164">
        <v>650863</v>
      </c>
      <c r="JD164">
        <v>47</v>
      </c>
      <c r="JE164">
        <v>652521</v>
      </c>
      <c r="JF164">
        <v>31</v>
      </c>
      <c r="JG164">
        <v>218576</v>
      </c>
      <c r="JH164">
        <v>41500</v>
      </c>
      <c r="JJ164">
        <v>0</v>
      </c>
      <c r="JK164">
        <v>0</v>
      </c>
      <c r="JL164">
        <v>0</v>
      </c>
      <c r="JM164">
        <v>0</v>
      </c>
      <c r="JO164">
        <v>3.1160000000000001</v>
      </c>
      <c r="JP164">
        <v>776.47800000000007</v>
      </c>
      <c r="JQ164">
        <v>21.956</v>
      </c>
      <c r="JR164">
        <v>24878</v>
      </c>
      <c r="JS164">
        <v>7213667</v>
      </c>
      <c r="JT164">
        <v>234254</v>
      </c>
      <c r="JU164">
        <v>0</v>
      </c>
      <c r="JW164">
        <v>0</v>
      </c>
      <c r="JX164">
        <v>0</v>
      </c>
      <c r="JY164">
        <v>0</v>
      </c>
      <c r="JZ164">
        <v>0</v>
      </c>
      <c r="KD164">
        <v>0</v>
      </c>
      <c r="KE164">
        <v>7258</v>
      </c>
      <c r="KG164">
        <v>0</v>
      </c>
      <c r="KH164">
        <v>0</v>
      </c>
      <c r="KI164">
        <v>0</v>
      </c>
      <c r="KJ164">
        <v>338</v>
      </c>
      <c r="KK164">
        <v>277</v>
      </c>
      <c r="KL164">
        <v>208208</v>
      </c>
      <c r="KM164">
        <v>170632</v>
      </c>
      <c r="KN164">
        <v>0</v>
      </c>
      <c r="KO164">
        <v>0</v>
      </c>
      <c r="KP164">
        <v>0</v>
      </c>
      <c r="KQ164">
        <v>0</v>
      </c>
      <c r="KS164">
        <v>0</v>
      </c>
      <c r="KT164">
        <v>0</v>
      </c>
      <c r="KU164">
        <v>0</v>
      </c>
      <c r="KW164">
        <v>0</v>
      </c>
      <c r="KX164">
        <v>0</v>
      </c>
      <c r="KY164">
        <v>0</v>
      </c>
      <c r="KZ164">
        <v>0</v>
      </c>
      <c r="LA164">
        <v>0</v>
      </c>
      <c r="LB164">
        <v>0</v>
      </c>
      <c r="LD164">
        <v>0</v>
      </c>
      <c r="LE164">
        <v>0</v>
      </c>
      <c r="LF164">
        <v>0</v>
      </c>
      <c r="LG164">
        <v>0</v>
      </c>
      <c r="LH164">
        <v>0</v>
      </c>
      <c r="LI164">
        <v>0</v>
      </c>
      <c r="LJ164">
        <v>15918.165000000001</v>
      </c>
      <c r="LK164">
        <v>21</v>
      </c>
      <c r="LL164">
        <v>315000</v>
      </c>
      <c r="LM164">
        <v>159182</v>
      </c>
      <c r="LN164">
        <v>0</v>
      </c>
      <c r="LO164">
        <v>0</v>
      </c>
      <c r="LP164">
        <v>0</v>
      </c>
      <c r="LQ164">
        <v>0</v>
      </c>
      <c r="LR164">
        <v>0</v>
      </c>
      <c r="LS164">
        <v>0</v>
      </c>
      <c r="LT164">
        <v>0</v>
      </c>
      <c r="LU164">
        <v>0</v>
      </c>
      <c r="LV164">
        <v>0</v>
      </c>
      <c r="LW164">
        <v>0</v>
      </c>
      <c r="LX164">
        <v>0</v>
      </c>
      <c r="LY164">
        <v>0</v>
      </c>
      <c r="LZ164">
        <v>15860</v>
      </c>
      <c r="MA164">
        <v>951600</v>
      </c>
      <c r="MB164">
        <v>0</v>
      </c>
      <c r="MC164">
        <v>634400</v>
      </c>
      <c r="MD164">
        <v>317200</v>
      </c>
      <c r="ME164">
        <v>0</v>
      </c>
      <c r="MF164">
        <v>0</v>
      </c>
      <c r="MG164">
        <v>206406868</v>
      </c>
      <c r="MH164">
        <v>0</v>
      </c>
      <c r="MI164">
        <v>0</v>
      </c>
      <c r="MJ164">
        <v>0</v>
      </c>
      <c r="MK164">
        <v>0</v>
      </c>
      <c r="ML164">
        <v>0</v>
      </c>
    </row>
    <row r="165" spans="1:350" x14ac:dyDescent="0.25">
      <c r="A165">
        <v>45523</v>
      </c>
      <c r="B165">
        <v>57846</v>
      </c>
      <c r="C165">
        <v>9</v>
      </c>
      <c r="D165">
        <v>2025</v>
      </c>
      <c r="E165">
        <v>6160</v>
      </c>
      <c r="F165">
        <v>0</v>
      </c>
      <c r="G165">
        <v>1049.1500000000001</v>
      </c>
      <c r="H165">
        <v>918.93000000000006</v>
      </c>
      <c r="I165">
        <v>918.93000000000006</v>
      </c>
      <c r="J165">
        <v>1049.1500000000001</v>
      </c>
      <c r="K165">
        <v>0</v>
      </c>
      <c r="L165">
        <v>6160</v>
      </c>
      <c r="M165">
        <v>0</v>
      </c>
      <c r="N165">
        <v>0</v>
      </c>
      <c r="P165">
        <v>1164.0830000000001</v>
      </c>
      <c r="Q165">
        <v>0</v>
      </c>
      <c r="R165">
        <v>724288</v>
      </c>
      <c r="S165">
        <v>622.19600000000003</v>
      </c>
      <c r="U165">
        <v>503625</v>
      </c>
      <c r="V165">
        <v>425.31700000000001</v>
      </c>
      <c r="W165">
        <v>340140</v>
      </c>
      <c r="X165">
        <v>340140</v>
      </c>
      <c r="Z165">
        <v>0</v>
      </c>
      <c r="AC165">
        <v>0</v>
      </c>
      <c r="AD165" t="s">
        <v>305</v>
      </c>
      <c r="AE165">
        <v>0</v>
      </c>
      <c r="AH165">
        <v>0</v>
      </c>
      <c r="AI165">
        <v>0</v>
      </c>
      <c r="AJ165">
        <v>6160</v>
      </c>
      <c r="AK165" t="s">
        <v>529</v>
      </c>
      <c r="AL165" t="s">
        <v>106</v>
      </c>
      <c r="AM165">
        <v>0</v>
      </c>
      <c r="AN165">
        <v>0</v>
      </c>
      <c r="AO165">
        <v>0</v>
      </c>
      <c r="AP165">
        <v>0</v>
      </c>
      <c r="AQ165">
        <v>0</v>
      </c>
      <c r="AS165">
        <v>0</v>
      </c>
      <c r="AT165">
        <v>0</v>
      </c>
      <c r="AU165">
        <v>0</v>
      </c>
      <c r="AV165">
        <v>-161037</v>
      </c>
      <c r="AW165">
        <v>11557437</v>
      </c>
      <c r="AX165">
        <v>11560552</v>
      </c>
      <c r="AY165">
        <v>7842588</v>
      </c>
      <c r="AZ165">
        <v>724288</v>
      </c>
      <c r="BA165">
        <v>0</v>
      </c>
      <c r="BB165">
        <v>21670</v>
      </c>
      <c r="BC165">
        <v>21532</v>
      </c>
      <c r="BD165">
        <v>51</v>
      </c>
      <c r="BE165">
        <v>138</v>
      </c>
      <c r="BF165">
        <v>10544406</v>
      </c>
      <c r="BG165">
        <v>0</v>
      </c>
      <c r="BJ165">
        <v>12</v>
      </c>
      <c r="BK165">
        <v>0</v>
      </c>
      <c r="BL165">
        <v>0</v>
      </c>
      <c r="BM165">
        <v>0</v>
      </c>
      <c r="BN165">
        <v>0</v>
      </c>
      <c r="BO165">
        <v>0</v>
      </c>
      <c r="BP165">
        <v>0</v>
      </c>
      <c r="BQ165">
        <v>628</v>
      </c>
      <c r="BS165">
        <v>0</v>
      </c>
      <c r="BT165">
        <v>0</v>
      </c>
      <c r="BU165">
        <v>0</v>
      </c>
      <c r="BV165">
        <v>0</v>
      </c>
      <c r="BW165">
        <v>0</v>
      </c>
      <c r="BY165">
        <v>0</v>
      </c>
      <c r="CA165">
        <v>0</v>
      </c>
      <c r="CB165">
        <v>0</v>
      </c>
      <c r="CC165">
        <v>0</v>
      </c>
      <c r="CD165">
        <v>0</v>
      </c>
      <c r="CE165">
        <v>0</v>
      </c>
      <c r="CF165">
        <v>0</v>
      </c>
      <c r="CG165">
        <v>0</v>
      </c>
      <c r="CH165">
        <v>67440</v>
      </c>
      <c r="CI165">
        <v>0</v>
      </c>
      <c r="CJ165">
        <v>4</v>
      </c>
      <c r="CK165">
        <v>0</v>
      </c>
      <c r="CL165">
        <v>0</v>
      </c>
      <c r="CN165">
        <v>0</v>
      </c>
      <c r="CO165">
        <v>1</v>
      </c>
      <c r="CP165">
        <v>0</v>
      </c>
      <c r="CQ165">
        <v>0</v>
      </c>
      <c r="CR165">
        <v>1157.2329999999999</v>
      </c>
      <c r="CS165">
        <v>0</v>
      </c>
      <c r="CT165">
        <v>0</v>
      </c>
      <c r="CU165">
        <v>0</v>
      </c>
      <c r="CV165">
        <v>0</v>
      </c>
      <c r="CW165">
        <v>0</v>
      </c>
      <c r="CX165">
        <v>0</v>
      </c>
      <c r="CY165">
        <v>0</v>
      </c>
      <c r="CZ165">
        <v>0</v>
      </c>
      <c r="DB165">
        <v>5660609</v>
      </c>
      <c r="DC165">
        <v>0</v>
      </c>
      <c r="DD165">
        <v>0</v>
      </c>
      <c r="DE165">
        <v>1437359</v>
      </c>
      <c r="DF165">
        <v>1437359</v>
      </c>
      <c r="DG165">
        <v>233.33800000000002</v>
      </c>
      <c r="DH165">
        <v>0</v>
      </c>
      <c r="DI165">
        <v>0</v>
      </c>
      <c r="DK165">
        <v>1678</v>
      </c>
      <c r="DL165">
        <v>0</v>
      </c>
      <c r="DM165">
        <v>905361</v>
      </c>
      <c r="DN165">
        <v>2977</v>
      </c>
      <c r="DO165">
        <v>0</v>
      </c>
      <c r="DP165">
        <v>0</v>
      </c>
      <c r="DQ165">
        <v>0</v>
      </c>
      <c r="DR165">
        <v>0</v>
      </c>
      <c r="DS165">
        <v>0</v>
      </c>
      <c r="DT165">
        <v>0</v>
      </c>
      <c r="DU165">
        <v>0</v>
      </c>
      <c r="DV165">
        <v>0</v>
      </c>
      <c r="DW165">
        <v>0</v>
      </c>
      <c r="DX165">
        <v>0</v>
      </c>
      <c r="DY165">
        <v>0</v>
      </c>
      <c r="DZ165">
        <v>0</v>
      </c>
      <c r="EA165">
        <v>0</v>
      </c>
      <c r="EB165">
        <v>0</v>
      </c>
      <c r="EC165">
        <v>38.35</v>
      </c>
      <c r="ED165">
        <v>271671</v>
      </c>
      <c r="EE165">
        <v>0</v>
      </c>
      <c r="EF165">
        <v>0</v>
      </c>
      <c r="EG165">
        <v>0</v>
      </c>
      <c r="EH165">
        <v>636667</v>
      </c>
      <c r="EI165">
        <v>0</v>
      </c>
      <c r="EJ165">
        <v>0</v>
      </c>
      <c r="EK165">
        <v>32.005000000000003</v>
      </c>
      <c r="EL165">
        <v>0</v>
      </c>
      <c r="EM165">
        <v>7.4999999999999997E-2</v>
      </c>
      <c r="EN165">
        <v>1.423</v>
      </c>
      <c r="EO165">
        <v>0</v>
      </c>
      <c r="EP165">
        <v>0</v>
      </c>
      <c r="EQ165">
        <v>33.503</v>
      </c>
      <c r="ER165">
        <v>0</v>
      </c>
      <c r="ES165">
        <v>103.355</v>
      </c>
      <c r="ET165">
        <v>0</v>
      </c>
      <c r="EV165">
        <v>0</v>
      </c>
      <c r="EW165">
        <v>0</v>
      </c>
      <c r="EX165">
        <v>0</v>
      </c>
      <c r="EZ165">
        <v>9828000</v>
      </c>
      <c r="FA165">
        <v>0</v>
      </c>
      <c r="FB165">
        <v>10549173</v>
      </c>
      <c r="FC165">
        <v>0</v>
      </c>
      <c r="FD165">
        <v>0</v>
      </c>
      <c r="FE165">
        <v>1478094</v>
      </c>
      <c r="FF165">
        <v>254458</v>
      </c>
      <c r="FG165">
        <v>6.6668999999999992E-2</v>
      </c>
      <c r="FH165">
        <v>3.0164999999999997E-2</v>
      </c>
      <c r="FI165">
        <v>0</v>
      </c>
      <c r="FJ165">
        <v>0</v>
      </c>
      <c r="FK165">
        <v>1711.7540000000001</v>
      </c>
      <c r="FL165">
        <v>12349165</v>
      </c>
      <c r="FM165">
        <v>0</v>
      </c>
      <c r="FN165">
        <v>0</v>
      </c>
      <c r="FO165">
        <v>0</v>
      </c>
      <c r="FP165">
        <v>0</v>
      </c>
      <c r="FQ165">
        <v>0</v>
      </c>
      <c r="FR165">
        <v>0</v>
      </c>
      <c r="FS165">
        <v>0</v>
      </c>
      <c r="FT165">
        <v>0</v>
      </c>
      <c r="FU165">
        <v>0</v>
      </c>
      <c r="FV165">
        <v>0</v>
      </c>
      <c r="FW165">
        <v>0</v>
      </c>
      <c r="FX165">
        <v>0</v>
      </c>
      <c r="FY165">
        <v>0</v>
      </c>
      <c r="GB165">
        <v>808250</v>
      </c>
      <c r="GC165">
        <v>808250</v>
      </c>
      <c r="GD165">
        <v>96.716999999999999</v>
      </c>
      <c r="GF165">
        <v>0</v>
      </c>
      <c r="GG165">
        <v>0</v>
      </c>
      <c r="GH165">
        <v>0</v>
      </c>
      <c r="GI165">
        <v>0</v>
      </c>
      <c r="GK165">
        <v>0</v>
      </c>
      <c r="GL165">
        <v>0</v>
      </c>
      <c r="GM165">
        <v>0</v>
      </c>
      <c r="GN165">
        <v>0</v>
      </c>
      <c r="GO165">
        <v>0</v>
      </c>
      <c r="GQ165">
        <v>0</v>
      </c>
      <c r="GR165">
        <v>0</v>
      </c>
      <c r="GS165">
        <v>0</v>
      </c>
      <c r="GT165">
        <v>0</v>
      </c>
      <c r="HB165">
        <v>0</v>
      </c>
      <c r="HC165">
        <v>3.9695999999999995E-2</v>
      </c>
      <c r="HD165">
        <v>0</v>
      </c>
      <c r="HE165">
        <v>0</v>
      </c>
      <c r="HF165">
        <v>1008985</v>
      </c>
      <c r="HG165">
        <v>27720</v>
      </c>
      <c r="HH165">
        <v>183619</v>
      </c>
      <c r="HI165">
        <v>0</v>
      </c>
      <c r="HJ165">
        <v>41584</v>
      </c>
      <c r="HK165">
        <v>4579</v>
      </c>
      <c r="HL165">
        <v>3303</v>
      </c>
      <c r="HM165">
        <v>0</v>
      </c>
      <c r="HN165">
        <v>106132</v>
      </c>
      <c r="HO165">
        <v>0</v>
      </c>
      <c r="HP165">
        <v>0</v>
      </c>
      <c r="HQ165">
        <v>0</v>
      </c>
      <c r="HR165">
        <v>0</v>
      </c>
      <c r="HS165">
        <v>9824885</v>
      </c>
      <c r="HT165">
        <v>254458</v>
      </c>
      <c r="HW165">
        <v>0</v>
      </c>
      <c r="HX165">
        <v>60</v>
      </c>
      <c r="HY165">
        <v>101</v>
      </c>
      <c r="HZ165">
        <v>184</v>
      </c>
      <c r="IA165">
        <v>310</v>
      </c>
      <c r="IB165">
        <v>249</v>
      </c>
      <c r="IC165">
        <v>904</v>
      </c>
      <c r="ID165">
        <v>0</v>
      </c>
      <c r="IE165">
        <v>77.51700000000001</v>
      </c>
      <c r="IF165">
        <v>21.167000000000002</v>
      </c>
      <c r="IG165">
        <v>45</v>
      </c>
      <c r="IH165">
        <v>298.08300000000003</v>
      </c>
      <c r="II165">
        <v>0</v>
      </c>
      <c r="IJ165">
        <v>524.00099999999998</v>
      </c>
      <c r="IK165">
        <v>0</v>
      </c>
      <c r="IL165">
        <v>0</v>
      </c>
      <c r="IM165">
        <v>0</v>
      </c>
      <c r="IN165">
        <v>0</v>
      </c>
      <c r="IO165">
        <v>0</v>
      </c>
      <c r="IP165">
        <v>0</v>
      </c>
      <c r="IQ165">
        <v>425.31700000000001</v>
      </c>
      <c r="IR165">
        <v>261995</v>
      </c>
      <c r="IS165">
        <v>0</v>
      </c>
      <c r="IT165">
        <v>0</v>
      </c>
      <c r="IU165">
        <v>0</v>
      </c>
      <c r="IV165">
        <v>0</v>
      </c>
      <c r="IW165">
        <v>6160</v>
      </c>
      <c r="IX165">
        <v>71626</v>
      </c>
      <c r="IY165">
        <v>6519</v>
      </c>
      <c r="IZ165">
        <v>0</v>
      </c>
      <c r="JA165">
        <v>0</v>
      </c>
      <c r="JB165">
        <v>2</v>
      </c>
      <c r="JC165">
        <v>37088</v>
      </c>
      <c r="JD165">
        <v>4</v>
      </c>
      <c r="JE165">
        <v>39704</v>
      </c>
      <c r="JF165">
        <v>4</v>
      </c>
      <c r="JG165">
        <v>25840</v>
      </c>
      <c r="JH165">
        <v>3500</v>
      </c>
      <c r="JJ165">
        <v>0</v>
      </c>
      <c r="JK165">
        <v>0</v>
      </c>
      <c r="JL165">
        <v>0</v>
      </c>
      <c r="JM165">
        <v>0</v>
      </c>
      <c r="JO165">
        <v>69.100000000000009</v>
      </c>
      <c r="JP165">
        <v>27.617000000000001</v>
      </c>
      <c r="JQ165">
        <v>0</v>
      </c>
      <c r="JR165">
        <v>551681</v>
      </c>
      <c r="JS165">
        <v>256569</v>
      </c>
      <c r="JT165">
        <v>0</v>
      </c>
      <c r="JU165">
        <v>21991</v>
      </c>
      <c r="JW165">
        <v>0</v>
      </c>
      <c r="JX165">
        <v>0</v>
      </c>
      <c r="JY165">
        <v>0</v>
      </c>
      <c r="JZ165">
        <v>0</v>
      </c>
      <c r="KD165">
        <v>21991</v>
      </c>
      <c r="KE165">
        <v>7258</v>
      </c>
      <c r="KG165">
        <v>0</v>
      </c>
      <c r="KH165">
        <v>0</v>
      </c>
      <c r="KI165">
        <v>0</v>
      </c>
      <c r="KJ165">
        <v>25</v>
      </c>
      <c r="KK165">
        <v>20</v>
      </c>
      <c r="KL165">
        <v>15400</v>
      </c>
      <c r="KM165">
        <v>12320</v>
      </c>
      <c r="KN165">
        <v>0</v>
      </c>
      <c r="KO165">
        <v>0</v>
      </c>
      <c r="KP165">
        <v>0</v>
      </c>
      <c r="KQ165">
        <v>0</v>
      </c>
      <c r="KS165">
        <v>0</v>
      </c>
      <c r="KT165">
        <v>0</v>
      </c>
      <c r="KU165">
        <v>0</v>
      </c>
      <c r="KW165">
        <v>0</v>
      </c>
      <c r="KX165">
        <v>0</v>
      </c>
      <c r="KY165">
        <v>0</v>
      </c>
      <c r="KZ165">
        <v>0</v>
      </c>
      <c r="LA165">
        <v>0</v>
      </c>
      <c r="LB165">
        <v>0</v>
      </c>
      <c r="LD165">
        <v>0</v>
      </c>
      <c r="LE165">
        <v>0</v>
      </c>
      <c r="LF165">
        <v>0</v>
      </c>
      <c r="LG165">
        <v>0</v>
      </c>
      <c r="LH165">
        <v>0</v>
      </c>
      <c r="LI165">
        <v>0</v>
      </c>
      <c r="LJ165">
        <v>1158.3970000000002</v>
      </c>
      <c r="LK165">
        <v>2</v>
      </c>
      <c r="LL165">
        <v>30000</v>
      </c>
      <c r="LM165">
        <v>11584</v>
      </c>
      <c r="LN165">
        <v>0</v>
      </c>
      <c r="LO165">
        <v>0</v>
      </c>
      <c r="LP165">
        <v>0</v>
      </c>
      <c r="LQ165">
        <v>0</v>
      </c>
      <c r="LR165">
        <v>0</v>
      </c>
      <c r="LS165">
        <v>0</v>
      </c>
      <c r="LT165">
        <v>0</v>
      </c>
      <c r="LU165">
        <v>0</v>
      </c>
      <c r="LV165">
        <v>0</v>
      </c>
      <c r="LW165">
        <v>0</v>
      </c>
      <c r="LX165">
        <v>0</v>
      </c>
      <c r="LY165">
        <v>0</v>
      </c>
      <c r="LZ165">
        <v>1124</v>
      </c>
      <c r="MA165">
        <v>67440</v>
      </c>
      <c r="MB165">
        <v>0</v>
      </c>
      <c r="MC165">
        <v>44960</v>
      </c>
      <c r="MD165">
        <v>22480</v>
      </c>
      <c r="ME165">
        <v>0</v>
      </c>
      <c r="MF165">
        <v>0</v>
      </c>
      <c r="MG165">
        <v>11624877</v>
      </c>
      <c r="MH165">
        <v>0</v>
      </c>
      <c r="MI165">
        <v>0</v>
      </c>
      <c r="MJ165">
        <v>0</v>
      </c>
      <c r="MK165">
        <v>0</v>
      </c>
      <c r="ML165">
        <v>0</v>
      </c>
    </row>
    <row r="166" spans="1:350" x14ac:dyDescent="0.25">
      <c r="A166">
        <v>45523</v>
      </c>
      <c r="B166">
        <v>101846</v>
      </c>
      <c r="C166">
        <v>9</v>
      </c>
      <c r="D166">
        <v>2025</v>
      </c>
      <c r="E166">
        <v>6160</v>
      </c>
      <c r="F166">
        <v>0</v>
      </c>
      <c r="G166">
        <v>3457.2130000000002</v>
      </c>
      <c r="H166">
        <v>3089.665</v>
      </c>
      <c r="I166">
        <v>3089.665</v>
      </c>
      <c r="J166">
        <v>3457.2130000000002</v>
      </c>
      <c r="K166">
        <v>0</v>
      </c>
      <c r="L166">
        <v>6160</v>
      </c>
      <c r="M166">
        <v>0</v>
      </c>
      <c r="N166">
        <v>0</v>
      </c>
      <c r="P166">
        <v>3426.0190000000002</v>
      </c>
      <c r="Q166">
        <v>0</v>
      </c>
      <c r="R166">
        <v>2131655</v>
      </c>
      <c r="S166">
        <v>622.19600000000003</v>
      </c>
      <c r="U166">
        <v>1482223</v>
      </c>
      <c r="V166">
        <v>1342.557</v>
      </c>
      <c r="W166">
        <v>827015</v>
      </c>
      <c r="X166">
        <v>827015</v>
      </c>
      <c r="Z166">
        <v>0</v>
      </c>
      <c r="AC166">
        <v>0</v>
      </c>
      <c r="AD166" t="s">
        <v>305</v>
      </c>
      <c r="AE166">
        <v>0</v>
      </c>
      <c r="AH166">
        <v>0</v>
      </c>
      <c r="AI166">
        <v>0</v>
      </c>
      <c r="AJ166">
        <v>6160</v>
      </c>
      <c r="AK166" t="s">
        <v>529</v>
      </c>
      <c r="AL166" t="s">
        <v>589</v>
      </c>
      <c r="AM166">
        <v>0</v>
      </c>
      <c r="AN166">
        <v>0</v>
      </c>
      <c r="AO166">
        <v>0</v>
      </c>
      <c r="AP166">
        <v>0</v>
      </c>
      <c r="AQ166">
        <v>0</v>
      </c>
      <c r="AS166">
        <v>0</v>
      </c>
      <c r="AT166">
        <v>0</v>
      </c>
      <c r="AU166">
        <v>0</v>
      </c>
      <c r="AV166">
        <v>0</v>
      </c>
      <c r="AW166">
        <v>39684481</v>
      </c>
      <c r="AX166">
        <v>39144354</v>
      </c>
      <c r="AY166">
        <v>26491447</v>
      </c>
      <c r="AZ166">
        <v>2131655</v>
      </c>
      <c r="BA166">
        <v>76.417000000000002</v>
      </c>
      <c r="BB166">
        <v>73449</v>
      </c>
      <c r="BC166">
        <v>72981</v>
      </c>
      <c r="BD166">
        <v>172.86100000000002</v>
      </c>
      <c r="BE166">
        <v>468</v>
      </c>
      <c r="BF166">
        <v>35431076</v>
      </c>
      <c r="BG166">
        <v>0</v>
      </c>
      <c r="BJ166">
        <v>12</v>
      </c>
      <c r="BK166">
        <v>0</v>
      </c>
      <c r="BL166">
        <v>0</v>
      </c>
      <c r="BM166">
        <v>0</v>
      </c>
      <c r="BN166">
        <v>0</v>
      </c>
      <c r="BO166">
        <v>0</v>
      </c>
      <c r="BP166">
        <v>0</v>
      </c>
      <c r="BQ166">
        <v>294</v>
      </c>
      <c r="BS166">
        <v>0</v>
      </c>
      <c r="BT166">
        <v>0</v>
      </c>
      <c r="BU166">
        <v>0</v>
      </c>
      <c r="BV166">
        <v>0</v>
      </c>
      <c r="BW166">
        <v>0</v>
      </c>
      <c r="BY166">
        <v>0</v>
      </c>
      <c r="CA166">
        <v>0</v>
      </c>
      <c r="CB166">
        <v>0</v>
      </c>
      <c r="CC166">
        <v>0</v>
      </c>
      <c r="CD166">
        <v>0</v>
      </c>
      <c r="CE166">
        <v>0</v>
      </c>
      <c r="CF166">
        <v>0</v>
      </c>
      <c r="CG166">
        <v>0</v>
      </c>
      <c r="CH166">
        <v>745867</v>
      </c>
      <c r="CI166">
        <v>0</v>
      </c>
      <c r="CJ166">
        <v>4</v>
      </c>
      <c r="CK166">
        <v>0</v>
      </c>
      <c r="CL166">
        <v>0</v>
      </c>
      <c r="CN166">
        <v>0</v>
      </c>
      <c r="CO166">
        <v>1</v>
      </c>
      <c r="CP166">
        <v>0</v>
      </c>
      <c r="CQ166">
        <v>0</v>
      </c>
      <c r="CR166">
        <v>3401.07</v>
      </c>
      <c r="CS166">
        <v>0</v>
      </c>
      <c r="CT166">
        <v>0</v>
      </c>
      <c r="CU166">
        <v>0</v>
      </c>
      <c r="CV166">
        <v>0</v>
      </c>
      <c r="CW166">
        <v>0</v>
      </c>
      <c r="CX166">
        <v>0</v>
      </c>
      <c r="CY166">
        <v>0</v>
      </c>
      <c r="CZ166">
        <v>0</v>
      </c>
      <c r="DB166">
        <v>19032336</v>
      </c>
      <c r="DC166">
        <v>0</v>
      </c>
      <c r="DD166">
        <v>0</v>
      </c>
      <c r="DE166">
        <v>4577727</v>
      </c>
      <c r="DF166">
        <v>4577727</v>
      </c>
      <c r="DG166">
        <v>743.13800000000003</v>
      </c>
      <c r="DH166">
        <v>0</v>
      </c>
      <c r="DI166">
        <v>0</v>
      </c>
      <c r="DK166">
        <v>0</v>
      </c>
      <c r="DL166">
        <v>0</v>
      </c>
      <c r="DM166">
        <v>2540147</v>
      </c>
      <c r="DN166">
        <v>8352</v>
      </c>
      <c r="DO166">
        <v>0</v>
      </c>
      <c r="DP166">
        <v>0</v>
      </c>
      <c r="DQ166">
        <v>0</v>
      </c>
      <c r="DR166">
        <v>0</v>
      </c>
      <c r="DS166">
        <v>0</v>
      </c>
      <c r="DT166">
        <v>0</v>
      </c>
      <c r="DU166">
        <v>0</v>
      </c>
      <c r="DV166">
        <v>0</v>
      </c>
      <c r="DW166">
        <v>0</v>
      </c>
      <c r="DX166">
        <v>0</v>
      </c>
      <c r="DY166">
        <v>0</v>
      </c>
      <c r="DZ166">
        <v>0</v>
      </c>
      <c r="EA166">
        <v>5.5E-2</v>
      </c>
      <c r="EB166">
        <v>0</v>
      </c>
      <c r="EC166">
        <v>90.257000000000005</v>
      </c>
      <c r="ED166">
        <v>639381</v>
      </c>
      <c r="EE166">
        <v>0</v>
      </c>
      <c r="EF166">
        <v>0</v>
      </c>
      <c r="EG166">
        <v>0.311</v>
      </c>
      <c r="EH166">
        <v>1909118</v>
      </c>
      <c r="EI166">
        <v>0</v>
      </c>
      <c r="EJ166">
        <v>0</v>
      </c>
      <c r="EK166">
        <v>79.387</v>
      </c>
      <c r="EL166">
        <v>0</v>
      </c>
      <c r="EM166">
        <v>13.437000000000001</v>
      </c>
      <c r="EN166">
        <v>6.0670000000000002</v>
      </c>
      <c r="EO166">
        <v>0</v>
      </c>
      <c r="EP166">
        <v>0</v>
      </c>
      <c r="EQ166">
        <v>99.257000000000005</v>
      </c>
      <c r="ER166">
        <v>0</v>
      </c>
      <c r="ES166">
        <v>309.92200000000003</v>
      </c>
      <c r="ET166">
        <v>0</v>
      </c>
      <c r="EV166">
        <v>0</v>
      </c>
      <c r="EW166">
        <v>0</v>
      </c>
      <c r="EX166">
        <v>0</v>
      </c>
      <c r="EZ166">
        <v>33322671</v>
      </c>
      <c r="FA166">
        <v>0</v>
      </c>
      <c r="FB166">
        <v>35445506</v>
      </c>
      <c r="FC166">
        <v>0</v>
      </c>
      <c r="FD166">
        <v>0</v>
      </c>
      <c r="FE166">
        <v>4966660</v>
      </c>
      <c r="FF166">
        <v>855023</v>
      </c>
      <c r="FG166">
        <v>6.6668999999999992E-2</v>
      </c>
      <c r="FH166">
        <v>3.0164999999999997E-2</v>
      </c>
      <c r="FI166">
        <v>0</v>
      </c>
      <c r="FJ166">
        <v>0</v>
      </c>
      <c r="FK166">
        <v>5751.7980000000007</v>
      </c>
      <c r="FL166">
        <v>42013056</v>
      </c>
      <c r="FM166">
        <v>0</v>
      </c>
      <c r="FN166">
        <v>0</v>
      </c>
      <c r="FO166">
        <v>0</v>
      </c>
      <c r="FP166">
        <v>0</v>
      </c>
      <c r="FQ166">
        <v>0</v>
      </c>
      <c r="FR166">
        <v>0</v>
      </c>
      <c r="FS166">
        <v>0</v>
      </c>
      <c r="FT166">
        <v>0</v>
      </c>
      <c r="FU166">
        <v>0</v>
      </c>
      <c r="FV166">
        <v>0</v>
      </c>
      <c r="FW166">
        <v>0</v>
      </c>
      <c r="FX166">
        <v>0</v>
      </c>
      <c r="FY166">
        <v>0</v>
      </c>
      <c r="GB166">
        <v>2674346</v>
      </c>
      <c r="GC166">
        <v>2674346</v>
      </c>
      <c r="GD166">
        <v>268.291</v>
      </c>
      <c r="GF166">
        <v>0</v>
      </c>
      <c r="GG166">
        <v>0</v>
      </c>
      <c r="GH166">
        <v>0</v>
      </c>
      <c r="GI166">
        <v>0</v>
      </c>
      <c r="GK166">
        <v>0</v>
      </c>
      <c r="GL166">
        <v>0</v>
      </c>
      <c r="GM166">
        <v>0</v>
      </c>
      <c r="GN166">
        <v>0</v>
      </c>
      <c r="GO166">
        <v>0</v>
      </c>
      <c r="GQ166">
        <v>0</v>
      </c>
      <c r="GR166">
        <v>0</v>
      </c>
      <c r="GS166">
        <v>0</v>
      </c>
      <c r="GT166">
        <v>0</v>
      </c>
      <c r="HB166">
        <v>380911986</v>
      </c>
      <c r="HC166">
        <v>3.9695999999999995E-2</v>
      </c>
      <c r="HD166">
        <v>548947</v>
      </c>
      <c r="HE166">
        <v>0</v>
      </c>
      <c r="HF166">
        <v>3392452</v>
      </c>
      <c r="HG166">
        <v>36344</v>
      </c>
      <c r="HH166">
        <v>567828</v>
      </c>
      <c r="HI166">
        <v>0</v>
      </c>
      <c r="HJ166">
        <v>106871</v>
      </c>
      <c r="HK166">
        <v>13746</v>
      </c>
      <c r="HL166">
        <v>9504</v>
      </c>
      <c r="HM166">
        <v>351000</v>
      </c>
      <c r="HN166">
        <v>1243209</v>
      </c>
      <c r="HO166">
        <v>0</v>
      </c>
      <c r="HP166">
        <v>0</v>
      </c>
      <c r="HQ166">
        <v>0</v>
      </c>
      <c r="HR166">
        <v>0</v>
      </c>
      <c r="HS166">
        <v>33313851</v>
      </c>
      <c r="HT166">
        <v>855023</v>
      </c>
      <c r="HW166">
        <v>0</v>
      </c>
      <c r="HX166">
        <v>287</v>
      </c>
      <c r="HY166">
        <v>307</v>
      </c>
      <c r="HZ166">
        <v>556</v>
      </c>
      <c r="IA166">
        <v>772</v>
      </c>
      <c r="IB166">
        <v>960</v>
      </c>
      <c r="IC166">
        <v>2882</v>
      </c>
      <c r="ID166">
        <v>0</v>
      </c>
      <c r="IE166">
        <v>0</v>
      </c>
      <c r="IF166">
        <v>0</v>
      </c>
      <c r="IG166">
        <v>59</v>
      </c>
      <c r="IH166">
        <v>921.798</v>
      </c>
      <c r="II166">
        <v>0</v>
      </c>
      <c r="IJ166">
        <v>1342.557</v>
      </c>
      <c r="IK166">
        <v>0</v>
      </c>
      <c r="IL166">
        <v>59</v>
      </c>
      <c r="IM166">
        <v>18</v>
      </c>
      <c r="IN166">
        <v>1</v>
      </c>
      <c r="IO166">
        <v>78</v>
      </c>
      <c r="IP166">
        <v>0</v>
      </c>
      <c r="IQ166">
        <v>1342.557</v>
      </c>
      <c r="IR166">
        <v>827015</v>
      </c>
      <c r="IS166">
        <v>0</v>
      </c>
      <c r="IT166">
        <v>295000</v>
      </c>
      <c r="IU166">
        <v>54000</v>
      </c>
      <c r="IV166">
        <v>2000</v>
      </c>
      <c r="IW166">
        <v>6160</v>
      </c>
      <c r="IX166">
        <v>0</v>
      </c>
      <c r="IY166">
        <v>0</v>
      </c>
      <c r="IZ166">
        <v>0</v>
      </c>
      <c r="JA166">
        <v>0</v>
      </c>
      <c r="JB166">
        <v>24</v>
      </c>
      <c r="JC166">
        <v>558996</v>
      </c>
      <c r="JD166">
        <v>41</v>
      </c>
      <c r="JE166">
        <v>527014</v>
      </c>
      <c r="JF166">
        <v>23</v>
      </c>
      <c r="JG166">
        <v>135199</v>
      </c>
      <c r="JH166">
        <v>22000</v>
      </c>
      <c r="JJ166">
        <v>0</v>
      </c>
      <c r="JK166">
        <v>0</v>
      </c>
      <c r="JL166">
        <v>0</v>
      </c>
      <c r="JM166">
        <v>0</v>
      </c>
      <c r="JO166">
        <v>0</v>
      </c>
      <c r="JP166">
        <v>136.416</v>
      </c>
      <c r="JQ166">
        <v>131.875</v>
      </c>
      <c r="JR166">
        <v>0</v>
      </c>
      <c r="JS166">
        <v>1267337</v>
      </c>
      <c r="JT166">
        <v>1407009</v>
      </c>
      <c r="JU166">
        <v>74538</v>
      </c>
      <c r="JW166">
        <v>0</v>
      </c>
      <c r="JX166">
        <v>0</v>
      </c>
      <c r="JY166">
        <v>0</v>
      </c>
      <c r="JZ166">
        <v>0</v>
      </c>
      <c r="KD166">
        <v>74598</v>
      </c>
      <c r="KE166">
        <v>7258</v>
      </c>
      <c r="KG166">
        <v>0</v>
      </c>
      <c r="KH166">
        <v>0</v>
      </c>
      <c r="KI166">
        <v>0</v>
      </c>
      <c r="KJ166">
        <v>34</v>
      </c>
      <c r="KK166">
        <v>25</v>
      </c>
      <c r="KL166">
        <v>20944</v>
      </c>
      <c r="KM166">
        <v>15400</v>
      </c>
      <c r="KN166">
        <v>0</v>
      </c>
      <c r="KO166">
        <v>0</v>
      </c>
      <c r="KP166">
        <v>0</v>
      </c>
      <c r="KQ166">
        <v>0</v>
      </c>
      <c r="KS166">
        <v>0</v>
      </c>
      <c r="KT166">
        <v>0</v>
      </c>
      <c r="KU166">
        <v>0</v>
      </c>
      <c r="KW166">
        <v>0</v>
      </c>
      <c r="KX166">
        <v>0</v>
      </c>
      <c r="KY166">
        <v>0</v>
      </c>
      <c r="KZ166">
        <v>0</v>
      </c>
      <c r="LA166">
        <v>0</v>
      </c>
      <c r="LB166">
        <v>0</v>
      </c>
      <c r="LD166">
        <v>0</v>
      </c>
      <c r="LE166">
        <v>0</v>
      </c>
      <c r="LF166">
        <v>0</v>
      </c>
      <c r="LG166">
        <v>0</v>
      </c>
      <c r="LH166">
        <v>0</v>
      </c>
      <c r="LI166">
        <v>0</v>
      </c>
      <c r="LJ166">
        <v>3187.069</v>
      </c>
      <c r="LK166">
        <v>5</v>
      </c>
      <c r="LL166">
        <v>75000</v>
      </c>
      <c r="LM166">
        <v>31871</v>
      </c>
      <c r="LN166">
        <v>0</v>
      </c>
      <c r="LO166">
        <v>0</v>
      </c>
      <c r="LP166">
        <v>0</v>
      </c>
      <c r="LQ166">
        <v>0</v>
      </c>
      <c r="LR166">
        <v>0</v>
      </c>
      <c r="LS166">
        <v>0</v>
      </c>
      <c r="LT166">
        <v>0</v>
      </c>
      <c r="LU166">
        <v>0</v>
      </c>
      <c r="LV166">
        <v>0</v>
      </c>
      <c r="LW166">
        <v>0</v>
      </c>
      <c r="LX166">
        <v>0</v>
      </c>
      <c r="LY166">
        <v>0</v>
      </c>
      <c r="LZ166">
        <v>3282</v>
      </c>
      <c r="MA166">
        <v>196920</v>
      </c>
      <c r="MB166">
        <v>0</v>
      </c>
      <c r="MC166">
        <v>131280</v>
      </c>
      <c r="MD166">
        <v>65640</v>
      </c>
      <c r="ME166">
        <v>0</v>
      </c>
      <c r="MF166">
        <v>0</v>
      </c>
      <c r="MG166">
        <v>39881401</v>
      </c>
      <c r="MH166">
        <v>0</v>
      </c>
      <c r="MI166">
        <v>0</v>
      </c>
      <c r="MJ166">
        <v>0</v>
      </c>
      <c r="MK166">
        <v>0</v>
      </c>
      <c r="ML166">
        <v>0</v>
      </c>
    </row>
    <row r="167" spans="1:350" x14ac:dyDescent="0.25">
      <c r="A167">
        <v>45523</v>
      </c>
      <c r="B167">
        <v>57847</v>
      </c>
      <c r="C167">
        <v>9</v>
      </c>
      <c r="D167">
        <v>2025</v>
      </c>
      <c r="E167">
        <v>6160</v>
      </c>
      <c r="F167">
        <v>0</v>
      </c>
      <c r="G167">
        <v>1232.567</v>
      </c>
      <c r="H167">
        <v>977.25</v>
      </c>
      <c r="I167">
        <v>977.25</v>
      </c>
      <c r="J167">
        <v>1232.567</v>
      </c>
      <c r="K167">
        <v>0</v>
      </c>
      <c r="L167">
        <v>6160</v>
      </c>
      <c r="M167">
        <v>0</v>
      </c>
      <c r="N167">
        <v>0</v>
      </c>
      <c r="P167">
        <v>1220.45</v>
      </c>
      <c r="Q167">
        <v>0</v>
      </c>
      <c r="R167">
        <v>759359</v>
      </c>
      <c r="S167">
        <v>622.19600000000003</v>
      </c>
      <c r="U167">
        <v>528012</v>
      </c>
      <c r="V167">
        <v>59.2</v>
      </c>
      <c r="W167">
        <v>36467</v>
      </c>
      <c r="X167">
        <v>36467</v>
      </c>
      <c r="Z167">
        <v>0</v>
      </c>
      <c r="AC167">
        <v>0</v>
      </c>
      <c r="AD167" t="s">
        <v>305</v>
      </c>
      <c r="AE167">
        <v>0</v>
      </c>
      <c r="AH167">
        <v>0</v>
      </c>
      <c r="AI167">
        <v>0</v>
      </c>
      <c r="AJ167">
        <v>6160</v>
      </c>
      <c r="AK167" t="s">
        <v>529</v>
      </c>
      <c r="AL167" t="s">
        <v>321</v>
      </c>
      <c r="AM167">
        <v>0</v>
      </c>
      <c r="AN167">
        <v>0</v>
      </c>
      <c r="AO167">
        <v>0</v>
      </c>
      <c r="AP167">
        <v>0</v>
      </c>
      <c r="AQ167">
        <v>0</v>
      </c>
      <c r="AS167">
        <v>0</v>
      </c>
      <c r="AT167">
        <v>0</v>
      </c>
      <c r="AU167">
        <v>0</v>
      </c>
      <c r="AV167">
        <v>-92108</v>
      </c>
      <c r="AW167">
        <v>13032752</v>
      </c>
      <c r="AX167">
        <v>12840190</v>
      </c>
      <c r="AY167">
        <v>8540765</v>
      </c>
      <c r="AZ167">
        <v>759359</v>
      </c>
      <c r="BA167">
        <v>0</v>
      </c>
      <c r="BB167">
        <v>0</v>
      </c>
      <c r="BC167">
        <v>0</v>
      </c>
      <c r="BD167">
        <v>0</v>
      </c>
      <c r="BE167">
        <v>0</v>
      </c>
      <c r="BF167">
        <v>11676433</v>
      </c>
      <c r="BG167">
        <v>0</v>
      </c>
      <c r="BJ167">
        <v>12</v>
      </c>
      <c r="BK167">
        <v>0</v>
      </c>
      <c r="BL167">
        <v>0</v>
      </c>
      <c r="BM167">
        <v>0</v>
      </c>
      <c r="BN167">
        <v>0</v>
      </c>
      <c r="BO167">
        <v>0</v>
      </c>
      <c r="BP167">
        <v>0</v>
      </c>
      <c r="BQ167">
        <v>620</v>
      </c>
      <c r="BS167">
        <v>0</v>
      </c>
      <c r="BT167">
        <v>0</v>
      </c>
      <c r="BU167">
        <v>0</v>
      </c>
      <c r="BV167">
        <v>0</v>
      </c>
      <c r="BW167">
        <v>0</v>
      </c>
      <c r="BY167">
        <v>0</v>
      </c>
      <c r="CA167">
        <v>0</v>
      </c>
      <c r="CB167">
        <v>0</v>
      </c>
      <c r="CC167">
        <v>0</v>
      </c>
      <c r="CD167">
        <v>0</v>
      </c>
      <c r="CE167">
        <v>0</v>
      </c>
      <c r="CF167">
        <v>0</v>
      </c>
      <c r="CG167">
        <v>0</v>
      </c>
      <c r="CH167">
        <v>267111</v>
      </c>
      <c r="CI167">
        <v>0</v>
      </c>
      <c r="CJ167">
        <v>4</v>
      </c>
      <c r="CK167">
        <v>0</v>
      </c>
      <c r="CL167">
        <v>0</v>
      </c>
      <c r="CN167">
        <v>0</v>
      </c>
      <c r="CO167">
        <v>1</v>
      </c>
      <c r="CP167">
        <v>0</v>
      </c>
      <c r="CQ167">
        <v>0</v>
      </c>
      <c r="CR167">
        <v>1215.652</v>
      </c>
      <c r="CS167">
        <v>0</v>
      </c>
      <c r="CT167">
        <v>0</v>
      </c>
      <c r="CU167">
        <v>0</v>
      </c>
      <c r="CV167">
        <v>0</v>
      </c>
      <c r="CW167">
        <v>0</v>
      </c>
      <c r="CX167">
        <v>0</v>
      </c>
      <c r="CY167">
        <v>0</v>
      </c>
      <c r="CZ167">
        <v>0</v>
      </c>
      <c r="DB167">
        <v>6019860</v>
      </c>
      <c r="DC167">
        <v>0</v>
      </c>
      <c r="DD167">
        <v>0</v>
      </c>
      <c r="DE167">
        <v>1105258</v>
      </c>
      <c r="DF167">
        <v>1105258</v>
      </c>
      <c r="DG167">
        <v>179.42500000000001</v>
      </c>
      <c r="DH167">
        <v>0</v>
      </c>
      <c r="DI167">
        <v>0</v>
      </c>
      <c r="DK167">
        <v>1534</v>
      </c>
      <c r="DL167">
        <v>0</v>
      </c>
      <c r="DM167">
        <v>957670</v>
      </c>
      <c r="DN167">
        <v>3149</v>
      </c>
      <c r="DO167">
        <v>0</v>
      </c>
      <c r="DP167">
        <v>0</v>
      </c>
      <c r="DQ167">
        <v>0</v>
      </c>
      <c r="DR167">
        <v>0</v>
      </c>
      <c r="DS167">
        <v>0</v>
      </c>
      <c r="DT167">
        <v>0</v>
      </c>
      <c r="DU167">
        <v>0</v>
      </c>
      <c r="DV167">
        <v>0</v>
      </c>
      <c r="DW167">
        <v>0</v>
      </c>
      <c r="DX167">
        <v>0</v>
      </c>
      <c r="DY167">
        <v>0</v>
      </c>
      <c r="DZ167">
        <v>0</v>
      </c>
      <c r="EA167">
        <v>0</v>
      </c>
      <c r="EB167">
        <v>0</v>
      </c>
      <c r="EC167">
        <v>47.067</v>
      </c>
      <c r="ED167">
        <v>333423</v>
      </c>
      <c r="EE167">
        <v>0</v>
      </c>
      <c r="EF167">
        <v>0</v>
      </c>
      <c r="EG167">
        <v>0</v>
      </c>
      <c r="EH167">
        <v>627396</v>
      </c>
      <c r="EI167">
        <v>0</v>
      </c>
      <c r="EJ167">
        <v>0</v>
      </c>
      <c r="EK167">
        <v>25.295000000000002</v>
      </c>
      <c r="EL167">
        <v>0.33800000000000002</v>
      </c>
      <c r="EM167">
        <v>3.73</v>
      </c>
      <c r="EN167">
        <v>2.9550000000000001</v>
      </c>
      <c r="EO167">
        <v>0</v>
      </c>
      <c r="EP167">
        <v>0</v>
      </c>
      <c r="EQ167">
        <v>31.98</v>
      </c>
      <c r="ER167">
        <v>0</v>
      </c>
      <c r="ES167">
        <v>101.85000000000001</v>
      </c>
      <c r="ET167">
        <v>0</v>
      </c>
      <c r="EV167">
        <v>0</v>
      </c>
      <c r="EW167">
        <v>0</v>
      </c>
      <c r="EX167">
        <v>0</v>
      </c>
      <c r="EZ167">
        <v>10921634</v>
      </c>
      <c r="FA167">
        <v>0</v>
      </c>
      <c r="FB167">
        <v>11677844</v>
      </c>
      <c r="FC167">
        <v>0</v>
      </c>
      <c r="FD167">
        <v>0</v>
      </c>
      <c r="FE167">
        <v>1636780</v>
      </c>
      <c r="FF167">
        <v>281776</v>
      </c>
      <c r="FG167">
        <v>6.6668999999999992E-2</v>
      </c>
      <c r="FH167">
        <v>3.0164999999999997E-2</v>
      </c>
      <c r="FI167">
        <v>0</v>
      </c>
      <c r="FJ167">
        <v>0</v>
      </c>
      <c r="FK167">
        <v>1895.5250000000001</v>
      </c>
      <c r="FL167">
        <v>13863511</v>
      </c>
      <c r="FM167">
        <v>0</v>
      </c>
      <c r="FN167">
        <v>0</v>
      </c>
      <c r="FO167">
        <v>0</v>
      </c>
      <c r="FP167">
        <v>0</v>
      </c>
      <c r="FQ167">
        <v>0</v>
      </c>
      <c r="FR167">
        <v>0</v>
      </c>
      <c r="FS167">
        <v>0</v>
      </c>
      <c r="FT167">
        <v>0</v>
      </c>
      <c r="FU167">
        <v>0</v>
      </c>
      <c r="FV167">
        <v>0</v>
      </c>
      <c r="FW167">
        <v>0</v>
      </c>
      <c r="FX167">
        <v>0</v>
      </c>
      <c r="FY167">
        <v>0</v>
      </c>
      <c r="GB167">
        <v>2211750</v>
      </c>
      <c r="GC167">
        <v>2211750</v>
      </c>
      <c r="GD167">
        <v>223.33700000000002</v>
      </c>
      <c r="GF167">
        <v>0</v>
      </c>
      <c r="GG167">
        <v>0</v>
      </c>
      <c r="GH167">
        <v>0</v>
      </c>
      <c r="GI167">
        <v>0</v>
      </c>
      <c r="GK167">
        <v>0</v>
      </c>
      <c r="GL167">
        <v>0</v>
      </c>
      <c r="GM167">
        <v>0</v>
      </c>
      <c r="GN167">
        <v>0</v>
      </c>
      <c r="GO167">
        <v>0</v>
      </c>
      <c r="GQ167">
        <v>0</v>
      </c>
      <c r="GR167">
        <v>0</v>
      </c>
      <c r="GS167">
        <v>0</v>
      </c>
      <c r="GT167">
        <v>0</v>
      </c>
      <c r="HB167">
        <v>380911986</v>
      </c>
      <c r="HC167">
        <v>3.9695999999999995E-2</v>
      </c>
      <c r="HD167">
        <v>195711</v>
      </c>
      <c r="HE167">
        <v>0</v>
      </c>
      <c r="HF167">
        <v>1073021</v>
      </c>
      <c r="HG167">
        <v>36344</v>
      </c>
      <c r="HH167">
        <v>130007</v>
      </c>
      <c r="HI167">
        <v>0</v>
      </c>
      <c r="HJ167">
        <v>27158</v>
      </c>
      <c r="HK167">
        <v>2766</v>
      </c>
      <c r="HL167">
        <v>1794</v>
      </c>
      <c r="HM167">
        <v>3000</v>
      </c>
      <c r="HN167">
        <v>72749</v>
      </c>
      <c r="HO167">
        <v>0</v>
      </c>
      <c r="HP167">
        <v>0</v>
      </c>
      <c r="HQ167">
        <v>0</v>
      </c>
      <c r="HR167">
        <v>0</v>
      </c>
      <c r="HS167">
        <v>10918485</v>
      </c>
      <c r="HT167">
        <v>281776</v>
      </c>
      <c r="HW167">
        <v>0</v>
      </c>
      <c r="HX167">
        <v>146</v>
      </c>
      <c r="HY167">
        <v>199</v>
      </c>
      <c r="HZ167">
        <v>156</v>
      </c>
      <c r="IA167">
        <v>169</v>
      </c>
      <c r="IB167">
        <v>58</v>
      </c>
      <c r="IC167">
        <v>728</v>
      </c>
      <c r="ID167">
        <v>0</v>
      </c>
      <c r="IE167">
        <v>0</v>
      </c>
      <c r="IF167">
        <v>0</v>
      </c>
      <c r="IG167">
        <v>59</v>
      </c>
      <c r="IH167">
        <v>211.05</v>
      </c>
      <c r="II167">
        <v>0</v>
      </c>
      <c r="IJ167">
        <v>59.2</v>
      </c>
      <c r="IK167">
        <v>0</v>
      </c>
      <c r="IL167">
        <v>0</v>
      </c>
      <c r="IM167">
        <v>1</v>
      </c>
      <c r="IN167">
        <v>0</v>
      </c>
      <c r="IO167">
        <v>1</v>
      </c>
      <c r="IP167">
        <v>0</v>
      </c>
      <c r="IQ167">
        <v>59.2</v>
      </c>
      <c r="IR167">
        <v>36467</v>
      </c>
      <c r="IS167">
        <v>0</v>
      </c>
      <c r="IT167">
        <v>0</v>
      </c>
      <c r="IU167">
        <v>3000</v>
      </c>
      <c r="IV167">
        <v>0</v>
      </c>
      <c r="IW167">
        <v>6160</v>
      </c>
      <c r="IX167">
        <v>0</v>
      </c>
      <c r="IY167">
        <v>0</v>
      </c>
      <c r="IZ167">
        <v>0</v>
      </c>
      <c r="JA167">
        <v>0</v>
      </c>
      <c r="JB167">
        <v>0</v>
      </c>
      <c r="JC167">
        <v>0</v>
      </c>
      <c r="JD167">
        <v>7</v>
      </c>
      <c r="JE167">
        <v>59717</v>
      </c>
      <c r="JF167">
        <v>2</v>
      </c>
      <c r="JG167">
        <v>8532</v>
      </c>
      <c r="JH167">
        <v>4500</v>
      </c>
      <c r="JJ167">
        <v>0</v>
      </c>
      <c r="JK167">
        <v>0</v>
      </c>
      <c r="JL167">
        <v>0</v>
      </c>
      <c r="JM167">
        <v>0</v>
      </c>
      <c r="JO167">
        <v>11.513</v>
      </c>
      <c r="JP167">
        <v>101.63900000000001</v>
      </c>
      <c r="JQ167">
        <v>110.18400000000001</v>
      </c>
      <c r="JR167">
        <v>91917</v>
      </c>
      <c r="JS167">
        <v>944251</v>
      </c>
      <c r="JT167">
        <v>1175582</v>
      </c>
      <c r="JU167">
        <v>0</v>
      </c>
      <c r="JW167">
        <v>0</v>
      </c>
      <c r="JX167">
        <v>0</v>
      </c>
      <c r="JY167">
        <v>0</v>
      </c>
      <c r="JZ167">
        <v>0</v>
      </c>
      <c r="KD167">
        <v>0</v>
      </c>
      <c r="KE167">
        <v>7258</v>
      </c>
      <c r="KG167">
        <v>0</v>
      </c>
      <c r="KH167">
        <v>0</v>
      </c>
      <c r="KI167">
        <v>0</v>
      </c>
      <c r="KJ167">
        <v>22</v>
      </c>
      <c r="KK167">
        <v>37</v>
      </c>
      <c r="KL167">
        <v>13552</v>
      </c>
      <c r="KM167">
        <v>22792</v>
      </c>
      <c r="KN167">
        <v>0</v>
      </c>
      <c r="KO167">
        <v>0</v>
      </c>
      <c r="KP167">
        <v>0</v>
      </c>
      <c r="KQ167">
        <v>0</v>
      </c>
      <c r="KS167">
        <v>0</v>
      </c>
      <c r="KT167">
        <v>0</v>
      </c>
      <c r="KU167">
        <v>0</v>
      </c>
      <c r="KW167">
        <v>0</v>
      </c>
      <c r="KX167">
        <v>0</v>
      </c>
      <c r="KY167">
        <v>0</v>
      </c>
      <c r="KZ167">
        <v>0</v>
      </c>
      <c r="LA167">
        <v>0</v>
      </c>
      <c r="LB167">
        <v>0</v>
      </c>
      <c r="LD167">
        <v>0</v>
      </c>
      <c r="LE167">
        <v>0</v>
      </c>
      <c r="LF167">
        <v>0</v>
      </c>
      <c r="LG167">
        <v>0</v>
      </c>
      <c r="LH167">
        <v>0</v>
      </c>
      <c r="LI167">
        <v>0</v>
      </c>
      <c r="LJ167">
        <v>1215.8010000000002</v>
      </c>
      <c r="LK167">
        <v>1</v>
      </c>
      <c r="LL167">
        <v>15000</v>
      </c>
      <c r="LM167">
        <v>12158</v>
      </c>
      <c r="LN167">
        <v>0</v>
      </c>
      <c r="LO167">
        <v>0</v>
      </c>
      <c r="LP167">
        <v>0</v>
      </c>
      <c r="LQ167">
        <v>0</v>
      </c>
      <c r="LR167">
        <v>0</v>
      </c>
      <c r="LS167">
        <v>0</v>
      </c>
      <c r="LT167">
        <v>0</v>
      </c>
      <c r="LU167">
        <v>0</v>
      </c>
      <c r="LV167">
        <v>0</v>
      </c>
      <c r="LW167">
        <v>0</v>
      </c>
      <c r="LX167">
        <v>0</v>
      </c>
      <c r="LY167">
        <v>0</v>
      </c>
      <c r="LZ167">
        <v>1190</v>
      </c>
      <c r="MA167">
        <v>71400</v>
      </c>
      <c r="MB167">
        <v>0</v>
      </c>
      <c r="MC167">
        <v>47600</v>
      </c>
      <c r="MD167">
        <v>23800</v>
      </c>
      <c r="ME167">
        <v>0</v>
      </c>
      <c r="MF167">
        <v>0</v>
      </c>
      <c r="MG167">
        <v>13104152</v>
      </c>
      <c r="MH167">
        <v>0</v>
      </c>
      <c r="MI167">
        <v>0</v>
      </c>
      <c r="MJ167">
        <v>0</v>
      </c>
      <c r="MK167">
        <v>0</v>
      </c>
      <c r="ML167">
        <v>0</v>
      </c>
    </row>
    <row r="168" spans="1:350" x14ac:dyDescent="0.25">
      <c r="A168">
        <v>45523</v>
      </c>
      <c r="B168">
        <v>101847</v>
      </c>
      <c r="C168">
        <v>9</v>
      </c>
      <c r="D168">
        <v>2025</v>
      </c>
      <c r="E168">
        <v>6160</v>
      </c>
      <c r="F168">
        <v>0</v>
      </c>
      <c r="G168">
        <v>534.31700000000001</v>
      </c>
      <c r="H168">
        <v>514.53200000000004</v>
      </c>
      <c r="I168">
        <v>514.53200000000004</v>
      </c>
      <c r="J168">
        <v>534.31700000000001</v>
      </c>
      <c r="K168">
        <v>0</v>
      </c>
      <c r="L168">
        <v>6160</v>
      </c>
      <c r="M168">
        <v>0</v>
      </c>
      <c r="N168">
        <v>0</v>
      </c>
      <c r="P168">
        <v>441.767</v>
      </c>
      <c r="Q168">
        <v>0</v>
      </c>
      <c r="R168">
        <v>274866</v>
      </c>
      <c r="S168">
        <v>622.19600000000003</v>
      </c>
      <c r="U168">
        <v>191124</v>
      </c>
      <c r="V168">
        <v>0</v>
      </c>
      <c r="W168">
        <v>0</v>
      </c>
      <c r="X168">
        <v>0</v>
      </c>
      <c r="Z168">
        <v>0</v>
      </c>
      <c r="AC168">
        <v>0</v>
      </c>
      <c r="AD168" t="s">
        <v>305</v>
      </c>
      <c r="AE168">
        <v>0</v>
      </c>
      <c r="AH168">
        <v>0</v>
      </c>
      <c r="AI168">
        <v>0</v>
      </c>
      <c r="AJ168">
        <v>6160</v>
      </c>
      <c r="AK168" t="s">
        <v>529</v>
      </c>
      <c r="AL168" t="s">
        <v>28</v>
      </c>
      <c r="AM168">
        <v>0</v>
      </c>
      <c r="AN168">
        <v>0</v>
      </c>
      <c r="AO168">
        <v>0</v>
      </c>
      <c r="AP168">
        <v>0</v>
      </c>
      <c r="AQ168">
        <v>0</v>
      </c>
      <c r="AS168">
        <v>0</v>
      </c>
      <c r="AT168">
        <v>0</v>
      </c>
      <c r="AU168">
        <v>0</v>
      </c>
      <c r="AV168">
        <v>-39357</v>
      </c>
      <c r="AW168">
        <v>6122086</v>
      </c>
      <c r="AX168">
        <v>6038567</v>
      </c>
      <c r="AY168">
        <v>3980376</v>
      </c>
      <c r="AZ168">
        <v>274866</v>
      </c>
      <c r="BA168">
        <v>9.75</v>
      </c>
      <c r="BB168">
        <v>0</v>
      </c>
      <c r="BC168">
        <v>0</v>
      </c>
      <c r="BD168">
        <v>0</v>
      </c>
      <c r="BE168">
        <v>0</v>
      </c>
      <c r="BF168">
        <v>4950776</v>
      </c>
      <c r="BG168">
        <v>0</v>
      </c>
      <c r="BJ168">
        <v>12</v>
      </c>
      <c r="BK168">
        <v>0</v>
      </c>
      <c r="BL168">
        <v>0</v>
      </c>
      <c r="BM168">
        <v>0</v>
      </c>
      <c r="BN168">
        <v>0</v>
      </c>
      <c r="BO168">
        <v>0</v>
      </c>
      <c r="BP168">
        <v>0</v>
      </c>
      <c r="BQ168">
        <v>691</v>
      </c>
      <c r="BS168">
        <v>0</v>
      </c>
      <c r="BT168">
        <v>0</v>
      </c>
      <c r="BU168">
        <v>0</v>
      </c>
      <c r="BV168">
        <v>0</v>
      </c>
      <c r="BW168">
        <v>0</v>
      </c>
      <c r="BY168">
        <v>0</v>
      </c>
      <c r="CA168">
        <v>549.19500000000005</v>
      </c>
      <c r="CB168">
        <v>549195</v>
      </c>
      <c r="CC168">
        <v>0</v>
      </c>
      <c r="CD168">
        <v>0</v>
      </c>
      <c r="CE168">
        <v>0</v>
      </c>
      <c r="CF168">
        <v>0</v>
      </c>
      <c r="CG168">
        <v>0</v>
      </c>
      <c r="CH168">
        <v>109621</v>
      </c>
      <c r="CI168">
        <v>0</v>
      </c>
      <c r="CJ168">
        <v>4</v>
      </c>
      <c r="CK168">
        <v>0</v>
      </c>
      <c r="CL168">
        <v>0</v>
      </c>
      <c r="CN168">
        <v>0</v>
      </c>
      <c r="CO168">
        <v>1</v>
      </c>
      <c r="CP168">
        <v>0</v>
      </c>
      <c r="CQ168">
        <v>0</v>
      </c>
      <c r="CR168">
        <v>439.31</v>
      </c>
      <c r="CS168">
        <v>0</v>
      </c>
      <c r="CT168">
        <v>0</v>
      </c>
      <c r="CU168">
        <v>0</v>
      </c>
      <c r="CV168">
        <v>0</v>
      </c>
      <c r="CW168">
        <v>0</v>
      </c>
      <c r="CX168">
        <v>0</v>
      </c>
      <c r="CY168">
        <v>0</v>
      </c>
      <c r="CZ168">
        <v>0</v>
      </c>
      <c r="DB168">
        <v>3169517</v>
      </c>
      <c r="DC168">
        <v>0</v>
      </c>
      <c r="DD168">
        <v>0</v>
      </c>
      <c r="DE168">
        <v>692769</v>
      </c>
      <c r="DF168">
        <v>692769</v>
      </c>
      <c r="DG168">
        <v>112.46300000000001</v>
      </c>
      <c r="DH168">
        <v>0</v>
      </c>
      <c r="DI168">
        <v>0</v>
      </c>
      <c r="DK168">
        <v>2675</v>
      </c>
      <c r="DL168">
        <v>0</v>
      </c>
      <c r="DM168">
        <v>401939</v>
      </c>
      <c r="DN168">
        <v>1322</v>
      </c>
      <c r="DO168">
        <v>0</v>
      </c>
      <c r="DP168">
        <v>0</v>
      </c>
      <c r="DQ168">
        <v>0</v>
      </c>
      <c r="DR168">
        <v>0</v>
      </c>
      <c r="DS168">
        <v>0</v>
      </c>
      <c r="DT168">
        <v>0</v>
      </c>
      <c r="DU168">
        <v>0</v>
      </c>
      <c r="DV168">
        <v>0</v>
      </c>
      <c r="DW168">
        <v>0</v>
      </c>
      <c r="DX168">
        <v>0</v>
      </c>
      <c r="DY168">
        <v>0</v>
      </c>
      <c r="DZ168">
        <v>0</v>
      </c>
      <c r="EA168">
        <v>0</v>
      </c>
      <c r="EB168">
        <v>0</v>
      </c>
      <c r="EC168">
        <v>4.4830000000000005</v>
      </c>
      <c r="ED168">
        <v>31758</v>
      </c>
      <c r="EE168">
        <v>0</v>
      </c>
      <c r="EF168">
        <v>0</v>
      </c>
      <c r="EG168">
        <v>0</v>
      </c>
      <c r="EH168">
        <v>371503</v>
      </c>
      <c r="EI168">
        <v>0</v>
      </c>
      <c r="EJ168">
        <v>0</v>
      </c>
      <c r="EK168">
        <v>19.308</v>
      </c>
      <c r="EL168">
        <v>0</v>
      </c>
      <c r="EM168">
        <v>0</v>
      </c>
      <c r="EN168">
        <v>0.47700000000000004</v>
      </c>
      <c r="EO168">
        <v>0</v>
      </c>
      <c r="EP168">
        <v>0</v>
      </c>
      <c r="EQ168">
        <v>19.785</v>
      </c>
      <c r="ER168">
        <v>0</v>
      </c>
      <c r="ES168">
        <v>60.309000000000005</v>
      </c>
      <c r="ET168">
        <v>0</v>
      </c>
      <c r="EV168">
        <v>0</v>
      </c>
      <c r="EW168">
        <v>0</v>
      </c>
      <c r="EX168">
        <v>0</v>
      </c>
      <c r="EZ168">
        <v>5225105</v>
      </c>
      <c r="FA168">
        <v>0</v>
      </c>
      <c r="FB168">
        <v>5498649</v>
      </c>
      <c r="FC168">
        <v>0</v>
      </c>
      <c r="FD168">
        <v>0</v>
      </c>
      <c r="FE168">
        <v>693990</v>
      </c>
      <c r="FF168">
        <v>119472</v>
      </c>
      <c r="FG168">
        <v>6.6668999999999992E-2</v>
      </c>
      <c r="FH168">
        <v>3.0164999999999997E-2</v>
      </c>
      <c r="FI168">
        <v>0</v>
      </c>
      <c r="FJ168">
        <v>0</v>
      </c>
      <c r="FK168">
        <v>803.697</v>
      </c>
      <c r="FL168">
        <v>6421732</v>
      </c>
      <c r="FM168">
        <v>0</v>
      </c>
      <c r="FN168">
        <v>0</v>
      </c>
      <c r="FO168">
        <v>0</v>
      </c>
      <c r="FP168">
        <v>0</v>
      </c>
      <c r="FQ168">
        <v>0</v>
      </c>
      <c r="FR168">
        <v>0</v>
      </c>
      <c r="FS168">
        <v>0</v>
      </c>
      <c r="FT168">
        <v>0</v>
      </c>
      <c r="FU168">
        <v>0</v>
      </c>
      <c r="FV168">
        <v>0</v>
      </c>
      <c r="FW168">
        <v>0</v>
      </c>
      <c r="FX168">
        <v>0</v>
      </c>
      <c r="FY168">
        <v>0</v>
      </c>
      <c r="GB168">
        <v>0</v>
      </c>
      <c r="GC168">
        <v>0</v>
      </c>
      <c r="GD168">
        <v>0</v>
      </c>
      <c r="GF168">
        <v>0</v>
      </c>
      <c r="GG168">
        <v>0</v>
      </c>
      <c r="GH168">
        <v>0</v>
      </c>
      <c r="GI168">
        <v>0</v>
      </c>
      <c r="GK168">
        <v>0</v>
      </c>
      <c r="GL168">
        <v>0</v>
      </c>
      <c r="GM168">
        <v>0</v>
      </c>
      <c r="GN168">
        <v>0</v>
      </c>
      <c r="GO168">
        <v>0</v>
      </c>
      <c r="GQ168">
        <v>0</v>
      </c>
      <c r="GR168">
        <v>0</v>
      </c>
      <c r="GS168">
        <v>0</v>
      </c>
      <c r="GT168">
        <v>0</v>
      </c>
      <c r="HB168">
        <v>380911986</v>
      </c>
      <c r="HC168">
        <v>3.9695999999999995E-2</v>
      </c>
      <c r="HD168">
        <v>84841</v>
      </c>
      <c r="HE168">
        <v>0</v>
      </c>
      <c r="HF168">
        <v>564956</v>
      </c>
      <c r="HG168">
        <v>0</v>
      </c>
      <c r="HH168">
        <v>100880</v>
      </c>
      <c r="HI168">
        <v>0</v>
      </c>
      <c r="HJ168">
        <v>19393</v>
      </c>
      <c r="HK168">
        <v>0</v>
      </c>
      <c r="HL168">
        <v>0</v>
      </c>
      <c r="HM168">
        <v>0</v>
      </c>
      <c r="HN168">
        <v>0</v>
      </c>
      <c r="HO168">
        <v>0</v>
      </c>
      <c r="HP168">
        <v>0</v>
      </c>
      <c r="HQ168">
        <v>0</v>
      </c>
      <c r="HR168">
        <v>0</v>
      </c>
      <c r="HS168">
        <v>5223783</v>
      </c>
      <c r="HT168">
        <v>119472</v>
      </c>
      <c r="HW168">
        <v>0</v>
      </c>
      <c r="HX168">
        <v>65</v>
      </c>
      <c r="HY168">
        <v>54</v>
      </c>
      <c r="HZ168">
        <v>64</v>
      </c>
      <c r="IA168">
        <v>67</v>
      </c>
      <c r="IB168">
        <v>187</v>
      </c>
      <c r="IC168">
        <v>437</v>
      </c>
      <c r="ID168">
        <v>0</v>
      </c>
      <c r="IE168">
        <v>0</v>
      </c>
      <c r="IF168">
        <v>0</v>
      </c>
      <c r="IG168">
        <v>0</v>
      </c>
      <c r="IH168">
        <v>163.767</v>
      </c>
      <c r="II168">
        <v>0</v>
      </c>
      <c r="IJ168">
        <v>0</v>
      </c>
      <c r="IK168">
        <v>0</v>
      </c>
      <c r="IL168">
        <v>0</v>
      </c>
      <c r="IM168">
        <v>0</v>
      </c>
      <c r="IN168">
        <v>0</v>
      </c>
      <c r="IO168">
        <v>0</v>
      </c>
      <c r="IP168">
        <v>0</v>
      </c>
      <c r="IQ168">
        <v>0</v>
      </c>
      <c r="IR168">
        <v>0</v>
      </c>
      <c r="IS168">
        <v>0</v>
      </c>
      <c r="IT168">
        <v>0</v>
      </c>
      <c r="IU168">
        <v>0</v>
      </c>
      <c r="IV168">
        <v>0</v>
      </c>
      <c r="IW168">
        <v>6160</v>
      </c>
      <c r="IX168">
        <v>0</v>
      </c>
      <c r="IY168">
        <v>0</v>
      </c>
      <c r="IZ168">
        <v>0</v>
      </c>
      <c r="JA168">
        <v>0</v>
      </c>
      <c r="JB168">
        <v>0</v>
      </c>
      <c r="JC168">
        <v>0</v>
      </c>
      <c r="JD168">
        <v>0</v>
      </c>
      <c r="JE168">
        <v>0</v>
      </c>
      <c r="JF168">
        <v>0</v>
      </c>
      <c r="JG168">
        <v>0</v>
      </c>
      <c r="JH168">
        <v>0</v>
      </c>
      <c r="JJ168">
        <v>0</v>
      </c>
      <c r="JK168">
        <v>0</v>
      </c>
      <c r="JL168">
        <v>0</v>
      </c>
      <c r="JM168">
        <v>0</v>
      </c>
      <c r="JO168">
        <v>0</v>
      </c>
      <c r="JP168">
        <v>0</v>
      </c>
      <c r="JQ168">
        <v>0</v>
      </c>
      <c r="JR168">
        <v>0</v>
      </c>
      <c r="JS168">
        <v>0</v>
      </c>
      <c r="JT168">
        <v>0</v>
      </c>
      <c r="JU168">
        <v>0</v>
      </c>
      <c r="JW168">
        <v>0</v>
      </c>
      <c r="JX168">
        <v>0</v>
      </c>
      <c r="JY168">
        <v>0</v>
      </c>
      <c r="JZ168">
        <v>0</v>
      </c>
      <c r="KD168">
        <v>0</v>
      </c>
      <c r="KE168">
        <v>7258</v>
      </c>
      <c r="KG168">
        <v>0</v>
      </c>
      <c r="KH168">
        <v>0</v>
      </c>
      <c r="KI168">
        <v>0</v>
      </c>
      <c r="KJ168">
        <v>0</v>
      </c>
      <c r="KK168">
        <v>0</v>
      </c>
      <c r="KL168">
        <v>0</v>
      </c>
      <c r="KM168">
        <v>0</v>
      </c>
      <c r="KN168">
        <v>0</v>
      </c>
      <c r="KO168">
        <v>0</v>
      </c>
      <c r="KP168">
        <v>0</v>
      </c>
      <c r="KQ168">
        <v>0</v>
      </c>
      <c r="KS168">
        <v>0</v>
      </c>
      <c r="KT168">
        <v>0</v>
      </c>
      <c r="KU168">
        <v>0</v>
      </c>
      <c r="KW168">
        <v>0</v>
      </c>
      <c r="KX168">
        <v>0</v>
      </c>
      <c r="KY168">
        <v>0</v>
      </c>
      <c r="KZ168">
        <v>0</v>
      </c>
      <c r="LA168">
        <v>0</v>
      </c>
      <c r="LB168">
        <v>0</v>
      </c>
      <c r="LD168">
        <v>0</v>
      </c>
      <c r="LE168">
        <v>0</v>
      </c>
      <c r="LF168">
        <v>0</v>
      </c>
      <c r="LG168">
        <v>0</v>
      </c>
      <c r="LH168">
        <v>0</v>
      </c>
      <c r="LI168">
        <v>0</v>
      </c>
      <c r="LJ168">
        <v>439.31</v>
      </c>
      <c r="LK168">
        <v>1</v>
      </c>
      <c r="LL168">
        <v>15000</v>
      </c>
      <c r="LM168">
        <v>4393</v>
      </c>
      <c r="LN168">
        <v>0</v>
      </c>
      <c r="LO168">
        <v>0</v>
      </c>
      <c r="LP168">
        <v>0</v>
      </c>
      <c r="LQ168">
        <v>0</v>
      </c>
      <c r="LR168">
        <v>0</v>
      </c>
      <c r="LS168">
        <v>0</v>
      </c>
      <c r="LT168">
        <v>0</v>
      </c>
      <c r="LU168">
        <v>0</v>
      </c>
      <c r="LV168">
        <v>0</v>
      </c>
      <c r="LW168">
        <v>0</v>
      </c>
      <c r="LX168">
        <v>0</v>
      </c>
      <c r="LY168">
        <v>0</v>
      </c>
      <c r="LZ168">
        <v>413</v>
      </c>
      <c r="MA168">
        <v>24780</v>
      </c>
      <c r="MB168">
        <v>0</v>
      </c>
      <c r="MC168">
        <v>16520</v>
      </c>
      <c r="MD168">
        <v>8260</v>
      </c>
      <c r="ME168">
        <v>0</v>
      </c>
      <c r="MF168">
        <v>0</v>
      </c>
      <c r="MG168">
        <v>6146866</v>
      </c>
      <c r="MH168">
        <v>0</v>
      </c>
      <c r="MI168">
        <v>0</v>
      </c>
      <c r="MJ168">
        <v>0</v>
      </c>
      <c r="MK168">
        <v>0</v>
      </c>
      <c r="ML168">
        <v>0</v>
      </c>
    </row>
    <row r="169" spans="1:350" x14ac:dyDescent="0.25">
      <c r="A169">
        <v>45523</v>
      </c>
      <c r="B169">
        <v>57848</v>
      </c>
      <c r="C169">
        <v>9</v>
      </c>
      <c r="D169">
        <v>2025</v>
      </c>
      <c r="E169">
        <v>6160</v>
      </c>
      <c r="F169">
        <v>0</v>
      </c>
      <c r="G169">
        <v>23473.600000000002</v>
      </c>
      <c r="H169">
        <v>21339.135999999999</v>
      </c>
      <c r="I169">
        <v>21339.135999999999</v>
      </c>
      <c r="J169">
        <v>23473.600000000002</v>
      </c>
      <c r="K169">
        <v>0</v>
      </c>
      <c r="L169">
        <v>6160</v>
      </c>
      <c r="M169">
        <v>0</v>
      </c>
      <c r="N169">
        <v>0</v>
      </c>
      <c r="P169">
        <v>21200.95</v>
      </c>
      <c r="Q169">
        <v>0</v>
      </c>
      <c r="R169">
        <v>13191146</v>
      </c>
      <c r="S169">
        <v>622.19600000000003</v>
      </c>
      <c r="U169">
        <v>9172321</v>
      </c>
      <c r="V169">
        <v>9765.1170000000002</v>
      </c>
      <c r="W169">
        <v>6120053</v>
      </c>
      <c r="X169">
        <v>6120053</v>
      </c>
      <c r="Z169">
        <v>0</v>
      </c>
      <c r="AC169">
        <v>0</v>
      </c>
      <c r="AD169" t="s">
        <v>305</v>
      </c>
      <c r="AE169">
        <v>0</v>
      </c>
      <c r="AH169">
        <v>0</v>
      </c>
      <c r="AI169">
        <v>0</v>
      </c>
      <c r="AJ169">
        <v>6160</v>
      </c>
      <c r="AK169" t="s">
        <v>529</v>
      </c>
      <c r="AL169" t="s">
        <v>437</v>
      </c>
      <c r="AM169">
        <v>0</v>
      </c>
      <c r="AN169">
        <v>0</v>
      </c>
      <c r="AO169">
        <v>0</v>
      </c>
      <c r="AP169">
        <v>0</v>
      </c>
      <c r="AQ169">
        <v>0</v>
      </c>
      <c r="AS169">
        <v>0</v>
      </c>
      <c r="AT169">
        <v>0</v>
      </c>
      <c r="AU169">
        <v>0</v>
      </c>
      <c r="AV169">
        <v>-154226</v>
      </c>
      <c r="AW169">
        <v>264487042</v>
      </c>
      <c r="AX169">
        <v>260827523</v>
      </c>
      <c r="AY169">
        <v>191966683</v>
      </c>
      <c r="AZ169">
        <v>13191146</v>
      </c>
      <c r="BA169">
        <v>0</v>
      </c>
      <c r="BB169">
        <v>498697</v>
      </c>
      <c r="BC169">
        <v>495518</v>
      </c>
      <c r="BD169">
        <v>1173.68</v>
      </c>
      <c r="BE169">
        <v>3179</v>
      </c>
      <c r="BF169">
        <v>232490354</v>
      </c>
      <c r="BG169">
        <v>0</v>
      </c>
      <c r="BJ169">
        <v>12</v>
      </c>
      <c r="BK169">
        <v>0</v>
      </c>
      <c r="BL169">
        <v>0</v>
      </c>
      <c r="BM169">
        <v>0</v>
      </c>
      <c r="BN169">
        <v>0</v>
      </c>
      <c r="BO169">
        <v>0</v>
      </c>
      <c r="BP169">
        <v>0</v>
      </c>
      <c r="BQ169">
        <v>0</v>
      </c>
      <c r="BS169">
        <v>0</v>
      </c>
      <c r="BT169">
        <v>0</v>
      </c>
      <c r="BU169">
        <v>0</v>
      </c>
      <c r="BV169">
        <v>0</v>
      </c>
      <c r="BW169">
        <v>0</v>
      </c>
      <c r="BY169">
        <v>0</v>
      </c>
      <c r="CA169">
        <v>3232.069</v>
      </c>
      <c r="CB169">
        <v>3232069</v>
      </c>
      <c r="CC169">
        <v>0</v>
      </c>
      <c r="CD169">
        <v>0</v>
      </c>
      <c r="CE169">
        <v>0</v>
      </c>
      <c r="CF169">
        <v>0</v>
      </c>
      <c r="CG169">
        <v>0</v>
      </c>
      <c r="CH169">
        <v>4957334</v>
      </c>
      <c r="CI169">
        <v>0</v>
      </c>
      <c r="CJ169">
        <v>5</v>
      </c>
      <c r="CK169">
        <v>0</v>
      </c>
      <c r="CL169">
        <v>0</v>
      </c>
      <c r="CN169">
        <v>0</v>
      </c>
      <c r="CO169">
        <v>1</v>
      </c>
      <c r="CP169">
        <v>2.9000000000000001E-2</v>
      </c>
      <c r="CQ169">
        <v>0</v>
      </c>
      <c r="CR169">
        <v>21162.912</v>
      </c>
      <c r="CS169">
        <v>0</v>
      </c>
      <c r="CT169">
        <v>0</v>
      </c>
      <c r="CU169">
        <v>0</v>
      </c>
      <c r="CV169">
        <v>0</v>
      </c>
      <c r="CW169">
        <v>0</v>
      </c>
      <c r="CX169">
        <v>0</v>
      </c>
      <c r="CY169">
        <v>0</v>
      </c>
      <c r="CZ169">
        <v>0</v>
      </c>
      <c r="DB169">
        <v>131449078</v>
      </c>
      <c r="DC169">
        <v>0</v>
      </c>
      <c r="DD169">
        <v>0</v>
      </c>
      <c r="DE169">
        <v>28808626</v>
      </c>
      <c r="DF169">
        <v>28809057</v>
      </c>
      <c r="DG169">
        <v>4676.7250000000004</v>
      </c>
      <c r="DH169">
        <v>0</v>
      </c>
      <c r="DI169">
        <v>431</v>
      </c>
      <c r="DK169">
        <v>0</v>
      </c>
      <c r="DL169">
        <v>0</v>
      </c>
      <c r="DM169">
        <v>19621347</v>
      </c>
      <c r="DN169">
        <v>64516</v>
      </c>
      <c r="DO169">
        <v>0</v>
      </c>
      <c r="DP169">
        <v>0</v>
      </c>
      <c r="DQ169">
        <v>0</v>
      </c>
      <c r="DR169">
        <v>0</v>
      </c>
      <c r="DS169">
        <v>0</v>
      </c>
      <c r="DT169">
        <v>0</v>
      </c>
      <c r="DU169">
        <v>0</v>
      </c>
      <c r="DV169">
        <v>0</v>
      </c>
      <c r="DW169">
        <v>0</v>
      </c>
      <c r="DX169">
        <v>0</v>
      </c>
      <c r="DY169">
        <v>0</v>
      </c>
      <c r="DZ169">
        <v>0</v>
      </c>
      <c r="EA169">
        <v>0.108</v>
      </c>
      <c r="EB169">
        <v>0</v>
      </c>
      <c r="EC169">
        <v>390.267</v>
      </c>
      <c r="ED169">
        <v>2764651</v>
      </c>
      <c r="EE169">
        <v>0</v>
      </c>
      <c r="EF169">
        <v>0</v>
      </c>
      <c r="EG169">
        <v>0</v>
      </c>
      <c r="EH169">
        <v>16921212</v>
      </c>
      <c r="EI169">
        <v>0</v>
      </c>
      <c r="EJ169">
        <v>0</v>
      </c>
      <c r="EK169">
        <v>747.43500000000006</v>
      </c>
      <c r="EL169">
        <v>0.152</v>
      </c>
      <c r="EM169">
        <v>87.165000000000006</v>
      </c>
      <c r="EN169">
        <v>48.522000000000006</v>
      </c>
      <c r="EO169">
        <v>0</v>
      </c>
      <c r="EP169">
        <v>0</v>
      </c>
      <c r="EQ169">
        <v>883.23</v>
      </c>
      <c r="ER169">
        <v>0</v>
      </c>
      <c r="ES169">
        <v>2746.9500000000003</v>
      </c>
      <c r="ET169">
        <v>0</v>
      </c>
      <c r="EV169">
        <v>0</v>
      </c>
      <c r="EW169">
        <v>0</v>
      </c>
      <c r="EX169">
        <v>0</v>
      </c>
      <c r="EZ169">
        <v>222627017</v>
      </c>
      <c r="FA169">
        <v>0</v>
      </c>
      <c r="FB169">
        <v>235750468</v>
      </c>
      <c r="FC169">
        <v>0</v>
      </c>
      <c r="FD169">
        <v>0</v>
      </c>
      <c r="FE169">
        <v>32590049</v>
      </c>
      <c r="FF169">
        <v>5610457</v>
      </c>
      <c r="FG169">
        <v>6.6668999999999992E-2</v>
      </c>
      <c r="FH169">
        <v>3.0164999999999997E-2</v>
      </c>
      <c r="FI169">
        <v>0</v>
      </c>
      <c r="FJ169">
        <v>0</v>
      </c>
      <c r="FK169">
        <v>37741.940999999999</v>
      </c>
      <c r="FL169">
        <v>278908308</v>
      </c>
      <c r="FM169">
        <v>0</v>
      </c>
      <c r="FN169">
        <v>0</v>
      </c>
      <c r="FO169">
        <v>18180</v>
      </c>
      <c r="FP169">
        <v>0</v>
      </c>
      <c r="FQ169">
        <v>18180</v>
      </c>
      <c r="FR169">
        <v>18180</v>
      </c>
      <c r="FS169">
        <v>0</v>
      </c>
      <c r="FT169">
        <v>0</v>
      </c>
      <c r="FU169">
        <v>0</v>
      </c>
      <c r="FV169">
        <v>0</v>
      </c>
      <c r="FW169">
        <v>0</v>
      </c>
      <c r="FX169">
        <v>0</v>
      </c>
      <c r="FY169">
        <v>0</v>
      </c>
      <c r="GB169">
        <v>12181246</v>
      </c>
      <c r="GC169">
        <v>12181246</v>
      </c>
      <c r="GD169">
        <v>1251.2340000000002</v>
      </c>
      <c r="GF169">
        <v>0</v>
      </c>
      <c r="GG169">
        <v>0</v>
      </c>
      <c r="GH169">
        <v>0</v>
      </c>
      <c r="GI169">
        <v>0</v>
      </c>
      <c r="GK169">
        <v>0</v>
      </c>
      <c r="GL169">
        <v>0</v>
      </c>
      <c r="GM169">
        <v>0</v>
      </c>
      <c r="GN169">
        <v>0</v>
      </c>
      <c r="GO169">
        <v>0</v>
      </c>
      <c r="GQ169">
        <v>0</v>
      </c>
      <c r="GR169">
        <v>0</v>
      </c>
      <c r="GS169">
        <v>0</v>
      </c>
      <c r="GT169">
        <v>0</v>
      </c>
      <c r="HB169">
        <v>380911986</v>
      </c>
      <c r="HC169">
        <v>3.9695999999999995E-2</v>
      </c>
      <c r="HD169">
        <v>3727214</v>
      </c>
      <c r="HE169">
        <v>0</v>
      </c>
      <c r="HF169">
        <v>23430371</v>
      </c>
      <c r="HG169">
        <v>523600</v>
      </c>
      <c r="HH169">
        <v>5828284</v>
      </c>
      <c r="HI169">
        <v>0</v>
      </c>
      <c r="HJ169">
        <v>781629</v>
      </c>
      <c r="HK169">
        <v>45066</v>
      </c>
      <c r="HL169">
        <v>32494</v>
      </c>
      <c r="HM169">
        <v>224000</v>
      </c>
      <c r="HN169">
        <v>2958476</v>
      </c>
      <c r="HO169">
        <v>0</v>
      </c>
      <c r="HP169">
        <v>0</v>
      </c>
      <c r="HQ169">
        <v>0</v>
      </c>
      <c r="HR169">
        <v>0</v>
      </c>
      <c r="HS169">
        <v>222559322</v>
      </c>
      <c r="HT169">
        <v>5610457</v>
      </c>
      <c r="HW169">
        <v>0</v>
      </c>
      <c r="HX169">
        <v>3607</v>
      </c>
      <c r="HY169">
        <v>3304</v>
      </c>
      <c r="HZ169">
        <v>6186</v>
      </c>
      <c r="IA169">
        <v>2684</v>
      </c>
      <c r="IB169">
        <v>3016</v>
      </c>
      <c r="IC169">
        <v>18797</v>
      </c>
      <c r="ID169">
        <v>0</v>
      </c>
      <c r="IE169">
        <v>91.817000000000007</v>
      </c>
      <c r="IF169">
        <v>64.617000000000004</v>
      </c>
      <c r="IG169">
        <v>850</v>
      </c>
      <c r="IH169">
        <v>9461.5</v>
      </c>
      <c r="II169">
        <v>0</v>
      </c>
      <c r="IJ169">
        <v>9921.5510000000013</v>
      </c>
      <c r="IK169">
        <v>0</v>
      </c>
      <c r="IL169">
        <v>30</v>
      </c>
      <c r="IM169">
        <v>24</v>
      </c>
      <c r="IN169">
        <v>1</v>
      </c>
      <c r="IO169">
        <v>55</v>
      </c>
      <c r="IP169">
        <v>0</v>
      </c>
      <c r="IQ169">
        <v>9765.1170000000002</v>
      </c>
      <c r="IR169">
        <v>6015312</v>
      </c>
      <c r="IS169">
        <v>0</v>
      </c>
      <c r="IT169">
        <v>150000</v>
      </c>
      <c r="IU169">
        <v>72000</v>
      </c>
      <c r="IV169">
        <v>2000</v>
      </c>
      <c r="IW169">
        <v>6160</v>
      </c>
      <c r="IX169">
        <v>84839</v>
      </c>
      <c r="IY169">
        <v>19902</v>
      </c>
      <c r="IZ169">
        <v>0</v>
      </c>
      <c r="JA169">
        <v>0</v>
      </c>
      <c r="JB169">
        <v>60</v>
      </c>
      <c r="JC169">
        <v>1118436</v>
      </c>
      <c r="JD169">
        <v>135</v>
      </c>
      <c r="JE169">
        <v>1355292</v>
      </c>
      <c r="JF169">
        <v>84</v>
      </c>
      <c r="JG169">
        <v>414248</v>
      </c>
      <c r="JH169">
        <v>70500</v>
      </c>
      <c r="JJ169">
        <v>0</v>
      </c>
      <c r="JK169">
        <v>0</v>
      </c>
      <c r="JL169">
        <v>0</v>
      </c>
      <c r="JM169">
        <v>0</v>
      </c>
      <c r="JO169">
        <v>0</v>
      </c>
      <c r="JP169">
        <v>847.33699999999999</v>
      </c>
      <c r="JQ169">
        <v>403.89699999999999</v>
      </c>
      <c r="JR169">
        <v>0</v>
      </c>
      <c r="JS169">
        <v>7871964</v>
      </c>
      <c r="JT169">
        <v>4309282</v>
      </c>
      <c r="JU169">
        <v>506091</v>
      </c>
      <c r="JW169">
        <v>0</v>
      </c>
      <c r="JX169">
        <v>0</v>
      </c>
      <c r="JY169">
        <v>0</v>
      </c>
      <c r="JZ169">
        <v>0</v>
      </c>
      <c r="KD169">
        <v>506229</v>
      </c>
      <c r="KE169">
        <v>7258</v>
      </c>
      <c r="KG169">
        <v>0</v>
      </c>
      <c r="KH169">
        <v>0</v>
      </c>
      <c r="KI169">
        <v>0</v>
      </c>
      <c r="KJ169">
        <v>500</v>
      </c>
      <c r="KK169">
        <v>350</v>
      </c>
      <c r="KL169">
        <v>308000</v>
      </c>
      <c r="KM169">
        <v>215600</v>
      </c>
      <c r="KN169">
        <v>0</v>
      </c>
      <c r="KO169">
        <v>0</v>
      </c>
      <c r="KP169">
        <v>0</v>
      </c>
      <c r="KQ169">
        <v>0</v>
      </c>
      <c r="KS169">
        <v>0</v>
      </c>
      <c r="KT169">
        <v>0</v>
      </c>
      <c r="KU169">
        <v>0</v>
      </c>
      <c r="KW169">
        <v>0</v>
      </c>
      <c r="KX169">
        <v>0</v>
      </c>
      <c r="KY169">
        <v>0</v>
      </c>
      <c r="KZ169">
        <v>0</v>
      </c>
      <c r="LA169">
        <v>0</v>
      </c>
      <c r="LB169">
        <v>0</v>
      </c>
      <c r="LD169">
        <v>0</v>
      </c>
      <c r="LE169">
        <v>0</v>
      </c>
      <c r="LF169">
        <v>0</v>
      </c>
      <c r="LG169">
        <v>0</v>
      </c>
      <c r="LH169">
        <v>0</v>
      </c>
      <c r="LI169">
        <v>0</v>
      </c>
      <c r="LJ169">
        <v>21162.912</v>
      </c>
      <c r="LK169">
        <v>38</v>
      </c>
      <c r="LL169">
        <v>570000</v>
      </c>
      <c r="LM169">
        <v>211629</v>
      </c>
      <c r="LN169">
        <v>0</v>
      </c>
      <c r="LO169">
        <v>0</v>
      </c>
      <c r="LP169">
        <v>0</v>
      </c>
      <c r="LQ169">
        <v>0</v>
      </c>
      <c r="LR169">
        <v>0</v>
      </c>
      <c r="LS169">
        <v>0</v>
      </c>
      <c r="LT169">
        <v>0</v>
      </c>
      <c r="LU169">
        <v>0</v>
      </c>
      <c r="LV169">
        <v>0</v>
      </c>
      <c r="LW169">
        <v>0</v>
      </c>
      <c r="LX169">
        <v>0</v>
      </c>
      <c r="LY169">
        <v>0</v>
      </c>
      <c r="LZ169">
        <v>20502</v>
      </c>
      <c r="MA169">
        <v>1230120</v>
      </c>
      <c r="MB169">
        <v>0</v>
      </c>
      <c r="MC169">
        <v>820080</v>
      </c>
      <c r="MD169">
        <v>410040</v>
      </c>
      <c r="ME169">
        <v>0</v>
      </c>
      <c r="MF169">
        <v>0</v>
      </c>
      <c r="MG169">
        <v>265717162</v>
      </c>
      <c r="MH169">
        <v>0</v>
      </c>
      <c r="MI169">
        <v>0</v>
      </c>
      <c r="MJ169">
        <v>0</v>
      </c>
      <c r="MK169">
        <v>0</v>
      </c>
      <c r="ML169">
        <v>0</v>
      </c>
    </row>
    <row r="170" spans="1:350" x14ac:dyDescent="0.25">
      <c r="A170">
        <v>45523</v>
      </c>
      <c r="B170">
        <v>101849</v>
      </c>
      <c r="C170">
        <v>9</v>
      </c>
      <c r="D170">
        <v>2025</v>
      </c>
      <c r="E170">
        <v>6160</v>
      </c>
      <c r="F170">
        <v>0</v>
      </c>
      <c r="G170">
        <v>156.68700000000001</v>
      </c>
      <c r="H170">
        <v>155.86000000000001</v>
      </c>
      <c r="I170">
        <v>155.86000000000001</v>
      </c>
      <c r="J170">
        <v>156.68700000000001</v>
      </c>
      <c r="K170">
        <v>0</v>
      </c>
      <c r="L170">
        <v>6160</v>
      </c>
      <c r="M170">
        <v>0</v>
      </c>
      <c r="N170">
        <v>0</v>
      </c>
      <c r="P170">
        <v>154.71299999999999</v>
      </c>
      <c r="Q170">
        <v>0</v>
      </c>
      <c r="R170">
        <v>96262</v>
      </c>
      <c r="S170">
        <v>622.19600000000003</v>
      </c>
      <c r="U170">
        <v>66934</v>
      </c>
      <c r="V170">
        <v>57.49</v>
      </c>
      <c r="W170">
        <v>35414</v>
      </c>
      <c r="X170">
        <v>35414</v>
      </c>
      <c r="Z170">
        <v>0</v>
      </c>
      <c r="AC170">
        <v>0</v>
      </c>
      <c r="AD170" t="s">
        <v>305</v>
      </c>
      <c r="AE170">
        <v>0</v>
      </c>
      <c r="AH170">
        <v>0</v>
      </c>
      <c r="AI170">
        <v>0</v>
      </c>
      <c r="AJ170">
        <v>6160</v>
      </c>
      <c r="AK170" t="s">
        <v>529</v>
      </c>
      <c r="AL170" t="s">
        <v>11</v>
      </c>
      <c r="AM170">
        <v>0</v>
      </c>
      <c r="AN170">
        <v>0</v>
      </c>
      <c r="AO170">
        <v>0</v>
      </c>
      <c r="AP170">
        <v>0</v>
      </c>
      <c r="AQ170">
        <v>0</v>
      </c>
      <c r="AS170">
        <v>0</v>
      </c>
      <c r="AT170">
        <v>0</v>
      </c>
      <c r="AU170">
        <v>0</v>
      </c>
      <c r="AV170">
        <v>-5371</v>
      </c>
      <c r="AW170">
        <v>1750936</v>
      </c>
      <c r="AX170">
        <v>1726183</v>
      </c>
      <c r="AY170">
        <v>1161132</v>
      </c>
      <c r="AZ170">
        <v>96262</v>
      </c>
      <c r="BA170">
        <v>13.417</v>
      </c>
      <c r="BB170">
        <v>0</v>
      </c>
      <c r="BC170">
        <v>0</v>
      </c>
      <c r="BD170">
        <v>0</v>
      </c>
      <c r="BE170">
        <v>0</v>
      </c>
      <c r="BF170">
        <v>1565257</v>
      </c>
      <c r="BG170">
        <v>0</v>
      </c>
      <c r="BJ170">
        <v>12</v>
      </c>
      <c r="BK170">
        <v>0</v>
      </c>
      <c r="BL170">
        <v>0</v>
      </c>
      <c r="BM170">
        <v>0</v>
      </c>
      <c r="BN170">
        <v>0</v>
      </c>
      <c r="BO170">
        <v>0</v>
      </c>
      <c r="BP170">
        <v>0</v>
      </c>
      <c r="BQ170">
        <v>746</v>
      </c>
      <c r="BS170">
        <v>0</v>
      </c>
      <c r="BT170">
        <v>0</v>
      </c>
      <c r="BU170">
        <v>0</v>
      </c>
      <c r="BV170">
        <v>0</v>
      </c>
      <c r="BW170">
        <v>0</v>
      </c>
      <c r="BY170">
        <v>0</v>
      </c>
      <c r="CA170">
        <v>0</v>
      </c>
      <c r="CB170">
        <v>0</v>
      </c>
      <c r="CC170">
        <v>0</v>
      </c>
      <c r="CD170">
        <v>0</v>
      </c>
      <c r="CE170">
        <v>0</v>
      </c>
      <c r="CF170">
        <v>0</v>
      </c>
      <c r="CG170">
        <v>0</v>
      </c>
      <c r="CH170">
        <v>35259</v>
      </c>
      <c r="CI170">
        <v>0</v>
      </c>
      <c r="CJ170">
        <v>4</v>
      </c>
      <c r="CK170">
        <v>0</v>
      </c>
      <c r="CL170">
        <v>0</v>
      </c>
      <c r="CN170">
        <v>0</v>
      </c>
      <c r="CO170">
        <v>1</v>
      </c>
      <c r="CP170">
        <v>0</v>
      </c>
      <c r="CQ170">
        <v>0</v>
      </c>
      <c r="CR170">
        <v>154.93</v>
      </c>
      <c r="CS170">
        <v>0</v>
      </c>
      <c r="CT170">
        <v>0</v>
      </c>
      <c r="CU170">
        <v>0</v>
      </c>
      <c r="CV170">
        <v>0</v>
      </c>
      <c r="CW170">
        <v>0</v>
      </c>
      <c r="CX170">
        <v>0</v>
      </c>
      <c r="CY170">
        <v>0</v>
      </c>
      <c r="CZ170">
        <v>0</v>
      </c>
      <c r="DB170">
        <v>960098</v>
      </c>
      <c r="DC170">
        <v>0</v>
      </c>
      <c r="DD170">
        <v>0</v>
      </c>
      <c r="DE170">
        <v>278586</v>
      </c>
      <c r="DF170">
        <v>278586</v>
      </c>
      <c r="DG170">
        <v>45.225000000000001</v>
      </c>
      <c r="DH170">
        <v>0</v>
      </c>
      <c r="DI170">
        <v>0</v>
      </c>
      <c r="DK170">
        <v>3558</v>
      </c>
      <c r="DL170">
        <v>0</v>
      </c>
      <c r="DM170">
        <v>38214</v>
      </c>
      <c r="DN170">
        <v>126</v>
      </c>
      <c r="DO170">
        <v>0</v>
      </c>
      <c r="DP170">
        <v>0</v>
      </c>
      <c r="DQ170">
        <v>0</v>
      </c>
      <c r="DR170">
        <v>0</v>
      </c>
      <c r="DS170">
        <v>0</v>
      </c>
      <c r="DT170">
        <v>0</v>
      </c>
      <c r="DU170">
        <v>0</v>
      </c>
      <c r="DV170">
        <v>0</v>
      </c>
      <c r="DW170">
        <v>0</v>
      </c>
      <c r="DX170">
        <v>0</v>
      </c>
      <c r="DY170">
        <v>0</v>
      </c>
      <c r="DZ170">
        <v>0</v>
      </c>
      <c r="EA170">
        <v>0</v>
      </c>
      <c r="EB170">
        <v>0</v>
      </c>
      <c r="EC170">
        <v>2.82</v>
      </c>
      <c r="ED170">
        <v>19977</v>
      </c>
      <c r="EE170">
        <v>0</v>
      </c>
      <c r="EF170">
        <v>0</v>
      </c>
      <c r="EG170">
        <v>0</v>
      </c>
      <c r="EH170">
        <v>18363</v>
      </c>
      <c r="EI170">
        <v>0</v>
      </c>
      <c r="EJ170">
        <v>0</v>
      </c>
      <c r="EK170">
        <v>0.41500000000000004</v>
      </c>
      <c r="EL170">
        <v>0</v>
      </c>
      <c r="EM170">
        <v>0.16200000000000001</v>
      </c>
      <c r="EN170">
        <v>0.25</v>
      </c>
      <c r="EO170">
        <v>0</v>
      </c>
      <c r="EP170">
        <v>0</v>
      </c>
      <c r="EQ170">
        <v>0.82700000000000007</v>
      </c>
      <c r="ER170">
        <v>0</v>
      </c>
      <c r="ES170">
        <v>2.9810000000000003</v>
      </c>
      <c r="ET170">
        <v>0</v>
      </c>
      <c r="EV170">
        <v>0</v>
      </c>
      <c r="EW170">
        <v>0</v>
      </c>
      <c r="EX170">
        <v>0</v>
      </c>
      <c r="EZ170">
        <v>1468995</v>
      </c>
      <c r="FA170">
        <v>0</v>
      </c>
      <c r="FB170">
        <v>1565131</v>
      </c>
      <c r="FC170">
        <v>0</v>
      </c>
      <c r="FD170">
        <v>0</v>
      </c>
      <c r="FE170">
        <v>219415</v>
      </c>
      <c r="FF170">
        <v>37773</v>
      </c>
      <c r="FG170">
        <v>6.6668999999999992E-2</v>
      </c>
      <c r="FH170">
        <v>3.0164999999999997E-2</v>
      </c>
      <c r="FI170">
        <v>0</v>
      </c>
      <c r="FJ170">
        <v>0</v>
      </c>
      <c r="FK170">
        <v>254.1</v>
      </c>
      <c r="FL170">
        <v>1857578</v>
      </c>
      <c r="FM170">
        <v>0</v>
      </c>
      <c r="FN170">
        <v>0</v>
      </c>
      <c r="FO170">
        <v>0</v>
      </c>
      <c r="FP170">
        <v>0</v>
      </c>
      <c r="FQ170">
        <v>0</v>
      </c>
      <c r="FR170">
        <v>0</v>
      </c>
      <c r="FS170">
        <v>0</v>
      </c>
      <c r="FT170">
        <v>0</v>
      </c>
      <c r="FU170">
        <v>0</v>
      </c>
      <c r="FV170">
        <v>0</v>
      </c>
      <c r="FW170">
        <v>0</v>
      </c>
      <c r="FX170">
        <v>0</v>
      </c>
      <c r="FY170">
        <v>0</v>
      </c>
      <c r="GB170">
        <v>0</v>
      </c>
      <c r="GC170">
        <v>0</v>
      </c>
      <c r="GD170">
        <v>0</v>
      </c>
      <c r="GF170">
        <v>0</v>
      </c>
      <c r="GG170">
        <v>0</v>
      </c>
      <c r="GH170">
        <v>0</v>
      </c>
      <c r="GI170">
        <v>0</v>
      </c>
      <c r="GK170">
        <v>0</v>
      </c>
      <c r="GL170">
        <v>0</v>
      </c>
      <c r="GM170">
        <v>0</v>
      </c>
      <c r="GN170">
        <v>0</v>
      </c>
      <c r="GO170">
        <v>0</v>
      </c>
      <c r="GQ170">
        <v>0</v>
      </c>
      <c r="GR170">
        <v>0</v>
      </c>
      <c r="GS170">
        <v>0</v>
      </c>
      <c r="GT170">
        <v>0</v>
      </c>
      <c r="HB170">
        <v>380911986</v>
      </c>
      <c r="HC170">
        <v>3.9695999999999995E-2</v>
      </c>
      <c r="HD170">
        <v>24879</v>
      </c>
      <c r="HE170">
        <v>0</v>
      </c>
      <c r="HF170">
        <v>171134</v>
      </c>
      <c r="HG170">
        <v>0</v>
      </c>
      <c r="HH170">
        <v>50136</v>
      </c>
      <c r="HI170">
        <v>0</v>
      </c>
      <c r="HJ170">
        <v>31549</v>
      </c>
      <c r="HK170">
        <v>0</v>
      </c>
      <c r="HL170">
        <v>0</v>
      </c>
      <c r="HM170">
        <v>0</v>
      </c>
      <c r="HN170">
        <v>0</v>
      </c>
      <c r="HO170">
        <v>0</v>
      </c>
      <c r="HP170">
        <v>0</v>
      </c>
      <c r="HQ170">
        <v>0</v>
      </c>
      <c r="HR170">
        <v>0</v>
      </c>
      <c r="HS170">
        <v>1468869</v>
      </c>
      <c r="HT170">
        <v>37773</v>
      </c>
      <c r="HW170">
        <v>0</v>
      </c>
      <c r="HX170">
        <v>17</v>
      </c>
      <c r="HY170">
        <v>43</v>
      </c>
      <c r="HZ170">
        <v>32</v>
      </c>
      <c r="IA170">
        <v>59</v>
      </c>
      <c r="IB170">
        <v>28</v>
      </c>
      <c r="IC170">
        <v>179</v>
      </c>
      <c r="ID170">
        <v>0</v>
      </c>
      <c r="IE170">
        <v>0</v>
      </c>
      <c r="IF170">
        <v>0</v>
      </c>
      <c r="IG170">
        <v>0</v>
      </c>
      <c r="IH170">
        <v>81.39</v>
      </c>
      <c r="II170">
        <v>0</v>
      </c>
      <c r="IJ170">
        <v>57.49</v>
      </c>
      <c r="IK170">
        <v>0</v>
      </c>
      <c r="IL170">
        <v>0</v>
      </c>
      <c r="IM170">
        <v>0</v>
      </c>
      <c r="IN170">
        <v>0</v>
      </c>
      <c r="IO170">
        <v>0</v>
      </c>
      <c r="IP170">
        <v>0</v>
      </c>
      <c r="IQ170">
        <v>57.49</v>
      </c>
      <c r="IR170">
        <v>35414</v>
      </c>
      <c r="IS170">
        <v>0</v>
      </c>
      <c r="IT170">
        <v>0</v>
      </c>
      <c r="IU170">
        <v>0</v>
      </c>
      <c r="IV170">
        <v>0</v>
      </c>
      <c r="IW170">
        <v>6160</v>
      </c>
      <c r="IX170">
        <v>0</v>
      </c>
      <c r="IY170">
        <v>0</v>
      </c>
      <c r="IZ170">
        <v>0</v>
      </c>
      <c r="JA170">
        <v>0</v>
      </c>
      <c r="JB170">
        <v>0</v>
      </c>
      <c r="JC170">
        <v>0</v>
      </c>
      <c r="JD170">
        <v>0</v>
      </c>
      <c r="JE170">
        <v>0</v>
      </c>
      <c r="JF170">
        <v>0</v>
      </c>
      <c r="JG170">
        <v>0</v>
      </c>
      <c r="JH170">
        <v>0</v>
      </c>
      <c r="JJ170">
        <v>0</v>
      </c>
      <c r="JK170">
        <v>0</v>
      </c>
      <c r="JL170">
        <v>0</v>
      </c>
      <c r="JM170">
        <v>0</v>
      </c>
      <c r="JO170">
        <v>0</v>
      </c>
      <c r="JP170">
        <v>0</v>
      </c>
      <c r="JQ170">
        <v>0</v>
      </c>
      <c r="JR170">
        <v>0</v>
      </c>
      <c r="JS170">
        <v>0</v>
      </c>
      <c r="JT170">
        <v>0</v>
      </c>
      <c r="JU170">
        <v>0</v>
      </c>
      <c r="JW170">
        <v>0</v>
      </c>
      <c r="JX170">
        <v>0</v>
      </c>
      <c r="JY170">
        <v>0</v>
      </c>
      <c r="JZ170">
        <v>0</v>
      </c>
      <c r="KD170">
        <v>0</v>
      </c>
      <c r="KE170">
        <v>7258</v>
      </c>
      <c r="KG170">
        <v>0</v>
      </c>
      <c r="KH170">
        <v>0</v>
      </c>
      <c r="KI170">
        <v>0</v>
      </c>
      <c r="KJ170">
        <v>0</v>
      </c>
      <c r="KK170">
        <v>0</v>
      </c>
      <c r="KL170">
        <v>0</v>
      </c>
      <c r="KM170">
        <v>0</v>
      </c>
      <c r="KN170">
        <v>0</v>
      </c>
      <c r="KO170">
        <v>0</v>
      </c>
      <c r="KP170">
        <v>0</v>
      </c>
      <c r="KQ170">
        <v>0</v>
      </c>
      <c r="KS170">
        <v>0</v>
      </c>
      <c r="KT170">
        <v>0</v>
      </c>
      <c r="KU170">
        <v>0</v>
      </c>
      <c r="KW170">
        <v>0</v>
      </c>
      <c r="KX170">
        <v>0</v>
      </c>
      <c r="KY170">
        <v>0</v>
      </c>
      <c r="KZ170">
        <v>0</v>
      </c>
      <c r="LA170">
        <v>0</v>
      </c>
      <c r="LB170">
        <v>0</v>
      </c>
      <c r="LD170">
        <v>0</v>
      </c>
      <c r="LE170">
        <v>0</v>
      </c>
      <c r="LF170">
        <v>0</v>
      </c>
      <c r="LG170">
        <v>0</v>
      </c>
      <c r="LH170">
        <v>0</v>
      </c>
      <c r="LI170">
        <v>0</v>
      </c>
      <c r="LJ170">
        <v>154.93</v>
      </c>
      <c r="LK170">
        <v>2</v>
      </c>
      <c r="LL170">
        <v>30000</v>
      </c>
      <c r="LM170">
        <v>1549</v>
      </c>
      <c r="LN170">
        <v>0</v>
      </c>
      <c r="LO170">
        <v>0</v>
      </c>
      <c r="LP170">
        <v>0</v>
      </c>
      <c r="LQ170">
        <v>0</v>
      </c>
      <c r="LR170">
        <v>0</v>
      </c>
      <c r="LS170">
        <v>0</v>
      </c>
      <c r="LT170">
        <v>0</v>
      </c>
      <c r="LU170">
        <v>0</v>
      </c>
      <c r="LV170">
        <v>0</v>
      </c>
      <c r="LW170">
        <v>0</v>
      </c>
      <c r="LX170">
        <v>0</v>
      </c>
      <c r="LY170">
        <v>0</v>
      </c>
      <c r="LZ170">
        <v>173</v>
      </c>
      <c r="MA170">
        <v>10380</v>
      </c>
      <c r="MB170">
        <v>0</v>
      </c>
      <c r="MC170">
        <v>6920</v>
      </c>
      <c r="MD170">
        <v>3460</v>
      </c>
      <c r="ME170">
        <v>0</v>
      </c>
      <c r="MF170">
        <v>0</v>
      </c>
      <c r="MG170">
        <v>1761316</v>
      </c>
      <c r="MH170">
        <v>0</v>
      </c>
      <c r="MI170">
        <v>0</v>
      </c>
      <c r="MJ170">
        <v>0</v>
      </c>
      <c r="MK170">
        <v>0</v>
      </c>
      <c r="ML170">
        <v>0</v>
      </c>
    </row>
    <row r="171" spans="1:350" x14ac:dyDescent="0.25">
      <c r="A171">
        <v>45523</v>
      </c>
      <c r="B171">
        <v>57850</v>
      </c>
      <c r="C171">
        <v>9</v>
      </c>
      <c r="D171">
        <v>2025</v>
      </c>
      <c r="E171">
        <v>6160</v>
      </c>
      <c r="F171">
        <v>0</v>
      </c>
      <c r="G171">
        <v>2174</v>
      </c>
      <c r="H171">
        <v>2052.12</v>
      </c>
      <c r="I171">
        <v>2052.12</v>
      </c>
      <c r="J171">
        <v>2174</v>
      </c>
      <c r="K171">
        <v>0</v>
      </c>
      <c r="L171">
        <v>6160</v>
      </c>
      <c r="M171">
        <v>0</v>
      </c>
      <c r="N171">
        <v>0</v>
      </c>
      <c r="P171">
        <v>2393.8000000000002</v>
      </c>
      <c r="Q171">
        <v>0</v>
      </c>
      <c r="R171">
        <v>1489413</v>
      </c>
      <c r="S171">
        <v>622.19600000000003</v>
      </c>
      <c r="U171">
        <v>1035647</v>
      </c>
      <c r="V171">
        <v>312.36700000000002</v>
      </c>
      <c r="W171">
        <v>192418</v>
      </c>
      <c r="X171">
        <v>192418</v>
      </c>
      <c r="Z171">
        <v>0</v>
      </c>
      <c r="AC171">
        <v>0</v>
      </c>
      <c r="AD171" t="s">
        <v>305</v>
      </c>
      <c r="AE171">
        <v>0</v>
      </c>
      <c r="AH171">
        <v>0</v>
      </c>
      <c r="AI171">
        <v>0</v>
      </c>
      <c r="AJ171">
        <v>6160</v>
      </c>
      <c r="AK171" t="s">
        <v>529</v>
      </c>
      <c r="AL171" t="s">
        <v>370</v>
      </c>
      <c r="AM171">
        <v>0</v>
      </c>
      <c r="AN171">
        <v>0</v>
      </c>
      <c r="AO171">
        <v>0</v>
      </c>
      <c r="AP171">
        <v>0</v>
      </c>
      <c r="AQ171">
        <v>0</v>
      </c>
      <c r="AS171">
        <v>0</v>
      </c>
      <c r="AT171">
        <v>0</v>
      </c>
      <c r="AU171">
        <v>0</v>
      </c>
      <c r="AV171">
        <v>0</v>
      </c>
      <c r="AW171">
        <v>21227610</v>
      </c>
      <c r="AX171">
        <v>20887816</v>
      </c>
      <c r="AY171">
        <v>14460627</v>
      </c>
      <c r="AZ171">
        <v>1489413</v>
      </c>
      <c r="BA171">
        <v>0</v>
      </c>
      <c r="BB171">
        <v>46186</v>
      </c>
      <c r="BC171">
        <v>45892</v>
      </c>
      <c r="BD171">
        <v>108.7</v>
      </c>
      <c r="BE171">
        <v>294</v>
      </c>
      <c r="BF171">
        <v>19210751</v>
      </c>
      <c r="BG171">
        <v>0</v>
      </c>
      <c r="BJ171">
        <v>12</v>
      </c>
      <c r="BK171">
        <v>0</v>
      </c>
      <c r="BL171">
        <v>0</v>
      </c>
      <c r="BM171">
        <v>0</v>
      </c>
      <c r="BN171">
        <v>0</v>
      </c>
      <c r="BO171">
        <v>0</v>
      </c>
      <c r="BP171">
        <v>0</v>
      </c>
      <c r="BQ171">
        <v>454</v>
      </c>
      <c r="BS171">
        <v>0</v>
      </c>
      <c r="BT171">
        <v>0</v>
      </c>
      <c r="BU171">
        <v>0</v>
      </c>
      <c r="BV171">
        <v>0</v>
      </c>
      <c r="BW171">
        <v>0</v>
      </c>
      <c r="BY171">
        <v>0</v>
      </c>
      <c r="CA171">
        <v>0</v>
      </c>
      <c r="CB171">
        <v>0</v>
      </c>
      <c r="CC171">
        <v>0</v>
      </c>
      <c r="CD171">
        <v>0</v>
      </c>
      <c r="CE171">
        <v>0</v>
      </c>
      <c r="CF171">
        <v>0</v>
      </c>
      <c r="CG171">
        <v>0</v>
      </c>
      <c r="CH171">
        <v>485775</v>
      </c>
      <c r="CI171">
        <v>0</v>
      </c>
      <c r="CJ171">
        <v>4</v>
      </c>
      <c r="CK171">
        <v>0</v>
      </c>
      <c r="CL171">
        <v>0</v>
      </c>
      <c r="CN171">
        <v>0</v>
      </c>
      <c r="CO171">
        <v>1</v>
      </c>
      <c r="CP171">
        <v>0</v>
      </c>
      <c r="CQ171">
        <v>0</v>
      </c>
      <c r="CR171">
        <v>2390.498</v>
      </c>
      <c r="CS171">
        <v>0</v>
      </c>
      <c r="CT171">
        <v>0</v>
      </c>
      <c r="CU171">
        <v>0</v>
      </c>
      <c r="CV171">
        <v>0</v>
      </c>
      <c r="CW171">
        <v>0</v>
      </c>
      <c r="CX171">
        <v>0</v>
      </c>
      <c r="CY171">
        <v>0</v>
      </c>
      <c r="CZ171">
        <v>0</v>
      </c>
      <c r="DB171">
        <v>12641059</v>
      </c>
      <c r="DC171">
        <v>0</v>
      </c>
      <c r="DD171">
        <v>0</v>
      </c>
      <c r="DE171">
        <v>1489334</v>
      </c>
      <c r="DF171">
        <v>1489334</v>
      </c>
      <c r="DG171">
        <v>241.77500000000001</v>
      </c>
      <c r="DH171">
        <v>0</v>
      </c>
      <c r="DI171">
        <v>0</v>
      </c>
      <c r="DK171">
        <v>0</v>
      </c>
      <c r="DL171">
        <v>0</v>
      </c>
      <c r="DM171">
        <v>1553096</v>
      </c>
      <c r="DN171">
        <v>5107</v>
      </c>
      <c r="DO171">
        <v>0</v>
      </c>
      <c r="DP171">
        <v>0</v>
      </c>
      <c r="DQ171">
        <v>0</v>
      </c>
      <c r="DR171">
        <v>0</v>
      </c>
      <c r="DS171">
        <v>0</v>
      </c>
      <c r="DT171">
        <v>0</v>
      </c>
      <c r="DU171">
        <v>0</v>
      </c>
      <c r="DV171">
        <v>0</v>
      </c>
      <c r="DW171">
        <v>0</v>
      </c>
      <c r="DX171">
        <v>0</v>
      </c>
      <c r="DY171">
        <v>0</v>
      </c>
      <c r="DZ171">
        <v>0</v>
      </c>
      <c r="EA171">
        <v>0</v>
      </c>
      <c r="EB171">
        <v>0</v>
      </c>
      <c r="EC171">
        <v>100.26700000000001</v>
      </c>
      <c r="ED171">
        <v>710291</v>
      </c>
      <c r="EE171">
        <v>0</v>
      </c>
      <c r="EF171">
        <v>0</v>
      </c>
      <c r="EG171">
        <v>0</v>
      </c>
      <c r="EH171">
        <v>847912</v>
      </c>
      <c r="EI171">
        <v>0</v>
      </c>
      <c r="EJ171">
        <v>0</v>
      </c>
      <c r="EK171">
        <v>34.210999999999999</v>
      </c>
      <c r="EL171">
        <v>0</v>
      </c>
      <c r="EM171">
        <v>0.04</v>
      </c>
      <c r="EN171">
        <v>6.9790000000000001</v>
      </c>
      <c r="EO171">
        <v>0</v>
      </c>
      <c r="EP171">
        <v>0</v>
      </c>
      <c r="EQ171">
        <v>41.230000000000004</v>
      </c>
      <c r="ER171">
        <v>0</v>
      </c>
      <c r="ES171">
        <v>137.648</v>
      </c>
      <c r="ET171">
        <v>0</v>
      </c>
      <c r="EV171">
        <v>0</v>
      </c>
      <c r="EW171">
        <v>0</v>
      </c>
      <c r="EX171">
        <v>0</v>
      </c>
      <c r="EZ171">
        <v>17731296</v>
      </c>
      <c r="FA171">
        <v>0</v>
      </c>
      <c r="FB171">
        <v>19215308</v>
      </c>
      <c r="FC171">
        <v>0</v>
      </c>
      <c r="FD171">
        <v>0</v>
      </c>
      <c r="FE171">
        <v>2692926</v>
      </c>
      <c r="FF171">
        <v>463594</v>
      </c>
      <c r="FG171">
        <v>6.6668999999999992E-2</v>
      </c>
      <c r="FH171">
        <v>3.0164999999999997E-2</v>
      </c>
      <c r="FI171">
        <v>0</v>
      </c>
      <c r="FJ171">
        <v>0</v>
      </c>
      <c r="FK171">
        <v>3118.6280000000002</v>
      </c>
      <c r="FL171">
        <v>22857603</v>
      </c>
      <c r="FM171">
        <v>0</v>
      </c>
      <c r="FN171">
        <v>0</v>
      </c>
      <c r="FO171">
        <v>0</v>
      </c>
      <c r="FP171">
        <v>0</v>
      </c>
      <c r="FQ171">
        <v>0</v>
      </c>
      <c r="FR171">
        <v>0</v>
      </c>
      <c r="FS171">
        <v>0</v>
      </c>
      <c r="FT171">
        <v>0</v>
      </c>
      <c r="FU171">
        <v>0</v>
      </c>
      <c r="FV171">
        <v>0</v>
      </c>
      <c r="FW171">
        <v>0</v>
      </c>
      <c r="FX171">
        <v>0</v>
      </c>
      <c r="FY171">
        <v>0</v>
      </c>
      <c r="GB171">
        <v>665645</v>
      </c>
      <c r="GC171">
        <v>665645</v>
      </c>
      <c r="GD171">
        <v>80.650000000000006</v>
      </c>
      <c r="GF171">
        <v>0</v>
      </c>
      <c r="GG171">
        <v>0</v>
      </c>
      <c r="GH171">
        <v>0</v>
      </c>
      <c r="GI171">
        <v>0</v>
      </c>
      <c r="GK171">
        <v>0</v>
      </c>
      <c r="GL171">
        <v>0</v>
      </c>
      <c r="GM171">
        <v>0</v>
      </c>
      <c r="GN171">
        <v>0</v>
      </c>
      <c r="GO171">
        <v>0</v>
      </c>
      <c r="GQ171">
        <v>0</v>
      </c>
      <c r="GR171">
        <v>0</v>
      </c>
      <c r="GS171">
        <v>0</v>
      </c>
      <c r="GT171">
        <v>0</v>
      </c>
      <c r="HB171">
        <v>380911986</v>
      </c>
      <c r="HC171">
        <v>3.9695999999999995E-2</v>
      </c>
      <c r="HD171">
        <v>345195</v>
      </c>
      <c r="HE171">
        <v>0</v>
      </c>
      <c r="HF171">
        <v>2253228</v>
      </c>
      <c r="HG171">
        <v>52360</v>
      </c>
      <c r="HH171">
        <v>151413</v>
      </c>
      <c r="HI171">
        <v>0</v>
      </c>
      <c r="HJ171">
        <v>113905</v>
      </c>
      <c r="HK171">
        <v>5754</v>
      </c>
      <c r="HL171">
        <v>4204</v>
      </c>
      <c r="HM171">
        <v>47000</v>
      </c>
      <c r="HN171">
        <v>0</v>
      </c>
      <c r="HO171">
        <v>0</v>
      </c>
      <c r="HP171">
        <v>0</v>
      </c>
      <c r="HQ171">
        <v>0</v>
      </c>
      <c r="HR171">
        <v>0</v>
      </c>
      <c r="HS171">
        <v>17725895</v>
      </c>
      <c r="HT171">
        <v>463594</v>
      </c>
      <c r="HW171">
        <v>0</v>
      </c>
      <c r="HX171">
        <v>183</v>
      </c>
      <c r="HY171">
        <v>295</v>
      </c>
      <c r="HZ171">
        <v>112</v>
      </c>
      <c r="IA171">
        <v>267</v>
      </c>
      <c r="IB171">
        <v>118</v>
      </c>
      <c r="IC171">
        <v>975</v>
      </c>
      <c r="ID171">
        <v>0</v>
      </c>
      <c r="IE171">
        <v>0</v>
      </c>
      <c r="IF171">
        <v>0</v>
      </c>
      <c r="IG171">
        <v>85</v>
      </c>
      <c r="IH171">
        <v>245.8</v>
      </c>
      <c r="II171">
        <v>0</v>
      </c>
      <c r="IJ171">
        <v>312.36700000000002</v>
      </c>
      <c r="IK171">
        <v>0</v>
      </c>
      <c r="IL171">
        <v>5</v>
      </c>
      <c r="IM171">
        <v>6</v>
      </c>
      <c r="IN171">
        <v>2</v>
      </c>
      <c r="IO171">
        <v>13</v>
      </c>
      <c r="IP171">
        <v>0</v>
      </c>
      <c r="IQ171">
        <v>312.36700000000002</v>
      </c>
      <c r="IR171">
        <v>192418</v>
      </c>
      <c r="IS171">
        <v>0</v>
      </c>
      <c r="IT171">
        <v>25000</v>
      </c>
      <c r="IU171">
        <v>18000</v>
      </c>
      <c r="IV171">
        <v>4000</v>
      </c>
      <c r="IW171">
        <v>6160</v>
      </c>
      <c r="IX171">
        <v>0</v>
      </c>
      <c r="IY171">
        <v>0</v>
      </c>
      <c r="IZ171">
        <v>0</v>
      </c>
      <c r="JA171">
        <v>0</v>
      </c>
      <c r="JB171">
        <v>0</v>
      </c>
      <c r="JC171">
        <v>0</v>
      </c>
      <c r="JD171">
        <v>0</v>
      </c>
      <c r="JE171">
        <v>0</v>
      </c>
      <c r="JF171">
        <v>0</v>
      </c>
      <c r="JG171">
        <v>0</v>
      </c>
      <c r="JH171">
        <v>0</v>
      </c>
      <c r="JJ171">
        <v>0</v>
      </c>
      <c r="JK171">
        <v>0</v>
      </c>
      <c r="JL171">
        <v>0</v>
      </c>
      <c r="JM171">
        <v>0</v>
      </c>
      <c r="JO171">
        <v>64</v>
      </c>
      <c r="JP171">
        <v>16.649999999999999</v>
      </c>
      <c r="JQ171">
        <v>0</v>
      </c>
      <c r="JR171">
        <v>510963</v>
      </c>
      <c r="JS171">
        <v>154682</v>
      </c>
      <c r="JT171">
        <v>0</v>
      </c>
      <c r="JU171">
        <v>46871</v>
      </c>
      <c r="JW171">
        <v>0</v>
      </c>
      <c r="JX171">
        <v>0</v>
      </c>
      <c r="JY171">
        <v>0</v>
      </c>
      <c r="JZ171">
        <v>0</v>
      </c>
      <c r="KD171">
        <v>47001</v>
      </c>
      <c r="KE171">
        <v>7258</v>
      </c>
      <c r="KG171">
        <v>0</v>
      </c>
      <c r="KH171">
        <v>0</v>
      </c>
      <c r="KI171">
        <v>0</v>
      </c>
      <c r="KJ171">
        <v>32</v>
      </c>
      <c r="KK171">
        <v>53</v>
      </c>
      <c r="KL171">
        <v>19712</v>
      </c>
      <c r="KM171">
        <v>32648</v>
      </c>
      <c r="KN171">
        <v>0</v>
      </c>
      <c r="KO171">
        <v>0</v>
      </c>
      <c r="KP171">
        <v>0</v>
      </c>
      <c r="KQ171">
        <v>0</v>
      </c>
      <c r="KS171">
        <v>0</v>
      </c>
      <c r="KT171">
        <v>0</v>
      </c>
      <c r="KU171">
        <v>0</v>
      </c>
      <c r="KW171">
        <v>0</v>
      </c>
      <c r="KX171">
        <v>0</v>
      </c>
      <c r="KY171">
        <v>0</v>
      </c>
      <c r="KZ171">
        <v>0</v>
      </c>
      <c r="LA171">
        <v>0</v>
      </c>
      <c r="LB171">
        <v>0</v>
      </c>
      <c r="LD171">
        <v>0</v>
      </c>
      <c r="LE171">
        <v>0</v>
      </c>
      <c r="LF171">
        <v>0</v>
      </c>
      <c r="LG171">
        <v>0</v>
      </c>
      <c r="LH171">
        <v>0</v>
      </c>
      <c r="LI171">
        <v>0</v>
      </c>
      <c r="LJ171">
        <v>2390.498</v>
      </c>
      <c r="LK171">
        <v>6</v>
      </c>
      <c r="LL171">
        <v>90000</v>
      </c>
      <c r="LM171">
        <v>23905</v>
      </c>
      <c r="LN171">
        <v>0</v>
      </c>
      <c r="LO171">
        <v>0</v>
      </c>
      <c r="LP171">
        <v>0</v>
      </c>
      <c r="LQ171">
        <v>0</v>
      </c>
      <c r="LR171">
        <v>0</v>
      </c>
      <c r="LS171">
        <v>0</v>
      </c>
      <c r="LT171">
        <v>0</v>
      </c>
      <c r="LU171">
        <v>0</v>
      </c>
      <c r="LV171">
        <v>0</v>
      </c>
      <c r="LW171">
        <v>0</v>
      </c>
      <c r="LX171">
        <v>0</v>
      </c>
      <c r="LY171">
        <v>0</v>
      </c>
      <c r="LZ171">
        <v>2343</v>
      </c>
      <c r="MA171">
        <v>140580</v>
      </c>
      <c r="MB171">
        <v>0</v>
      </c>
      <c r="MC171">
        <v>93720</v>
      </c>
      <c r="MD171">
        <v>46860</v>
      </c>
      <c r="ME171">
        <v>0</v>
      </c>
      <c r="MF171">
        <v>0</v>
      </c>
      <c r="MG171">
        <v>21368190</v>
      </c>
      <c r="MH171">
        <v>0</v>
      </c>
      <c r="MI171">
        <v>0</v>
      </c>
      <c r="MJ171">
        <v>0</v>
      </c>
      <c r="MK171">
        <v>0</v>
      </c>
      <c r="ML171">
        <v>0</v>
      </c>
    </row>
    <row r="172" spans="1:350" x14ac:dyDescent="0.25">
      <c r="A172">
        <v>45523</v>
      </c>
      <c r="B172">
        <v>57851</v>
      </c>
      <c r="C172">
        <v>9</v>
      </c>
      <c r="D172">
        <v>2025</v>
      </c>
      <c r="E172">
        <v>6160</v>
      </c>
      <c r="F172">
        <v>0</v>
      </c>
      <c r="G172">
        <v>86.865000000000009</v>
      </c>
      <c r="H172">
        <v>77.272000000000006</v>
      </c>
      <c r="I172">
        <v>77.272000000000006</v>
      </c>
      <c r="J172">
        <v>86.865000000000009</v>
      </c>
      <c r="K172">
        <v>0</v>
      </c>
      <c r="L172">
        <v>6160</v>
      </c>
      <c r="M172">
        <v>0</v>
      </c>
      <c r="N172">
        <v>0</v>
      </c>
      <c r="P172">
        <v>86.113</v>
      </c>
      <c r="Q172">
        <v>0</v>
      </c>
      <c r="R172">
        <v>53579</v>
      </c>
      <c r="S172">
        <v>622.19600000000003</v>
      </c>
      <c r="U172">
        <v>37256</v>
      </c>
      <c r="V172">
        <v>20.133000000000003</v>
      </c>
      <c r="W172">
        <v>12402</v>
      </c>
      <c r="X172">
        <v>12402</v>
      </c>
      <c r="Z172">
        <v>0</v>
      </c>
      <c r="AC172">
        <v>0</v>
      </c>
      <c r="AD172" t="s">
        <v>305</v>
      </c>
      <c r="AE172">
        <v>0</v>
      </c>
      <c r="AH172">
        <v>0</v>
      </c>
      <c r="AI172">
        <v>0</v>
      </c>
      <c r="AJ172">
        <v>6160</v>
      </c>
      <c r="AK172" t="s">
        <v>529</v>
      </c>
      <c r="AL172" t="s">
        <v>421</v>
      </c>
      <c r="AM172">
        <v>0</v>
      </c>
      <c r="AN172">
        <v>0</v>
      </c>
      <c r="AO172">
        <v>0</v>
      </c>
      <c r="AP172">
        <v>0</v>
      </c>
      <c r="AQ172">
        <v>0</v>
      </c>
      <c r="AS172">
        <v>0</v>
      </c>
      <c r="AT172">
        <v>0</v>
      </c>
      <c r="AU172">
        <v>0</v>
      </c>
      <c r="AV172">
        <v>-15940</v>
      </c>
      <c r="AW172">
        <v>978158</v>
      </c>
      <c r="AX172">
        <v>978793</v>
      </c>
      <c r="AY172">
        <v>692633</v>
      </c>
      <c r="AZ172">
        <v>53579</v>
      </c>
      <c r="BA172">
        <v>0</v>
      </c>
      <c r="BB172">
        <v>0</v>
      </c>
      <c r="BC172">
        <v>0</v>
      </c>
      <c r="BD172">
        <v>0</v>
      </c>
      <c r="BE172">
        <v>0</v>
      </c>
      <c r="BF172">
        <v>886682</v>
      </c>
      <c r="BG172">
        <v>0</v>
      </c>
      <c r="BJ172">
        <v>12</v>
      </c>
      <c r="BK172">
        <v>0</v>
      </c>
      <c r="BL172">
        <v>0</v>
      </c>
      <c r="BM172">
        <v>0</v>
      </c>
      <c r="BN172">
        <v>0</v>
      </c>
      <c r="BO172">
        <v>0</v>
      </c>
      <c r="BP172">
        <v>0</v>
      </c>
      <c r="BQ172">
        <v>758</v>
      </c>
      <c r="BS172">
        <v>0</v>
      </c>
      <c r="BT172">
        <v>0</v>
      </c>
      <c r="BU172">
        <v>0</v>
      </c>
      <c r="BV172">
        <v>0</v>
      </c>
      <c r="BW172">
        <v>0</v>
      </c>
      <c r="BY172">
        <v>0</v>
      </c>
      <c r="CA172">
        <v>0</v>
      </c>
      <c r="CB172">
        <v>0</v>
      </c>
      <c r="CC172">
        <v>0</v>
      </c>
      <c r="CD172">
        <v>0</v>
      </c>
      <c r="CE172">
        <v>0</v>
      </c>
      <c r="CF172">
        <v>0</v>
      </c>
      <c r="CG172">
        <v>0</v>
      </c>
      <c r="CH172">
        <v>6780</v>
      </c>
      <c r="CI172">
        <v>0</v>
      </c>
      <c r="CJ172">
        <v>4</v>
      </c>
      <c r="CK172">
        <v>0</v>
      </c>
      <c r="CL172">
        <v>0</v>
      </c>
      <c r="CN172">
        <v>0</v>
      </c>
      <c r="CO172">
        <v>1</v>
      </c>
      <c r="CP172">
        <v>0</v>
      </c>
      <c r="CQ172">
        <v>0</v>
      </c>
      <c r="CR172">
        <v>89.25</v>
      </c>
      <c r="CS172">
        <v>0</v>
      </c>
      <c r="CT172">
        <v>0</v>
      </c>
      <c r="CU172">
        <v>0</v>
      </c>
      <c r="CV172">
        <v>0</v>
      </c>
      <c r="CW172">
        <v>0</v>
      </c>
      <c r="CX172">
        <v>0</v>
      </c>
      <c r="CY172">
        <v>0</v>
      </c>
      <c r="CZ172">
        <v>0</v>
      </c>
      <c r="DB172">
        <v>475996</v>
      </c>
      <c r="DC172">
        <v>0</v>
      </c>
      <c r="DD172">
        <v>0</v>
      </c>
      <c r="DE172">
        <v>80619</v>
      </c>
      <c r="DF172">
        <v>80619</v>
      </c>
      <c r="DG172">
        <v>13.088000000000001</v>
      </c>
      <c r="DH172">
        <v>0</v>
      </c>
      <c r="DI172">
        <v>0</v>
      </c>
      <c r="DK172">
        <v>3752</v>
      </c>
      <c r="DL172">
        <v>0</v>
      </c>
      <c r="DM172">
        <v>193247</v>
      </c>
      <c r="DN172">
        <v>635</v>
      </c>
      <c r="DO172">
        <v>0</v>
      </c>
      <c r="DP172">
        <v>0</v>
      </c>
      <c r="DQ172">
        <v>0</v>
      </c>
      <c r="DR172">
        <v>0</v>
      </c>
      <c r="DS172">
        <v>0</v>
      </c>
      <c r="DT172">
        <v>0</v>
      </c>
      <c r="DU172">
        <v>0</v>
      </c>
      <c r="DV172">
        <v>0</v>
      </c>
      <c r="DW172">
        <v>0</v>
      </c>
      <c r="DX172">
        <v>0</v>
      </c>
      <c r="DY172">
        <v>0</v>
      </c>
      <c r="DZ172">
        <v>0</v>
      </c>
      <c r="EA172">
        <v>0</v>
      </c>
      <c r="EB172">
        <v>0</v>
      </c>
      <c r="EC172">
        <v>1.7020000000000002</v>
      </c>
      <c r="ED172">
        <v>12057</v>
      </c>
      <c r="EE172">
        <v>0</v>
      </c>
      <c r="EF172">
        <v>0</v>
      </c>
      <c r="EG172">
        <v>0</v>
      </c>
      <c r="EH172">
        <v>181825</v>
      </c>
      <c r="EI172">
        <v>0</v>
      </c>
      <c r="EJ172">
        <v>0</v>
      </c>
      <c r="EK172">
        <v>9.0570000000000004</v>
      </c>
      <c r="EL172">
        <v>0</v>
      </c>
      <c r="EM172">
        <v>0.16700000000000001</v>
      </c>
      <c r="EN172">
        <v>0.36899999999999999</v>
      </c>
      <c r="EO172">
        <v>0</v>
      </c>
      <c r="EP172">
        <v>0</v>
      </c>
      <c r="EQ172">
        <v>9.593</v>
      </c>
      <c r="ER172">
        <v>0</v>
      </c>
      <c r="ES172">
        <v>29.517000000000003</v>
      </c>
      <c r="ET172">
        <v>0</v>
      </c>
      <c r="EV172">
        <v>0</v>
      </c>
      <c r="EW172">
        <v>0</v>
      </c>
      <c r="EX172">
        <v>0</v>
      </c>
      <c r="EZ172">
        <v>833103</v>
      </c>
      <c r="FA172">
        <v>0</v>
      </c>
      <c r="FB172">
        <v>886047</v>
      </c>
      <c r="FC172">
        <v>0</v>
      </c>
      <c r="FD172">
        <v>0</v>
      </c>
      <c r="FE172">
        <v>124293</v>
      </c>
      <c r="FF172">
        <v>21397</v>
      </c>
      <c r="FG172">
        <v>6.6668999999999992E-2</v>
      </c>
      <c r="FH172">
        <v>3.0164999999999997E-2</v>
      </c>
      <c r="FI172">
        <v>0</v>
      </c>
      <c r="FJ172">
        <v>0</v>
      </c>
      <c r="FK172">
        <v>143.94200000000001</v>
      </c>
      <c r="FL172">
        <v>1038517</v>
      </c>
      <c r="FM172">
        <v>0</v>
      </c>
      <c r="FN172">
        <v>0</v>
      </c>
      <c r="FO172">
        <v>0</v>
      </c>
      <c r="FP172">
        <v>0</v>
      </c>
      <c r="FQ172">
        <v>0</v>
      </c>
      <c r="FR172">
        <v>0</v>
      </c>
      <c r="FS172">
        <v>0</v>
      </c>
      <c r="FT172">
        <v>0</v>
      </c>
      <c r="FU172">
        <v>0</v>
      </c>
      <c r="FV172">
        <v>0</v>
      </c>
      <c r="FW172">
        <v>0</v>
      </c>
      <c r="FX172">
        <v>0</v>
      </c>
      <c r="FY172">
        <v>0</v>
      </c>
      <c r="GB172">
        <v>0</v>
      </c>
      <c r="GC172">
        <v>0</v>
      </c>
      <c r="GD172">
        <v>0</v>
      </c>
      <c r="GF172">
        <v>0</v>
      </c>
      <c r="GG172">
        <v>0</v>
      </c>
      <c r="GH172">
        <v>0</v>
      </c>
      <c r="GI172">
        <v>0</v>
      </c>
      <c r="GK172">
        <v>0</v>
      </c>
      <c r="GL172">
        <v>0</v>
      </c>
      <c r="GM172">
        <v>0</v>
      </c>
      <c r="GN172">
        <v>0</v>
      </c>
      <c r="GO172">
        <v>0</v>
      </c>
      <c r="GQ172">
        <v>0</v>
      </c>
      <c r="GR172">
        <v>0</v>
      </c>
      <c r="GS172">
        <v>0</v>
      </c>
      <c r="GT172">
        <v>0</v>
      </c>
      <c r="HB172">
        <v>0</v>
      </c>
      <c r="HC172">
        <v>3.9695999999999995E-2</v>
      </c>
      <c r="HD172">
        <v>0</v>
      </c>
      <c r="HE172">
        <v>0</v>
      </c>
      <c r="HF172">
        <v>84845</v>
      </c>
      <c r="HG172">
        <v>3080</v>
      </c>
      <c r="HH172">
        <v>20000</v>
      </c>
      <c r="HI172">
        <v>0</v>
      </c>
      <c r="HJ172">
        <v>15858</v>
      </c>
      <c r="HK172">
        <v>0</v>
      </c>
      <c r="HL172">
        <v>0</v>
      </c>
      <c r="HM172">
        <v>0</v>
      </c>
      <c r="HN172">
        <v>0</v>
      </c>
      <c r="HO172">
        <v>0</v>
      </c>
      <c r="HP172">
        <v>0</v>
      </c>
      <c r="HQ172">
        <v>0</v>
      </c>
      <c r="HR172">
        <v>0</v>
      </c>
      <c r="HS172">
        <v>832468</v>
      </c>
      <c r="HT172">
        <v>21397</v>
      </c>
      <c r="HW172">
        <v>0</v>
      </c>
      <c r="HX172">
        <v>9</v>
      </c>
      <c r="HY172">
        <v>9</v>
      </c>
      <c r="HZ172">
        <v>10</v>
      </c>
      <c r="IA172">
        <v>14</v>
      </c>
      <c r="IB172">
        <v>10</v>
      </c>
      <c r="IC172">
        <v>52</v>
      </c>
      <c r="ID172">
        <v>0</v>
      </c>
      <c r="IE172">
        <v>0</v>
      </c>
      <c r="IF172">
        <v>0</v>
      </c>
      <c r="IG172">
        <v>5</v>
      </c>
      <c r="IH172">
        <v>32.466999999999999</v>
      </c>
      <c r="II172">
        <v>0</v>
      </c>
      <c r="IJ172">
        <v>20.133000000000003</v>
      </c>
      <c r="IK172">
        <v>0</v>
      </c>
      <c r="IL172">
        <v>0</v>
      </c>
      <c r="IM172">
        <v>0</v>
      </c>
      <c r="IN172">
        <v>0</v>
      </c>
      <c r="IO172">
        <v>0</v>
      </c>
      <c r="IP172">
        <v>0</v>
      </c>
      <c r="IQ172">
        <v>20.133000000000003</v>
      </c>
      <c r="IR172">
        <v>12402</v>
      </c>
      <c r="IS172">
        <v>0</v>
      </c>
      <c r="IT172">
        <v>0</v>
      </c>
      <c r="IU172">
        <v>0</v>
      </c>
      <c r="IV172">
        <v>0</v>
      </c>
      <c r="IW172">
        <v>6160</v>
      </c>
      <c r="IX172">
        <v>0</v>
      </c>
      <c r="IY172">
        <v>0</v>
      </c>
      <c r="IZ172">
        <v>0</v>
      </c>
      <c r="JA172">
        <v>0</v>
      </c>
      <c r="JB172">
        <v>0</v>
      </c>
      <c r="JC172">
        <v>0</v>
      </c>
      <c r="JD172">
        <v>0</v>
      </c>
      <c r="JE172">
        <v>0</v>
      </c>
      <c r="JF172">
        <v>0</v>
      </c>
      <c r="JG172">
        <v>0</v>
      </c>
      <c r="JH172">
        <v>0</v>
      </c>
      <c r="JJ172">
        <v>0</v>
      </c>
      <c r="JK172">
        <v>0</v>
      </c>
      <c r="JL172">
        <v>0</v>
      </c>
      <c r="JM172">
        <v>0</v>
      </c>
      <c r="JO172">
        <v>0</v>
      </c>
      <c r="JP172">
        <v>0</v>
      </c>
      <c r="JQ172">
        <v>0</v>
      </c>
      <c r="JR172">
        <v>0</v>
      </c>
      <c r="JS172">
        <v>0</v>
      </c>
      <c r="JT172">
        <v>0</v>
      </c>
      <c r="JU172">
        <v>0</v>
      </c>
      <c r="JW172">
        <v>0</v>
      </c>
      <c r="JX172">
        <v>0</v>
      </c>
      <c r="JY172">
        <v>0</v>
      </c>
      <c r="JZ172">
        <v>0</v>
      </c>
      <c r="KD172">
        <v>0</v>
      </c>
      <c r="KE172">
        <v>7258</v>
      </c>
      <c r="KG172">
        <v>0</v>
      </c>
      <c r="KH172">
        <v>0</v>
      </c>
      <c r="KI172">
        <v>0</v>
      </c>
      <c r="KJ172">
        <v>5</v>
      </c>
      <c r="KK172">
        <v>0</v>
      </c>
      <c r="KL172">
        <v>3080</v>
      </c>
      <c r="KM172">
        <v>0</v>
      </c>
      <c r="KN172">
        <v>0</v>
      </c>
      <c r="KO172">
        <v>0</v>
      </c>
      <c r="KP172">
        <v>0</v>
      </c>
      <c r="KQ172">
        <v>0</v>
      </c>
      <c r="KS172">
        <v>0</v>
      </c>
      <c r="KT172">
        <v>0</v>
      </c>
      <c r="KU172">
        <v>0</v>
      </c>
      <c r="KW172">
        <v>0</v>
      </c>
      <c r="KX172">
        <v>0</v>
      </c>
      <c r="KY172">
        <v>0</v>
      </c>
      <c r="KZ172">
        <v>0</v>
      </c>
      <c r="LA172">
        <v>0</v>
      </c>
      <c r="LB172">
        <v>0</v>
      </c>
      <c r="LD172">
        <v>0</v>
      </c>
      <c r="LE172">
        <v>0</v>
      </c>
      <c r="LF172">
        <v>0</v>
      </c>
      <c r="LG172">
        <v>0</v>
      </c>
      <c r="LH172">
        <v>0</v>
      </c>
      <c r="LI172">
        <v>0</v>
      </c>
      <c r="LJ172">
        <v>85.772000000000006</v>
      </c>
      <c r="LK172">
        <v>1</v>
      </c>
      <c r="LL172">
        <v>15000</v>
      </c>
      <c r="LM172">
        <v>858</v>
      </c>
      <c r="LN172">
        <v>0</v>
      </c>
      <c r="LO172">
        <v>0</v>
      </c>
      <c r="LP172">
        <v>0</v>
      </c>
      <c r="LQ172">
        <v>0</v>
      </c>
      <c r="LR172">
        <v>0</v>
      </c>
      <c r="LS172">
        <v>0</v>
      </c>
      <c r="LT172">
        <v>0</v>
      </c>
      <c r="LU172">
        <v>0</v>
      </c>
      <c r="LV172">
        <v>0</v>
      </c>
      <c r="LW172">
        <v>0</v>
      </c>
      <c r="LX172">
        <v>0</v>
      </c>
      <c r="LY172">
        <v>0</v>
      </c>
      <c r="LZ172">
        <v>113</v>
      </c>
      <c r="MA172">
        <v>6780</v>
      </c>
      <c r="MB172">
        <v>0</v>
      </c>
      <c r="MC172">
        <v>4520</v>
      </c>
      <c r="MD172">
        <v>2260</v>
      </c>
      <c r="ME172">
        <v>0</v>
      </c>
      <c r="MF172">
        <v>0</v>
      </c>
      <c r="MG172">
        <v>984938</v>
      </c>
      <c r="MH172">
        <v>0</v>
      </c>
      <c r="MI172">
        <v>0</v>
      </c>
      <c r="MJ172">
        <v>0</v>
      </c>
      <c r="MK172">
        <v>0</v>
      </c>
      <c r="ML172">
        <v>0</v>
      </c>
    </row>
    <row r="173" spans="1:350" x14ac:dyDescent="0.25">
      <c r="A173">
        <v>45523</v>
      </c>
      <c r="B173">
        <v>101853</v>
      </c>
      <c r="C173">
        <v>9</v>
      </c>
      <c r="D173">
        <v>2025</v>
      </c>
      <c r="E173">
        <v>6160</v>
      </c>
      <c r="F173">
        <v>0</v>
      </c>
      <c r="G173">
        <v>1121.357</v>
      </c>
      <c r="H173">
        <v>1089.23</v>
      </c>
      <c r="I173">
        <v>1089.23</v>
      </c>
      <c r="J173">
        <v>1121.357</v>
      </c>
      <c r="K173">
        <v>0</v>
      </c>
      <c r="L173">
        <v>6160</v>
      </c>
      <c r="M173">
        <v>0</v>
      </c>
      <c r="N173">
        <v>0</v>
      </c>
      <c r="P173">
        <v>1190.999</v>
      </c>
      <c r="Q173">
        <v>0</v>
      </c>
      <c r="R173">
        <v>741035</v>
      </c>
      <c r="S173">
        <v>622.19600000000003</v>
      </c>
      <c r="U173">
        <v>515270</v>
      </c>
      <c r="V173">
        <v>616.35300000000007</v>
      </c>
      <c r="W173">
        <v>379673</v>
      </c>
      <c r="X173">
        <v>379673</v>
      </c>
      <c r="Z173">
        <v>0</v>
      </c>
      <c r="AC173">
        <v>0</v>
      </c>
      <c r="AD173" t="s">
        <v>305</v>
      </c>
      <c r="AE173">
        <v>0</v>
      </c>
      <c r="AH173">
        <v>0</v>
      </c>
      <c r="AI173">
        <v>0</v>
      </c>
      <c r="AJ173">
        <v>6160</v>
      </c>
      <c r="AK173" t="s">
        <v>529</v>
      </c>
      <c r="AL173" t="s">
        <v>606</v>
      </c>
      <c r="AM173">
        <v>0</v>
      </c>
      <c r="AN173">
        <v>0</v>
      </c>
      <c r="AO173">
        <v>0</v>
      </c>
      <c r="AP173">
        <v>0</v>
      </c>
      <c r="AQ173">
        <v>0</v>
      </c>
      <c r="AS173">
        <v>0</v>
      </c>
      <c r="AT173">
        <v>0</v>
      </c>
      <c r="AU173">
        <v>0</v>
      </c>
      <c r="AV173">
        <v>0</v>
      </c>
      <c r="AW173">
        <v>13493849</v>
      </c>
      <c r="AX173">
        <v>13496179</v>
      </c>
      <c r="AY173">
        <v>8895314</v>
      </c>
      <c r="AZ173">
        <v>741035</v>
      </c>
      <c r="BA173">
        <v>0</v>
      </c>
      <c r="BB173">
        <v>0</v>
      </c>
      <c r="BC173">
        <v>0</v>
      </c>
      <c r="BD173">
        <v>0</v>
      </c>
      <c r="BE173">
        <v>0</v>
      </c>
      <c r="BF173">
        <v>12228026</v>
      </c>
      <c r="BG173">
        <v>0</v>
      </c>
      <c r="BJ173">
        <v>12</v>
      </c>
      <c r="BK173">
        <v>0</v>
      </c>
      <c r="BL173">
        <v>0</v>
      </c>
      <c r="BM173">
        <v>0</v>
      </c>
      <c r="BN173">
        <v>0</v>
      </c>
      <c r="BO173">
        <v>0</v>
      </c>
      <c r="BP173">
        <v>0</v>
      </c>
      <c r="BQ173">
        <v>602</v>
      </c>
      <c r="BS173">
        <v>0</v>
      </c>
      <c r="BT173">
        <v>0</v>
      </c>
      <c r="BU173">
        <v>0</v>
      </c>
      <c r="BV173">
        <v>0</v>
      </c>
      <c r="BW173">
        <v>0</v>
      </c>
      <c r="BY173">
        <v>0</v>
      </c>
      <c r="CA173">
        <v>0</v>
      </c>
      <c r="CB173">
        <v>0</v>
      </c>
      <c r="CC173">
        <v>0</v>
      </c>
      <c r="CD173">
        <v>0</v>
      </c>
      <c r="CE173">
        <v>0</v>
      </c>
      <c r="CF173">
        <v>0</v>
      </c>
      <c r="CG173">
        <v>0</v>
      </c>
      <c r="CH173">
        <v>98520</v>
      </c>
      <c r="CI173">
        <v>0</v>
      </c>
      <c r="CJ173">
        <v>4</v>
      </c>
      <c r="CK173">
        <v>0</v>
      </c>
      <c r="CL173">
        <v>0</v>
      </c>
      <c r="CN173">
        <v>0</v>
      </c>
      <c r="CO173">
        <v>1</v>
      </c>
      <c r="CP173">
        <v>0</v>
      </c>
      <c r="CQ173">
        <v>0</v>
      </c>
      <c r="CR173">
        <v>1188.6200000000001</v>
      </c>
      <c r="CS173">
        <v>0</v>
      </c>
      <c r="CT173">
        <v>0</v>
      </c>
      <c r="CU173">
        <v>0</v>
      </c>
      <c r="CV173">
        <v>0</v>
      </c>
      <c r="CW173">
        <v>0</v>
      </c>
      <c r="CX173">
        <v>0</v>
      </c>
      <c r="CY173">
        <v>0</v>
      </c>
      <c r="CZ173">
        <v>0</v>
      </c>
      <c r="DB173">
        <v>6709657</v>
      </c>
      <c r="DC173">
        <v>0</v>
      </c>
      <c r="DD173">
        <v>0</v>
      </c>
      <c r="DE173">
        <v>2629781</v>
      </c>
      <c r="DF173">
        <v>2629781</v>
      </c>
      <c r="DG173">
        <v>426.91300000000001</v>
      </c>
      <c r="DH173">
        <v>0</v>
      </c>
      <c r="DI173">
        <v>0</v>
      </c>
      <c r="DK173">
        <v>1259</v>
      </c>
      <c r="DL173">
        <v>0</v>
      </c>
      <c r="DM173">
        <v>708630</v>
      </c>
      <c r="DN173">
        <v>2330</v>
      </c>
      <c r="DO173">
        <v>0</v>
      </c>
      <c r="DP173">
        <v>0</v>
      </c>
      <c r="DQ173">
        <v>0</v>
      </c>
      <c r="DR173">
        <v>0</v>
      </c>
      <c r="DS173">
        <v>0</v>
      </c>
      <c r="DT173">
        <v>0</v>
      </c>
      <c r="DU173">
        <v>0</v>
      </c>
      <c r="DV173">
        <v>0</v>
      </c>
      <c r="DW173">
        <v>0</v>
      </c>
      <c r="DX173">
        <v>0</v>
      </c>
      <c r="DY173">
        <v>0</v>
      </c>
      <c r="DZ173">
        <v>0</v>
      </c>
      <c r="EA173">
        <v>0</v>
      </c>
      <c r="EB173">
        <v>0</v>
      </c>
      <c r="EC173">
        <v>9.2370000000000001</v>
      </c>
      <c r="ED173">
        <v>65435</v>
      </c>
      <c r="EE173">
        <v>0</v>
      </c>
      <c r="EF173">
        <v>0</v>
      </c>
      <c r="EG173">
        <v>0</v>
      </c>
      <c r="EH173">
        <v>645525</v>
      </c>
      <c r="EI173">
        <v>0</v>
      </c>
      <c r="EJ173">
        <v>0</v>
      </c>
      <c r="EK173">
        <v>16.198</v>
      </c>
      <c r="EL173">
        <v>0</v>
      </c>
      <c r="EM173">
        <v>11.723000000000001</v>
      </c>
      <c r="EN173">
        <v>4.2060000000000004</v>
      </c>
      <c r="EO173">
        <v>0</v>
      </c>
      <c r="EP173">
        <v>0</v>
      </c>
      <c r="EQ173">
        <v>32.127000000000002</v>
      </c>
      <c r="ER173">
        <v>0</v>
      </c>
      <c r="ES173">
        <v>104.79300000000001</v>
      </c>
      <c r="ET173">
        <v>0</v>
      </c>
      <c r="EV173">
        <v>0</v>
      </c>
      <c r="EW173">
        <v>0</v>
      </c>
      <c r="EX173">
        <v>0</v>
      </c>
      <c r="EZ173">
        <v>11486991</v>
      </c>
      <c r="FA173">
        <v>0</v>
      </c>
      <c r="FB173">
        <v>12225696</v>
      </c>
      <c r="FC173">
        <v>0</v>
      </c>
      <c r="FD173">
        <v>0</v>
      </c>
      <c r="FE173">
        <v>1714101</v>
      </c>
      <c r="FF173">
        <v>295087</v>
      </c>
      <c r="FG173">
        <v>6.6668999999999992E-2</v>
      </c>
      <c r="FH173">
        <v>3.0164999999999997E-2</v>
      </c>
      <c r="FI173">
        <v>0</v>
      </c>
      <c r="FJ173">
        <v>0</v>
      </c>
      <c r="FK173">
        <v>1985.0690000000002</v>
      </c>
      <c r="FL173">
        <v>14333404</v>
      </c>
      <c r="FM173">
        <v>0</v>
      </c>
      <c r="FN173">
        <v>0</v>
      </c>
      <c r="FO173">
        <v>0</v>
      </c>
      <c r="FP173">
        <v>0</v>
      </c>
      <c r="FQ173">
        <v>0</v>
      </c>
      <c r="FR173">
        <v>0</v>
      </c>
      <c r="FS173">
        <v>0</v>
      </c>
      <c r="FT173">
        <v>0</v>
      </c>
      <c r="FU173">
        <v>0</v>
      </c>
      <c r="FV173">
        <v>0</v>
      </c>
      <c r="FW173">
        <v>0</v>
      </c>
      <c r="FX173">
        <v>0</v>
      </c>
      <c r="FY173">
        <v>0</v>
      </c>
      <c r="GB173">
        <v>0</v>
      </c>
      <c r="GC173">
        <v>0</v>
      </c>
      <c r="GD173">
        <v>0</v>
      </c>
      <c r="GF173">
        <v>0</v>
      </c>
      <c r="GG173">
        <v>0</v>
      </c>
      <c r="GH173">
        <v>0</v>
      </c>
      <c r="GI173">
        <v>0</v>
      </c>
      <c r="GK173">
        <v>0</v>
      </c>
      <c r="GL173">
        <v>0</v>
      </c>
      <c r="GM173">
        <v>0</v>
      </c>
      <c r="GN173">
        <v>0</v>
      </c>
      <c r="GO173">
        <v>0</v>
      </c>
      <c r="GQ173">
        <v>0</v>
      </c>
      <c r="GR173">
        <v>0</v>
      </c>
      <c r="GS173">
        <v>0</v>
      </c>
      <c r="GT173">
        <v>0</v>
      </c>
      <c r="HB173">
        <v>0</v>
      </c>
      <c r="HC173">
        <v>3.9695999999999995E-2</v>
      </c>
      <c r="HD173">
        <v>0</v>
      </c>
      <c r="HE173">
        <v>0</v>
      </c>
      <c r="HF173">
        <v>1195975</v>
      </c>
      <c r="HG173">
        <v>0</v>
      </c>
      <c r="HH173">
        <v>344446</v>
      </c>
      <c r="HI173">
        <v>0</v>
      </c>
      <c r="HJ173">
        <v>86886</v>
      </c>
      <c r="HK173">
        <v>0</v>
      </c>
      <c r="HL173">
        <v>0</v>
      </c>
      <c r="HM173">
        <v>0</v>
      </c>
      <c r="HN173">
        <v>170648</v>
      </c>
      <c r="HO173">
        <v>0</v>
      </c>
      <c r="HP173">
        <v>0</v>
      </c>
      <c r="HQ173">
        <v>0</v>
      </c>
      <c r="HR173">
        <v>0</v>
      </c>
      <c r="HS173">
        <v>11484661</v>
      </c>
      <c r="HT173">
        <v>295087</v>
      </c>
      <c r="HW173">
        <v>0</v>
      </c>
      <c r="HX173">
        <v>94</v>
      </c>
      <c r="HY173">
        <v>96</v>
      </c>
      <c r="HZ173">
        <v>213</v>
      </c>
      <c r="IA173">
        <v>397</v>
      </c>
      <c r="IB173">
        <v>820</v>
      </c>
      <c r="IC173">
        <v>1620</v>
      </c>
      <c r="ID173">
        <v>0</v>
      </c>
      <c r="IE173">
        <v>0</v>
      </c>
      <c r="IF173">
        <v>0</v>
      </c>
      <c r="IG173">
        <v>0</v>
      </c>
      <c r="IH173">
        <v>559.16600000000005</v>
      </c>
      <c r="II173">
        <v>0</v>
      </c>
      <c r="IJ173">
        <v>616.35300000000007</v>
      </c>
      <c r="IK173">
        <v>0</v>
      </c>
      <c r="IL173">
        <v>0</v>
      </c>
      <c r="IM173">
        <v>0</v>
      </c>
      <c r="IN173">
        <v>0</v>
      </c>
      <c r="IO173">
        <v>0</v>
      </c>
      <c r="IP173">
        <v>0</v>
      </c>
      <c r="IQ173">
        <v>616.35300000000007</v>
      </c>
      <c r="IR173">
        <v>379673</v>
      </c>
      <c r="IS173">
        <v>0</v>
      </c>
      <c r="IT173">
        <v>0</v>
      </c>
      <c r="IU173">
        <v>0</v>
      </c>
      <c r="IV173">
        <v>0</v>
      </c>
      <c r="IW173">
        <v>6160</v>
      </c>
      <c r="IX173">
        <v>0</v>
      </c>
      <c r="IY173">
        <v>0</v>
      </c>
      <c r="IZ173">
        <v>0</v>
      </c>
      <c r="JA173">
        <v>0</v>
      </c>
      <c r="JB173">
        <v>2</v>
      </c>
      <c r="JC173">
        <v>52593</v>
      </c>
      <c r="JD173">
        <v>6</v>
      </c>
      <c r="JE173">
        <v>88933</v>
      </c>
      <c r="JF173">
        <v>2</v>
      </c>
      <c r="JG173">
        <v>15122</v>
      </c>
      <c r="JH173">
        <v>14000</v>
      </c>
      <c r="JJ173">
        <v>0</v>
      </c>
      <c r="JK173">
        <v>0</v>
      </c>
      <c r="JL173">
        <v>0</v>
      </c>
      <c r="JM173">
        <v>0</v>
      </c>
      <c r="JO173">
        <v>0</v>
      </c>
      <c r="JP173">
        <v>0</v>
      </c>
      <c r="JQ173">
        <v>0</v>
      </c>
      <c r="JR173">
        <v>0</v>
      </c>
      <c r="JS173">
        <v>0</v>
      </c>
      <c r="JT173">
        <v>0</v>
      </c>
      <c r="JU173">
        <v>0</v>
      </c>
      <c r="JW173">
        <v>0</v>
      </c>
      <c r="JX173">
        <v>0</v>
      </c>
      <c r="JY173">
        <v>0</v>
      </c>
      <c r="JZ173">
        <v>0</v>
      </c>
      <c r="KD173">
        <v>0</v>
      </c>
      <c r="KE173">
        <v>7258</v>
      </c>
      <c r="KG173">
        <v>0</v>
      </c>
      <c r="KH173">
        <v>0</v>
      </c>
      <c r="KI173">
        <v>0</v>
      </c>
      <c r="KJ173">
        <v>0</v>
      </c>
      <c r="KK173">
        <v>0</v>
      </c>
      <c r="KL173">
        <v>0</v>
      </c>
      <c r="KM173">
        <v>0</v>
      </c>
      <c r="KN173">
        <v>0</v>
      </c>
      <c r="KO173">
        <v>0</v>
      </c>
      <c r="KP173">
        <v>0</v>
      </c>
      <c r="KQ173">
        <v>0</v>
      </c>
      <c r="KS173">
        <v>0</v>
      </c>
      <c r="KT173">
        <v>0</v>
      </c>
      <c r="KU173">
        <v>0</v>
      </c>
      <c r="KW173">
        <v>0</v>
      </c>
      <c r="KX173">
        <v>0</v>
      </c>
      <c r="KY173">
        <v>0</v>
      </c>
      <c r="KZ173">
        <v>0</v>
      </c>
      <c r="LA173">
        <v>0</v>
      </c>
      <c r="LB173">
        <v>0</v>
      </c>
      <c r="LD173">
        <v>0</v>
      </c>
      <c r="LE173">
        <v>0</v>
      </c>
      <c r="LF173">
        <v>0</v>
      </c>
      <c r="LG173">
        <v>0</v>
      </c>
      <c r="LH173">
        <v>0</v>
      </c>
      <c r="LI173">
        <v>0</v>
      </c>
      <c r="LJ173">
        <v>1188.6200000000001</v>
      </c>
      <c r="LK173">
        <v>5</v>
      </c>
      <c r="LL173">
        <v>75000</v>
      </c>
      <c r="LM173">
        <v>11886</v>
      </c>
      <c r="LN173">
        <v>0</v>
      </c>
      <c r="LO173">
        <v>0</v>
      </c>
      <c r="LP173">
        <v>0</v>
      </c>
      <c r="LQ173">
        <v>0</v>
      </c>
      <c r="LR173">
        <v>0</v>
      </c>
      <c r="LS173">
        <v>0</v>
      </c>
      <c r="LT173">
        <v>0</v>
      </c>
      <c r="LU173">
        <v>0</v>
      </c>
      <c r="LV173">
        <v>0</v>
      </c>
      <c r="LW173">
        <v>0</v>
      </c>
      <c r="LX173">
        <v>0</v>
      </c>
      <c r="LY173">
        <v>0</v>
      </c>
      <c r="LZ173">
        <v>1642</v>
      </c>
      <c r="MA173">
        <v>98520</v>
      </c>
      <c r="MB173">
        <v>0</v>
      </c>
      <c r="MC173">
        <v>65680</v>
      </c>
      <c r="MD173">
        <v>32840</v>
      </c>
      <c r="ME173">
        <v>0</v>
      </c>
      <c r="MF173">
        <v>0</v>
      </c>
      <c r="MG173">
        <v>13592369</v>
      </c>
      <c r="MH173">
        <v>0</v>
      </c>
      <c r="MI173">
        <v>0</v>
      </c>
      <c r="MJ173">
        <v>0</v>
      </c>
      <c r="MK173">
        <v>0</v>
      </c>
      <c r="ML173">
        <v>0</v>
      </c>
    </row>
    <row r="174" spans="1:350" x14ac:dyDescent="0.25">
      <c r="A174">
        <v>45523</v>
      </c>
      <c r="B174">
        <v>101855</v>
      </c>
      <c r="C174">
        <v>9</v>
      </c>
      <c r="D174">
        <v>2025</v>
      </c>
      <c r="E174">
        <v>6160</v>
      </c>
      <c r="F174">
        <v>0</v>
      </c>
      <c r="G174">
        <v>252.70000000000002</v>
      </c>
      <c r="H174">
        <v>243.726</v>
      </c>
      <c r="I174">
        <v>243.726</v>
      </c>
      <c r="J174">
        <v>252.70000000000002</v>
      </c>
      <c r="K174">
        <v>0</v>
      </c>
      <c r="L174">
        <v>6160</v>
      </c>
      <c r="M174">
        <v>0</v>
      </c>
      <c r="N174">
        <v>0</v>
      </c>
      <c r="P174">
        <v>252.185</v>
      </c>
      <c r="Q174">
        <v>0</v>
      </c>
      <c r="R174">
        <v>156908</v>
      </c>
      <c r="S174">
        <v>622.19600000000003</v>
      </c>
      <c r="U174">
        <v>109104</v>
      </c>
      <c r="V174">
        <v>10.996</v>
      </c>
      <c r="W174">
        <v>6774</v>
      </c>
      <c r="X174">
        <v>6774</v>
      </c>
      <c r="Z174">
        <v>0</v>
      </c>
      <c r="AC174">
        <v>0</v>
      </c>
      <c r="AD174" t="s">
        <v>305</v>
      </c>
      <c r="AE174">
        <v>0</v>
      </c>
      <c r="AH174">
        <v>0</v>
      </c>
      <c r="AI174">
        <v>0</v>
      </c>
      <c r="AJ174">
        <v>6160</v>
      </c>
      <c r="AK174" t="s">
        <v>529</v>
      </c>
      <c r="AL174" t="s">
        <v>750</v>
      </c>
      <c r="AM174">
        <v>0</v>
      </c>
      <c r="AN174">
        <v>0</v>
      </c>
      <c r="AO174">
        <v>0</v>
      </c>
      <c r="AP174">
        <v>0</v>
      </c>
      <c r="AQ174">
        <v>0</v>
      </c>
      <c r="AS174">
        <v>0</v>
      </c>
      <c r="AT174">
        <v>0</v>
      </c>
      <c r="AU174">
        <v>0</v>
      </c>
      <c r="AV174">
        <v>-5151</v>
      </c>
      <c r="AW174">
        <v>2725306</v>
      </c>
      <c r="AX174">
        <v>2725871</v>
      </c>
      <c r="AY174">
        <v>1833119</v>
      </c>
      <c r="AZ174">
        <v>156908</v>
      </c>
      <c r="BA174">
        <v>0</v>
      </c>
      <c r="BB174">
        <v>0</v>
      </c>
      <c r="BC174">
        <v>0</v>
      </c>
      <c r="BD174">
        <v>0</v>
      </c>
      <c r="BE174">
        <v>0</v>
      </c>
      <c r="BF174">
        <v>2470211</v>
      </c>
      <c r="BG174">
        <v>0</v>
      </c>
      <c r="BJ174">
        <v>12</v>
      </c>
      <c r="BK174">
        <v>0</v>
      </c>
      <c r="BL174">
        <v>0</v>
      </c>
      <c r="BM174">
        <v>0</v>
      </c>
      <c r="BN174">
        <v>0</v>
      </c>
      <c r="BO174">
        <v>0</v>
      </c>
      <c r="BP174">
        <v>0</v>
      </c>
      <c r="BQ174">
        <v>732</v>
      </c>
      <c r="BS174">
        <v>0</v>
      </c>
      <c r="BT174">
        <v>0</v>
      </c>
      <c r="BU174">
        <v>0</v>
      </c>
      <c r="BV174">
        <v>0</v>
      </c>
      <c r="BW174">
        <v>0</v>
      </c>
      <c r="BY174">
        <v>0</v>
      </c>
      <c r="CA174">
        <v>0</v>
      </c>
      <c r="CB174">
        <v>0</v>
      </c>
      <c r="CC174">
        <v>0</v>
      </c>
      <c r="CD174">
        <v>0</v>
      </c>
      <c r="CE174">
        <v>0</v>
      </c>
      <c r="CF174">
        <v>0</v>
      </c>
      <c r="CG174">
        <v>0</v>
      </c>
      <c r="CH174">
        <v>15840</v>
      </c>
      <c r="CI174">
        <v>0</v>
      </c>
      <c r="CJ174">
        <v>4</v>
      </c>
      <c r="CK174">
        <v>0</v>
      </c>
      <c r="CL174">
        <v>0</v>
      </c>
      <c r="CN174">
        <v>0</v>
      </c>
      <c r="CO174">
        <v>1</v>
      </c>
      <c r="CP174">
        <v>0</v>
      </c>
      <c r="CQ174">
        <v>0</v>
      </c>
      <c r="CR174">
        <v>251.13300000000001</v>
      </c>
      <c r="CS174">
        <v>0</v>
      </c>
      <c r="CT174">
        <v>0</v>
      </c>
      <c r="CU174">
        <v>0</v>
      </c>
      <c r="CV174">
        <v>0</v>
      </c>
      <c r="CW174">
        <v>0</v>
      </c>
      <c r="CX174">
        <v>0</v>
      </c>
      <c r="CY174">
        <v>0</v>
      </c>
      <c r="CZ174">
        <v>0</v>
      </c>
      <c r="DB174">
        <v>1501352</v>
      </c>
      <c r="DC174">
        <v>0</v>
      </c>
      <c r="DD174">
        <v>0</v>
      </c>
      <c r="DE174">
        <v>438669</v>
      </c>
      <c r="DF174">
        <v>438669</v>
      </c>
      <c r="DG174">
        <v>71.213000000000008</v>
      </c>
      <c r="DH174">
        <v>0</v>
      </c>
      <c r="DI174">
        <v>0</v>
      </c>
      <c r="DK174">
        <v>3342</v>
      </c>
      <c r="DL174">
        <v>0</v>
      </c>
      <c r="DM174">
        <v>171829</v>
      </c>
      <c r="DN174">
        <v>565</v>
      </c>
      <c r="DO174">
        <v>0</v>
      </c>
      <c r="DP174">
        <v>0</v>
      </c>
      <c r="DQ174">
        <v>0</v>
      </c>
      <c r="DR174">
        <v>0</v>
      </c>
      <c r="DS174">
        <v>0</v>
      </c>
      <c r="DT174">
        <v>0</v>
      </c>
      <c r="DU174">
        <v>0</v>
      </c>
      <c r="DV174">
        <v>0</v>
      </c>
      <c r="DW174">
        <v>0</v>
      </c>
      <c r="DX174">
        <v>0</v>
      </c>
      <c r="DY174">
        <v>0</v>
      </c>
      <c r="DZ174">
        <v>0</v>
      </c>
      <c r="EA174">
        <v>0</v>
      </c>
      <c r="EB174">
        <v>0</v>
      </c>
      <c r="EC174">
        <v>0</v>
      </c>
      <c r="ED174">
        <v>0</v>
      </c>
      <c r="EE174">
        <v>0</v>
      </c>
      <c r="EF174">
        <v>0</v>
      </c>
      <c r="EG174">
        <v>0</v>
      </c>
      <c r="EH174">
        <v>172394</v>
      </c>
      <c r="EI174">
        <v>0</v>
      </c>
      <c r="EJ174">
        <v>0</v>
      </c>
      <c r="EK174">
        <v>8.4420000000000002</v>
      </c>
      <c r="EL174">
        <v>0</v>
      </c>
      <c r="EM174">
        <v>0</v>
      </c>
      <c r="EN174">
        <v>0.53200000000000003</v>
      </c>
      <c r="EO174">
        <v>0</v>
      </c>
      <c r="EP174">
        <v>0</v>
      </c>
      <c r="EQ174">
        <v>8.9740000000000002</v>
      </c>
      <c r="ER174">
        <v>0</v>
      </c>
      <c r="ES174">
        <v>27.986000000000001</v>
      </c>
      <c r="ET174">
        <v>0</v>
      </c>
      <c r="EV174">
        <v>0</v>
      </c>
      <c r="EW174">
        <v>0</v>
      </c>
      <c r="EX174">
        <v>0</v>
      </c>
      <c r="EZ174">
        <v>2319991</v>
      </c>
      <c r="FA174">
        <v>0</v>
      </c>
      <c r="FB174">
        <v>2476334</v>
      </c>
      <c r="FC174">
        <v>0</v>
      </c>
      <c r="FD174">
        <v>0</v>
      </c>
      <c r="FE174">
        <v>346269</v>
      </c>
      <c r="FF174">
        <v>59611</v>
      </c>
      <c r="FG174">
        <v>6.6668999999999992E-2</v>
      </c>
      <c r="FH174">
        <v>3.0164999999999997E-2</v>
      </c>
      <c r="FI174">
        <v>0</v>
      </c>
      <c r="FJ174">
        <v>0</v>
      </c>
      <c r="FK174">
        <v>401.00800000000004</v>
      </c>
      <c r="FL174">
        <v>2898054</v>
      </c>
      <c r="FM174">
        <v>0</v>
      </c>
      <c r="FN174">
        <v>0</v>
      </c>
      <c r="FO174">
        <v>6688</v>
      </c>
      <c r="FP174">
        <v>0</v>
      </c>
      <c r="FQ174">
        <v>6688</v>
      </c>
      <c r="FR174">
        <v>6688</v>
      </c>
      <c r="FS174">
        <v>0</v>
      </c>
      <c r="FT174">
        <v>0</v>
      </c>
      <c r="FU174">
        <v>0</v>
      </c>
      <c r="FV174">
        <v>0</v>
      </c>
      <c r="FW174">
        <v>0</v>
      </c>
      <c r="FX174">
        <v>0</v>
      </c>
      <c r="FY174">
        <v>0</v>
      </c>
      <c r="GB174">
        <v>0</v>
      </c>
      <c r="GC174">
        <v>0</v>
      </c>
      <c r="GD174">
        <v>0</v>
      </c>
      <c r="GF174">
        <v>0</v>
      </c>
      <c r="GG174">
        <v>0</v>
      </c>
      <c r="GH174">
        <v>0</v>
      </c>
      <c r="GI174">
        <v>0</v>
      </c>
      <c r="GK174">
        <v>0</v>
      </c>
      <c r="GL174">
        <v>0</v>
      </c>
      <c r="GM174">
        <v>0</v>
      </c>
      <c r="GN174">
        <v>0</v>
      </c>
      <c r="GO174">
        <v>0</v>
      </c>
      <c r="GQ174">
        <v>0</v>
      </c>
      <c r="GR174">
        <v>0</v>
      </c>
      <c r="GS174">
        <v>0</v>
      </c>
      <c r="GT174">
        <v>0</v>
      </c>
      <c r="HB174">
        <v>0</v>
      </c>
      <c r="HC174">
        <v>3.9695999999999995E-2</v>
      </c>
      <c r="HD174">
        <v>0</v>
      </c>
      <c r="HE174">
        <v>0</v>
      </c>
      <c r="HF174">
        <v>267611</v>
      </c>
      <c r="HG174">
        <v>0</v>
      </c>
      <c r="HH174">
        <v>65900</v>
      </c>
      <c r="HI174">
        <v>0</v>
      </c>
      <c r="HJ174">
        <v>17511</v>
      </c>
      <c r="HK174">
        <v>0</v>
      </c>
      <c r="HL174">
        <v>0</v>
      </c>
      <c r="HM174">
        <v>0</v>
      </c>
      <c r="HN174">
        <v>0</v>
      </c>
      <c r="HO174">
        <v>0</v>
      </c>
      <c r="HP174">
        <v>0</v>
      </c>
      <c r="HQ174">
        <v>0</v>
      </c>
      <c r="HR174">
        <v>0</v>
      </c>
      <c r="HS174">
        <v>2319426</v>
      </c>
      <c r="HT174">
        <v>59611</v>
      </c>
      <c r="HW174">
        <v>0</v>
      </c>
      <c r="HX174">
        <v>31</v>
      </c>
      <c r="HY174">
        <v>53</v>
      </c>
      <c r="HZ174">
        <v>76</v>
      </c>
      <c r="IA174">
        <v>72</v>
      </c>
      <c r="IB174">
        <v>50</v>
      </c>
      <c r="IC174">
        <v>282</v>
      </c>
      <c r="ID174">
        <v>0</v>
      </c>
      <c r="IE174">
        <v>0</v>
      </c>
      <c r="IF174">
        <v>0</v>
      </c>
      <c r="IG174">
        <v>0</v>
      </c>
      <c r="IH174">
        <v>106.98100000000001</v>
      </c>
      <c r="II174">
        <v>0</v>
      </c>
      <c r="IJ174">
        <v>10.996</v>
      </c>
      <c r="IK174">
        <v>0</v>
      </c>
      <c r="IL174">
        <v>0</v>
      </c>
      <c r="IM174">
        <v>0</v>
      </c>
      <c r="IN174">
        <v>0</v>
      </c>
      <c r="IO174">
        <v>0</v>
      </c>
      <c r="IP174">
        <v>0</v>
      </c>
      <c r="IQ174">
        <v>10.996</v>
      </c>
      <c r="IR174">
        <v>6774</v>
      </c>
      <c r="IS174">
        <v>0</v>
      </c>
      <c r="IT174">
        <v>0</v>
      </c>
      <c r="IU174">
        <v>0</v>
      </c>
      <c r="IV174">
        <v>0</v>
      </c>
      <c r="IW174">
        <v>6160</v>
      </c>
      <c r="IX174">
        <v>0</v>
      </c>
      <c r="IY174">
        <v>0</v>
      </c>
      <c r="IZ174">
        <v>0</v>
      </c>
      <c r="JA174">
        <v>0</v>
      </c>
      <c r="JB174">
        <v>0</v>
      </c>
      <c r="JC174">
        <v>0</v>
      </c>
      <c r="JD174">
        <v>0</v>
      </c>
      <c r="JE174">
        <v>0</v>
      </c>
      <c r="JF174">
        <v>0</v>
      </c>
      <c r="JG174">
        <v>0</v>
      </c>
      <c r="JH174">
        <v>0</v>
      </c>
      <c r="JJ174">
        <v>0</v>
      </c>
      <c r="JK174">
        <v>0</v>
      </c>
      <c r="JL174">
        <v>0</v>
      </c>
      <c r="JM174">
        <v>0</v>
      </c>
      <c r="JO174">
        <v>0</v>
      </c>
      <c r="JP174">
        <v>0</v>
      </c>
      <c r="JQ174">
        <v>0</v>
      </c>
      <c r="JR174">
        <v>0</v>
      </c>
      <c r="JS174">
        <v>0</v>
      </c>
      <c r="JT174">
        <v>0</v>
      </c>
      <c r="JU174">
        <v>0</v>
      </c>
      <c r="JW174">
        <v>0</v>
      </c>
      <c r="JX174">
        <v>0</v>
      </c>
      <c r="JY174">
        <v>0</v>
      </c>
      <c r="JZ174">
        <v>0</v>
      </c>
      <c r="KD174">
        <v>0</v>
      </c>
      <c r="KE174">
        <v>7258</v>
      </c>
      <c r="KG174">
        <v>0</v>
      </c>
      <c r="KH174">
        <v>0</v>
      </c>
      <c r="KI174">
        <v>0</v>
      </c>
      <c r="KJ174">
        <v>0</v>
      </c>
      <c r="KK174">
        <v>0</v>
      </c>
      <c r="KL174">
        <v>0</v>
      </c>
      <c r="KM174">
        <v>0</v>
      </c>
      <c r="KN174">
        <v>0</v>
      </c>
      <c r="KO174">
        <v>0</v>
      </c>
      <c r="KP174">
        <v>0</v>
      </c>
      <c r="KQ174">
        <v>0</v>
      </c>
      <c r="KS174">
        <v>0</v>
      </c>
      <c r="KT174">
        <v>0</v>
      </c>
      <c r="KU174">
        <v>0</v>
      </c>
      <c r="KW174">
        <v>0</v>
      </c>
      <c r="KX174">
        <v>0</v>
      </c>
      <c r="KY174">
        <v>0</v>
      </c>
      <c r="KZ174">
        <v>0</v>
      </c>
      <c r="LA174">
        <v>0</v>
      </c>
      <c r="LB174">
        <v>0</v>
      </c>
      <c r="LD174">
        <v>0</v>
      </c>
      <c r="LE174">
        <v>0</v>
      </c>
      <c r="LF174">
        <v>0</v>
      </c>
      <c r="LG174">
        <v>0</v>
      </c>
      <c r="LH174">
        <v>0</v>
      </c>
      <c r="LI174">
        <v>0</v>
      </c>
      <c r="LJ174">
        <v>251.13300000000001</v>
      </c>
      <c r="LK174">
        <v>1</v>
      </c>
      <c r="LL174">
        <v>15000</v>
      </c>
      <c r="LM174">
        <v>2511</v>
      </c>
      <c r="LN174">
        <v>0</v>
      </c>
      <c r="LO174">
        <v>0</v>
      </c>
      <c r="LP174">
        <v>0</v>
      </c>
      <c r="LQ174">
        <v>0</v>
      </c>
      <c r="LR174">
        <v>0</v>
      </c>
      <c r="LS174">
        <v>0</v>
      </c>
      <c r="LT174">
        <v>0</v>
      </c>
      <c r="LU174">
        <v>0</v>
      </c>
      <c r="LV174">
        <v>0</v>
      </c>
      <c r="LW174">
        <v>0</v>
      </c>
      <c r="LX174">
        <v>0</v>
      </c>
      <c r="LY174">
        <v>0</v>
      </c>
      <c r="LZ174">
        <v>264</v>
      </c>
      <c r="MA174">
        <v>15840</v>
      </c>
      <c r="MB174">
        <v>0</v>
      </c>
      <c r="MC174">
        <v>10560</v>
      </c>
      <c r="MD174">
        <v>5280</v>
      </c>
      <c r="ME174">
        <v>0</v>
      </c>
      <c r="MF174">
        <v>0</v>
      </c>
      <c r="MG174">
        <v>2741146</v>
      </c>
      <c r="MH174">
        <v>0</v>
      </c>
      <c r="MI174">
        <v>0</v>
      </c>
      <c r="MJ174">
        <v>0</v>
      </c>
      <c r="MK174">
        <v>0</v>
      </c>
      <c r="ML174">
        <v>0</v>
      </c>
    </row>
    <row r="175" spans="1:350" x14ac:dyDescent="0.25">
      <c r="A175">
        <v>45523</v>
      </c>
      <c r="B175">
        <v>101856</v>
      </c>
      <c r="C175">
        <v>9</v>
      </c>
      <c r="D175">
        <v>2025</v>
      </c>
      <c r="E175">
        <v>6160</v>
      </c>
      <c r="F175">
        <v>0</v>
      </c>
      <c r="G175">
        <v>619.41</v>
      </c>
      <c r="H175">
        <v>612.62200000000007</v>
      </c>
      <c r="I175">
        <v>612.62200000000007</v>
      </c>
      <c r="J175">
        <v>619.41</v>
      </c>
      <c r="K175">
        <v>0</v>
      </c>
      <c r="L175">
        <v>6160</v>
      </c>
      <c r="M175">
        <v>0</v>
      </c>
      <c r="N175">
        <v>0</v>
      </c>
      <c r="P175">
        <v>610.46</v>
      </c>
      <c r="Q175">
        <v>0</v>
      </c>
      <c r="R175">
        <v>379826</v>
      </c>
      <c r="S175">
        <v>622.19600000000003</v>
      </c>
      <c r="U175">
        <v>264106</v>
      </c>
      <c r="V175">
        <v>128.39000000000001</v>
      </c>
      <c r="W175">
        <v>435470</v>
      </c>
      <c r="X175">
        <v>435470</v>
      </c>
      <c r="Z175">
        <v>0</v>
      </c>
      <c r="AC175">
        <v>0</v>
      </c>
      <c r="AD175" t="s">
        <v>305</v>
      </c>
      <c r="AE175">
        <v>0</v>
      </c>
      <c r="AH175">
        <v>0</v>
      </c>
      <c r="AI175">
        <v>0</v>
      </c>
      <c r="AJ175">
        <v>6160</v>
      </c>
      <c r="AK175" t="s">
        <v>529</v>
      </c>
      <c r="AL175" t="s">
        <v>29</v>
      </c>
      <c r="AM175">
        <v>0</v>
      </c>
      <c r="AN175">
        <v>0</v>
      </c>
      <c r="AO175">
        <v>0</v>
      </c>
      <c r="AP175">
        <v>0</v>
      </c>
      <c r="AQ175">
        <v>0</v>
      </c>
      <c r="AS175">
        <v>0</v>
      </c>
      <c r="AT175">
        <v>0</v>
      </c>
      <c r="AU175">
        <v>0</v>
      </c>
      <c r="AV175">
        <v>-65981</v>
      </c>
      <c r="AW175">
        <v>7293962</v>
      </c>
      <c r="AX175">
        <v>7196064</v>
      </c>
      <c r="AY175">
        <v>4778662</v>
      </c>
      <c r="AZ175">
        <v>379826</v>
      </c>
      <c r="BA175">
        <v>0</v>
      </c>
      <c r="BB175">
        <v>0</v>
      </c>
      <c r="BC175">
        <v>0</v>
      </c>
      <c r="BD175">
        <v>0</v>
      </c>
      <c r="BE175">
        <v>0</v>
      </c>
      <c r="BF175">
        <v>6506763</v>
      </c>
      <c r="BG175">
        <v>0</v>
      </c>
      <c r="BJ175">
        <v>12</v>
      </c>
      <c r="BK175">
        <v>0</v>
      </c>
      <c r="BL175">
        <v>0</v>
      </c>
      <c r="BM175">
        <v>0</v>
      </c>
      <c r="BN175">
        <v>0</v>
      </c>
      <c r="BO175">
        <v>0</v>
      </c>
      <c r="BP175">
        <v>0</v>
      </c>
      <c r="BQ175">
        <v>676</v>
      </c>
      <c r="BS175">
        <v>0</v>
      </c>
      <c r="BT175">
        <v>0</v>
      </c>
      <c r="BU175">
        <v>0</v>
      </c>
      <c r="BV175">
        <v>0</v>
      </c>
      <c r="BW175">
        <v>0</v>
      </c>
      <c r="BY175">
        <v>0</v>
      </c>
      <c r="CA175">
        <v>0</v>
      </c>
      <c r="CB175">
        <v>0</v>
      </c>
      <c r="CC175">
        <v>0</v>
      </c>
      <c r="CD175">
        <v>0</v>
      </c>
      <c r="CE175">
        <v>0</v>
      </c>
      <c r="CF175">
        <v>0</v>
      </c>
      <c r="CG175">
        <v>0</v>
      </c>
      <c r="CH175">
        <v>134952</v>
      </c>
      <c r="CI175">
        <v>0</v>
      </c>
      <c r="CJ175">
        <v>4</v>
      </c>
      <c r="CK175">
        <v>0</v>
      </c>
      <c r="CL175">
        <v>0</v>
      </c>
      <c r="CN175">
        <v>0</v>
      </c>
      <c r="CO175">
        <v>1</v>
      </c>
      <c r="CP175">
        <v>0</v>
      </c>
      <c r="CQ175">
        <v>0</v>
      </c>
      <c r="CR175">
        <v>610.05200000000002</v>
      </c>
      <c r="CS175">
        <v>0</v>
      </c>
      <c r="CT175">
        <v>0</v>
      </c>
      <c r="CU175">
        <v>0</v>
      </c>
      <c r="CV175">
        <v>0</v>
      </c>
      <c r="CW175">
        <v>0</v>
      </c>
      <c r="CX175">
        <v>0</v>
      </c>
      <c r="CY175">
        <v>0</v>
      </c>
      <c r="CZ175">
        <v>0</v>
      </c>
      <c r="DB175">
        <v>3773752</v>
      </c>
      <c r="DC175">
        <v>0</v>
      </c>
      <c r="DD175">
        <v>0</v>
      </c>
      <c r="DE175">
        <v>1138830</v>
      </c>
      <c r="DF175">
        <v>1138830</v>
      </c>
      <c r="DG175">
        <v>184.875</v>
      </c>
      <c r="DH175">
        <v>0</v>
      </c>
      <c r="DI175">
        <v>0</v>
      </c>
      <c r="DK175">
        <v>2433</v>
      </c>
      <c r="DL175">
        <v>0</v>
      </c>
      <c r="DM175">
        <v>138180</v>
      </c>
      <c r="DN175">
        <v>454</v>
      </c>
      <c r="DO175">
        <v>0</v>
      </c>
      <c r="DP175">
        <v>0</v>
      </c>
      <c r="DQ175">
        <v>0</v>
      </c>
      <c r="DR175">
        <v>0</v>
      </c>
      <c r="DS175">
        <v>0</v>
      </c>
      <c r="DT175">
        <v>0</v>
      </c>
      <c r="DU175">
        <v>0</v>
      </c>
      <c r="DV175">
        <v>0</v>
      </c>
      <c r="DW175">
        <v>0</v>
      </c>
      <c r="DX175">
        <v>0</v>
      </c>
      <c r="DY175">
        <v>0</v>
      </c>
      <c r="DZ175">
        <v>0</v>
      </c>
      <c r="EA175">
        <v>9.0000000000000011E-3</v>
      </c>
      <c r="EB175">
        <v>0</v>
      </c>
      <c r="EC175">
        <v>0.97700000000000009</v>
      </c>
      <c r="ED175">
        <v>6921</v>
      </c>
      <c r="EE175">
        <v>0</v>
      </c>
      <c r="EF175">
        <v>0</v>
      </c>
      <c r="EG175">
        <v>0</v>
      </c>
      <c r="EH175">
        <v>131713</v>
      </c>
      <c r="EI175">
        <v>0</v>
      </c>
      <c r="EJ175">
        <v>0</v>
      </c>
      <c r="EK175">
        <v>6.2789999999999999</v>
      </c>
      <c r="EL175">
        <v>0</v>
      </c>
      <c r="EM175">
        <v>0</v>
      </c>
      <c r="EN175">
        <v>0.5</v>
      </c>
      <c r="EO175">
        <v>0</v>
      </c>
      <c r="EP175">
        <v>0</v>
      </c>
      <c r="EQ175">
        <v>6.7880000000000003</v>
      </c>
      <c r="ER175">
        <v>0</v>
      </c>
      <c r="ES175">
        <v>21.382000000000001</v>
      </c>
      <c r="ET175">
        <v>0</v>
      </c>
      <c r="EV175">
        <v>0</v>
      </c>
      <c r="EW175">
        <v>0</v>
      </c>
      <c r="EX175">
        <v>0</v>
      </c>
      <c r="EZ175">
        <v>6126937</v>
      </c>
      <c r="FA175">
        <v>0</v>
      </c>
      <c r="FB175">
        <v>6506309</v>
      </c>
      <c r="FC175">
        <v>0</v>
      </c>
      <c r="FD175">
        <v>0</v>
      </c>
      <c r="FE175">
        <v>912106</v>
      </c>
      <c r="FF175">
        <v>157021</v>
      </c>
      <c r="FG175">
        <v>6.6668999999999992E-2</v>
      </c>
      <c r="FH175">
        <v>3.0164999999999997E-2</v>
      </c>
      <c r="FI175">
        <v>0</v>
      </c>
      <c r="FJ175">
        <v>0</v>
      </c>
      <c r="FK175">
        <v>1056.2930000000001</v>
      </c>
      <c r="FL175">
        <v>7710388</v>
      </c>
      <c r="FM175">
        <v>0</v>
      </c>
      <c r="FN175">
        <v>0</v>
      </c>
      <c r="FO175">
        <v>0</v>
      </c>
      <c r="FP175">
        <v>0</v>
      </c>
      <c r="FQ175">
        <v>0</v>
      </c>
      <c r="FR175">
        <v>0</v>
      </c>
      <c r="FS175">
        <v>0</v>
      </c>
      <c r="FT175">
        <v>0</v>
      </c>
      <c r="FU175">
        <v>0</v>
      </c>
      <c r="FV175">
        <v>0</v>
      </c>
      <c r="FW175">
        <v>0</v>
      </c>
      <c r="FX175">
        <v>0</v>
      </c>
      <c r="FY175">
        <v>0</v>
      </c>
      <c r="GB175">
        <v>0</v>
      </c>
      <c r="GC175">
        <v>0</v>
      </c>
      <c r="GD175">
        <v>0</v>
      </c>
      <c r="GF175">
        <v>0</v>
      </c>
      <c r="GG175">
        <v>0</v>
      </c>
      <c r="GH175">
        <v>0</v>
      </c>
      <c r="GI175">
        <v>0</v>
      </c>
      <c r="GK175">
        <v>0</v>
      </c>
      <c r="GL175">
        <v>0</v>
      </c>
      <c r="GM175">
        <v>0</v>
      </c>
      <c r="GN175">
        <v>0</v>
      </c>
      <c r="GO175">
        <v>0</v>
      </c>
      <c r="GQ175">
        <v>0</v>
      </c>
      <c r="GR175">
        <v>0</v>
      </c>
      <c r="GS175">
        <v>0</v>
      </c>
      <c r="GT175">
        <v>0</v>
      </c>
      <c r="HB175">
        <v>380911986</v>
      </c>
      <c r="HC175">
        <v>3.9695999999999995E-2</v>
      </c>
      <c r="HD175">
        <v>98352</v>
      </c>
      <c r="HE175">
        <v>0</v>
      </c>
      <c r="HF175">
        <v>672659</v>
      </c>
      <c r="HG175">
        <v>0</v>
      </c>
      <c r="HH175">
        <v>326317</v>
      </c>
      <c r="HI175">
        <v>0</v>
      </c>
      <c r="HJ175">
        <v>21101</v>
      </c>
      <c r="HK175">
        <v>0</v>
      </c>
      <c r="HL175">
        <v>0</v>
      </c>
      <c r="HM175">
        <v>0</v>
      </c>
      <c r="HN175">
        <v>0</v>
      </c>
      <c r="HO175">
        <v>0</v>
      </c>
      <c r="HP175">
        <v>0</v>
      </c>
      <c r="HQ175">
        <v>0</v>
      </c>
      <c r="HR175">
        <v>0</v>
      </c>
      <c r="HS175">
        <v>6126483</v>
      </c>
      <c r="HT175">
        <v>157021</v>
      </c>
      <c r="HW175">
        <v>0</v>
      </c>
      <c r="HX175">
        <v>49</v>
      </c>
      <c r="HY175">
        <v>23</v>
      </c>
      <c r="HZ175">
        <v>55</v>
      </c>
      <c r="IA175">
        <v>147</v>
      </c>
      <c r="IB175">
        <v>422</v>
      </c>
      <c r="IC175">
        <v>696</v>
      </c>
      <c r="ID175">
        <v>0</v>
      </c>
      <c r="IE175">
        <v>385.69499999999999</v>
      </c>
      <c r="IF175">
        <v>0</v>
      </c>
      <c r="IG175">
        <v>0</v>
      </c>
      <c r="IH175">
        <v>529.73500000000001</v>
      </c>
      <c r="II175">
        <v>0</v>
      </c>
      <c r="IJ175">
        <v>514.08500000000004</v>
      </c>
      <c r="IK175">
        <v>0</v>
      </c>
      <c r="IL175">
        <v>0</v>
      </c>
      <c r="IM175">
        <v>0</v>
      </c>
      <c r="IN175">
        <v>0</v>
      </c>
      <c r="IO175">
        <v>0</v>
      </c>
      <c r="IP175">
        <v>0</v>
      </c>
      <c r="IQ175">
        <v>128.39000000000001</v>
      </c>
      <c r="IR175">
        <v>79088</v>
      </c>
      <c r="IS175">
        <v>0</v>
      </c>
      <c r="IT175">
        <v>0</v>
      </c>
      <c r="IU175">
        <v>0</v>
      </c>
      <c r="IV175">
        <v>0</v>
      </c>
      <c r="IW175">
        <v>6160</v>
      </c>
      <c r="IX175">
        <v>356382</v>
      </c>
      <c r="IY175">
        <v>0</v>
      </c>
      <c r="IZ175">
        <v>0</v>
      </c>
      <c r="JA175">
        <v>0</v>
      </c>
      <c r="JB175">
        <v>0</v>
      </c>
      <c r="JC175">
        <v>0</v>
      </c>
      <c r="JD175">
        <v>0</v>
      </c>
      <c r="JE175">
        <v>0</v>
      </c>
      <c r="JF175">
        <v>0</v>
      </c>
      <c r="JG175">
        <v>0</v>
      </c>
      <c r="JH175">
        <v>0</v>
      </c>
      <c r="JJ175">
        <v>0</v>
      </c>
      <c r="JK175">
        <v>0</v>
      </c>
      <c r="JL175">
        <v>0</v>
      </c>
      <c r="JM175">
        <v>0</v>
      </c>
      <c r="JO175">
        <v>0</v>
      </c>
      <c r="JP175">
        <v>0</v>
      </c>
      <c r="JQ175">
        <v>0</v>
      </c>
      <c r="JR175">
        <v>0</v>
      </c>
      <c r="JS175">
        <v>0</v>
      </c>
      <c r="JT175">
        <v>0</v>
      </c>
      <c r="JU175">
        <v>0</v>
      </c>
      <c r="JW175">
        <v>0</v>
      </c>
      <c r="JX175">
        <v>0</v>
      </c>
      <c r="JY175">
        <v>0</v>
      </c>
      <c r="JZ175">
        <v>0</v>
      </c>
      <c r="KD175">
        <v>0</v>
      </c>
      <c r="KE175">
        <v>7258</v>
      </c>
      <c r="KG175">
        <v>0</v>
      </c>
      <c r="KH175">
        <v>0</v>
      </c>
      <c r="KI175">
        <v>0</v>
      </c>
      <c r="KJ175">
        <v>0</v>
      </c>
      <c r="KK175">
        <v>0</v>
      </c>
      <c r="KL175">
        <v>0</v>
      </c>
      <c r="KM175">
        <v>0</v>
      </c>
      <c r="KN175">
        <v>0</v>
      </c>
      <c r="KO175">
        <v>0</v>
      </c>
      <c r="KP175">
        <v>0</v>
      </c>
      <c r="KQ175">
        <v>0</v>
      </c>
      <c r="KS175">
        <v>0</v>
      </c>
      <c r="KT175">
        <v>0</v>
      </c>
      <c r="KU175">
        <v>0</v>
      </c>
      <c r="KW175">
        <v>0</v>
      </c>
      <c r="KX175">
        <v>0</v>
      </c>
      <c r="KY175">
        <v>0</v>
      </c>
      <c r="KZ175">
        <v>0</v>
      </c>
      <c r="LA175">
        <v>0</v>
      </c>
      <c r="LB175">
        <v>0</v>
      </c>
      <c r="LD175">
        <v>0</v>
      </c>
      <c r="LE175">
        <v>0</v>
      </c>
      <c r="LF175">
        <v>0</v>
      </c>
      <c r="LG175">
        <v>0</v>
      </c>
      <c r="LH175">
        <v>0</v>
      </c>
      <c r="LI175">
        <v>0</v>
      </c>
      <c r="LJ175">
        <v>610.05200000000002</v>
      </c>
      <c r="LK175">
        <v>1</v>
      </c>
      <c r="LL175">
        <v>15000</v>
      </c>
      <c r="LM175">
        <v>6101</v>
      </c>
      <c r="LN175">
        <v>0</v>
      </c>
      <c r="LO175">
        <v>0</v>
      </c>
      <c r="LP175">
        <v>0</v>
      </c>
      <c r="LQ175">
        <v>0</v>
      </c>
      <c r="LR175">
        <v>0</v>
      </c>
      <c r="LS175">
        <v>0</v>
      </c>
      <c r="LT175">
        <v>0</v>
      </c>
      <c r="LU175">
        <v>0</v>
      </c>
      <c r="LV175">
        <v>0</v>
      </c>
      <c r="LW175">
        <v>0</v>
      </c>
      <c r="LX175">
        <v>0</v>
      </c>
      <c r="LY175">
        <v>0</v>
      </c>
      <c r="LZ175">
        <v>610</v>
      </c>
      <c r="MA175">
        <v>36600</v>
      </c>
      <c r="MB175">
        <v>0</v>
      </c>
      <c r="MC175">
        <v>24400</v>
      </c>
      <c r="MD175">
        <v>12200</v>
      </c>
      <c r="ME175">
        <v>0</v>
      </c>
      <c r="MF175">
        <v>0</v>
      </c>
      <c r="MG175">
        <v>7330562</v>
      </c>
      <c r="MH175">
        <v>0</v>
      </c>
      <c r="MI175">
        <v>0</v>
      </c>
      <c r="MJ175">
        <v>0</v>
      </c>
      <c r="MK175">
        <v>0</v>
      </c>
      <c r="ML175">
        <v>0</v>
      </c>
    </row>
    <row r="176" spans="1:350" x14ac:dyDescent="0.25">
      <c r="A176">
        <v>45523</v>
      </c>
      <c r="B176">
        <v>101858</v>
      </c>
      <c r="C176">
        <v>9</v>
      </c>
      <c r="D176">
        <v>2025</v>
      </c>
      <c r="E176">
        <v>6160</v>
      </c>
      <c r="F176">
        <v>0</v>
      </c>
      <c r="G176">
        <v>7070.4770000000008</v>
      </c>
      <c r="H176">
        <v>6553.3330000000005</v>
      </c>
      <c r="I176">
        <v>6553.3330000000005</v>
      </c>
      <c r="J176">
        <v>7070.4770000000008</v>
      </c>
      <c r="K176">
        <v>0</v>
      </c>
      <c r="L176">
        <v>6160</v>
      </c>
      <c r="M176">
        <v>0</v>
      </c>
      <c r="N176">
        <v>0</v>
      </c>
      <c r="P176">
        <v>6618.7380000000003</v>
      </c>
      <c r="Q176">
        <v>0</v>
      </c>
      <c r="R176">
        <v>4118152</v>
      </c>
      <c r="S176">
        <v>622.19600000000003</v>
      </c>
      <c r="U176">
        <v>2863511</v>
      </c>
      <c r="V176">
        <v>2049.7260000000001</v>
      </c>
      <c r="W176">
        <v>1262631</v>
      </c>
      <c r="X176">
        <v>1262631</v>
      </c>
      <c r="Z176">
        <v>0</v>
      </c>
      <c r="AC176">
        <v>0</v>
      </c>
      <c r="AD176" t="s">
        <v>305</v>
      </c>
      <c r="AE176">
        <v>0</v>
      </c>
      <c r="AH176">
        <v>0</v>
      </c>
      <c r="AI176">
        <v>0</v>
      </c>
      <c r="AJ176">
        <v>6160</v>
      </c>
      <c r="AK176" t="s">
        <v>529</v>
      </c>
      <c r="AL176" t="s">
        <v>590</v>
      </c>
      <c r="AM176">
        <v>0</v>
      </c>
      <c r="AN176">
        <v>0</v>
      </c>
      <c r="AO176">
        <v>0</v>
      </c>
      <c r="AP176">
        <v>0</v>
      </c>
      <c r="AQ176">
        <v>0</v>
      </c>
      <c r="AS176">
        <v>0</v>
      </c>
      <c r="AT176">
        <v>0</v>
      </c>
      <c r="AU176">
        <v>0</v>
      </c>
      <c r="AV176">
        <v>-102651</v>
      </c>
      <c r="AW176">
        <v>78158919</v>
      </c>
      <c r="AX176">
        <v>77056950</v>
      </c>
      <c r="AY176">
        <v>51954691</v>
      </c>
      <c r="AZ176">
        <v>4118152</v>
      </c>
      <c r="BA176">
        <v>102.75</v>
      </c>
      <c r="BB176">
        <v>150212</v>
      </c>
      <c r="BC176">
        <v>149254</v>
      </c>
      <c r="BD176">
        <v>353.524</v>
      </c>
      <c r="BE176">
        <v>958</v>
      </c>
      <c r="BF176">
        <v>69348977</v>
      </c>
      <c r="BG176">
        <v>0</v>
      </c>
      <c r="BJ176">
        <v>12</v>
      </c>
      <c r="BK176">
        <v>0</v>
      </c>
      <c r="BL176">
        <v>0</v>
      </c>
      <c r="BM176">
        <v>0</v>
      </c>
      <c r="BN176">
        <v>0</v>
      </c>
      <c r="BO176">
        <v>0</v>
      </c>
      <c r="BP176">
        <v>0</v>
      </c>
      <c r="BQ176">
        <v>0</v>
      </c>
      <c r="BS176">
        <v>0</v>
      </c>
      <c r="BT176">
        <v>0</v>
      </c>
      <c r="BU176">
        <v>0</v>
      </c>
      <c r="BV176">
        <v>0</v>
      </c>
      <c r="BW176">
        <v>0</v>
      </c>
      <c r="BY176">
        <v>0</v>
      </c>
      <c r="CA176">
        <v>410.92700000000002</v>
      </c>
      <c r="CB176">
        <v>410927</v>
      </c>
      <c r="CC176">
        <v>0</v>
      </c>
      <c r="CD176">
        <v>0</v>
      </c>
      <c r="CE176">
        <v>0</v>
      </c>
      <c r="CF176">
        <v>0</v>
      </c>
      <c r="CG176">
        <v>0</v>
      </c>
      <c r="CH176">
        <v>1506493</v>
      </c>
      <c r="CI176">
        <v>0</v>
      </c>
      <c r="CJ176">
        <v>4</v>
      </c>
      <c r="CK176">
        <v>0</v>
      </c>
      <c r="CL176">
        <v>0</v>
      </c>
      <c r="CN176">
        <v>0</v>
      </c>
      <c r="CO176">
        <v>1</v>
      </c>
      <c r="CP176">
        <v>0</v>
      </c>
      <c r="CQ176">
        <v>0</v>
      </c>
      <c r="CR176">
        <v>6610.8310000000001</v>
      </c>
      <c r="CS176">
        <v>0</v>
      </c>
      <c r="CT176">
        <v>0</v>
      </c>
      <c r="CU176">
        <v>0</v>
      </c>
      <c r="CV176">
        <v>0</v>
      </c>
      <c r="CW176">
        <v>0</v>
      </c>
      <c r="CX176">
        <v>0</v>
      </c>
      <c r="CY176">
        <v>0</v>
      </c>
      <c r="CZ176">
        <v>0</v>
      </c>
      <c r="DB176">
        <v>40368531</v>
      </c>
      <c r="DC176">
        <v>0</v>
      </c>
      <c r="DD176">
        <v>0</v>
      </c>
      <c r="DE176">
        <v>8066366</v>
      </c>
      <c r="DF176">
        <v>8066366</v>
      </c>
      <c r="DG176">
        <v>1309.4750000000001</v>
      </c>
      <c r="DH176">
        <v>0</v>
      </c>
      <c r="DI176">
        <v>0</v>
      </c>
      <c r="DK176">
        <v>0</v>
      </c>
      <c r="DL176">
        <v>0</v>
      </c>
      <c r="DM176">
        <v>6005557</v>
      </c>
      <c r="DN176">
        <v>19746</v>
      </c>
      <c r="DO176">
        <v>0</v>
      </c>
      <c r="DP176">
        <v>0</v>
      </c>
      <c r="DQ176">
        <v>0</v>
      </c>
      <c r="DR176">
        <v>0</v>
      </c>
      <c r="DS176">
        <v>0</v>
      </c>
      <c r="DT176">
        <v>0</v>
      </c>
      <c r="DU176">
        <v>0</v>
      </c>
      <c r="DV176">
        <v>0</v>
      </c>
      <c r="DW176">
        <v>0</v>
      </c>
      <c r="DX176">
        <v>0</v>
      </c>
      <c r="DY176">
        <v>0</v>
      </c>
      <c r="DZ176">
        <v>0</v>
      </c>
      <c r="EA176">
        <v>6.1000000000000006E-2</v>
      </c>
      <c r="EB176">
        <v>0</v>
      </c>
      <c r="EC176">
        <v>121.53700000000001</v>
      </c>
      <c r="ED176">
        <v>860968</v>
      </c>
      <c r="EE176">
        <v>0</v>
      </c>
      <c r="EF176">
        <v>0</v>
      </c>
      <c r="EG176">
        <v>0</v>
      </c>
      <c r="EH176">
        <v>5164335</v>
      </c>
      <c r="EI176">
        <v>0</v>
      </c>
      <c r="EJ176">
        <v>0</v>
      </c>
      <c r="EK176">
        <v>219.803</v>
      </c>
      <c r="EL176">
        <v>0</v>
      </c>
      <c r="EM176">
        <v>32.209000000000003</v>
      </c>
      <c r="EN176">
        <v>16.405000000000001</v>
      </c>
      <c r="EO176">
        <v>0</v>
      </c>
      <c r="EP176">
        <v>0</v>
      </c>
      <c r="EQ176">
        <v>268.47800000000001</v>
      </c>
      <c r="ER176">
        <v>0</v>
      </c>
      <c r="ES176">
        <v>838.36599999999999</v>
      </c>
      <c r="ET176">
        <v>0</v>
      </c>
      <c r="EV176">
        <v>0</v>
      </c>
      <c r="EW176">
        <v>0</v>
      </c>
      <c r="EX176">
        <v>0</v>
      </c>
      <c r="EZ176">
        <v>65662214</v>
      </c>
      <c r="FA176">
        <v>0</v>
      </c>
      <c r="FB176">
        <v>69759662</v>
      </c>
      <c r="FC176">
        <v>0</v>
      </c>
      <c r="FD176">
        <v>0</v>
      </c>
      <c r="FE176">
        <v>9721206</v>
      </c>
      <c r="FF176">
        <v>1673530</v>
      </c>
      <c r="FG176">
        <v>6.6668999999999992E-2</v>
      </c>
      <c r="FH176">
        <v>3.0164999999999997E-2</v>
      </c>
      <c r="FI176">
        <v>0</v>
      </c>
      <c r="FJ176">
        <v>0</v>
      </c>
      <c r="FK176">
        <v>11257.951000000001</v>
      </c>
      <c r="FL176">
        <v>82660891</v>
      </c>
      <c r="FM176">
        <v>0</v>
      </c>
      <c r="FN176">
        <v>0</v>
      </c>
      <c r="FO176">
        <v>0</v>
      </c>
      <c r="FP176">
        <v>0</v>
      </c>
      <c r="FQ176">
        <v>0</v>
      </c>
      <c r="FR176">
        <v>0</v>
      </c>
      <c r="FS176">
        <v>0</v>
      </c>
      <c r="FT176">
        <v>0</v>
      </c>
      <c r="FU176">
        <v>0</v>
      </c>
      <c r="FV176">
        <v>0</v>
      </c>
      <c r="FW176">
        <v>0</v>
      </c>
      <c r="FX176">
        <v>0</v>
      </c>
      <c r="FY176">
        <v>0</v>
      </c>
      <c r="GB176">
        <v>2484519</v>
      </c>
      <c r="GC176">
        <v>2484519</v>
      </c>
      <c r="GD176">
        <v>248.66600000000003</v>
      </c>
      <c r="GF176">
        <v>0</v>
      </c>
      <c r="GG176">
        <v>0</v>
      </c>
      <c r="GH176">
        <v>0</v>
      </c>
      <c r="GI176">
        <v>0</v>
      </c>
      <c r="GK176">
        <v>0</v>
      </c>
      <c r="GL176">
        <v>0</v>
      </c>
      <c r="GM176">
        <v>0</v>
      </c>
      <c r="GN176">
        <v>0</v>
      </c>
      <c r="GO176">
        <v>0</v>
      </c>
      <c r="GQ176">
        <v>0</v>
      </c>
      <c r="GR176">
        <v>0</v>
      </c>
      <c r="GS176">
        <v>0</v>
      </c>
      <c r="GT176">
        <v>0</v>
      </c>
      <c r="HB176">
        <v>380911986</v>
      </c>
      <c r="HC176">
        <v>3.9695999999999995E-2</v>
      </c>
      <c r="HD176">
        <v>1122673</v>
      </c>
      <c r="HE176">
        <v>0</v>
      </c>
      <c r="HF176">
        <v>7195560</v>
      </c>
      <c r="HG176">
        <v>66528</v>
      </c>
      <c r="HH176">
        <v>1527170</v>
      </c>
      <c r="HI176">
        <v>0</v>
      </c>
      <c r="HJ176">
        <v>216108</v>
      </c>
      <c r="HK176">
        <v>12145</v>
      </c>
      <c r="HL176">
        <v>8317</v>
      </c>
      <c r="HM176">
        <v>352000</v>
      </c>
      <c r="HN176">
        <v>1634049</v>
      </c>
      <c r="HO176">
        <v>0</v>
      </c>
      <c r="HP176">
        <v>0</v>
      </c>
      <c r="HQ176">
        <v>0</v>
      </c>
      <c r="HR176">
        <v>0</v>
      </c>
      <c r="HS176">
        <v>65641510</v>
      </c>
      <c r="HT176">
        <v>1673530</v>
      </c>
      <c r="HW176">
        <v>0</v>
      </c>
      <c r="HX176">
        <v>1233</v>
      </c>
      <c r="HY176">
        <v>1215</v>
      </c>
      <c r="HZ176">
        <v>1184</v>
      </c>
      <c r="IA176">
        <v>831</v>
      </c>
      <c r="IB176">
        <v>834</v>
      </c>
      <c r="IC176">
        <v>5297</v>
      </c>
      <c r="ID176">
        <v>0</v>
      </c>
      <c r="IE176">
        <v>0</v>
      </c>
      <c r="IF176">
        <v>0</v>
      </c>
      <c r="IG176">
        <v>108</v>
      </c>
      <c r="IH176">
        <v>2479.172</v>
      </c>
      <c r="II176">
        <v>0</v>
      </c>
      <c r="IJ176">
        <v>2049.7260000000001</v>
      </c>
      <c r="IK176">
        <v>0</v>
      </c>
      <c r="IL176">
        <v>53</v>
      </c>
      <c r="IM176">
        <v>29</v>
      </c>
      <c r="IN176">
        <v>0</v>
      </c>
      <c r="IO176">
        <v>82</v>
      </c>
      <c r="IP176">
        <v>0</v>
      </c>
      <c r="IQ176">
        <v>2049.7260000000001</v>
      </c>
      <c r="IR176">
        <v>1262631</v>
      </c>
      <c r="IS176">
        <v>0</v>
      </c>
      <c r="IT176">
        <v>265000</v>
      </c>
      <c r="IU176">
        <v>87000</v>
      </c>
      <c r="IV176">
        <v>0</v>
      </c>
      <c r="IW176">
        <v>6160</v>
      </c>
      <c r="IX176">
        <v>0</v>
      </c>
      <c r="IY176">
        <v>0</v>
      </c>
      <c r="IZ176">
        <v>0</v>
      </c>
      <c r="JA176">
        <v>0</v>
      </c>
      <c r="JB176">
        <v>35</v>
      </c>
      <c r="JC176">
        <v>654928</v>
      </c>
      <c r="JD176">
        <v>71</v>
      </c>
      <c r="JE176">
        <v>728398</v>
      </c>
      <c r="JF176">
        <v>45</v>
      </c>
      <c r="JG176">
        <v>225723</v>
      </c>
      <c r="JH176">
        <v>25000</v>
      </c>
      <c r="JJ176">
        <v>0</v>
      </c>
      <c r="JK176">
        <v>0</v>
      </c>
      <c r="JL176">
        <v>0</v>
      </c>
      <c r="JM176">
        <v>0</v>
      </c>
      <c r="JO176">
        <v>0</v>
      </c>
      <c r="JP176">
        <v>122.23400000000001</v>
      </c>
      <c r="JQ176">
        <v>126.432</v>
      </c>
      <c r="JR176">
        <v>0</v>
      </c>
      <c r="JS176">
        <v>1135583</v>
      </c>
      <c r="JT176">
        <v>1348936</v>
      </c>
      <c r="JU176">
        <v>152439</v>
      </c>
      <c r="JW176">
        <v>0</v>
      </c>
      <c r="JX176">
        <v>0</v>
      </c>
      <c r="JY176">
        <v>0</v>
      </c>
      <c r="JZ176">
        <v>0</v>
      </c>
      <c r="KD176">
        <v>152645</v>
      </c>
      <c r="KE176">
        <v>7258</v>
      </c>
      <c r="KG176">
        <v>0</v>
      </c>
      <c r="KH176">
        <v>0</v>
      </c>
      <c r="KI176">
        <v>0</v>
      </c>
      <c r="KJ176">
        <v>81</v>
      </c>
      <c r="KK176">
        <v>27</v>
      </c>
      <c r="KL176">
        <v>49896</v>
      </c>
      <c r="KM176">
        <v>16632</v>
      </c>
      <c r="KN176">
        <v>0</v>
      </c>
      <c r="KO176">
        <v>0</v>
      </c>
      <c r="KP176">
        <v>0</v>
      </c>
      <c r="KQ176">
        <v>0</v>
      </c>
      <c r="KS176">
        <v>0</v>
      </c>
      <c r="KT176">
        <v>0</v>
      </c>
      <c r="KU176">
        <v>0</v>
      </c>
      <c r="KW176">
        <v>0</v>
      </c>
      <c r="KX176">
        <v>0</v>
      </c>
      <c r="KY176">
        <v>0</v>
      </c>
      <c r="KZ176">
        <v>0</v>
      </c>
      <c r="LA176">
        <v>0</v>
      </c>
      <c r="LB176">
        <v>0</v>
      </c>
      <c r="LD176">
        <v>0</v>
      </c>
      <c r="LE176">
        <v>0</v>
      </c>
      <c r="LF176">
        <v>0</v>
      </c>
      <c r="LG176">
        <v>0</v>
      </c>
      <c r="LH176">
        <v>0</v>
      </c>
      <c r="LI176">
        <v>0</v>
      </c>
      <c r="LJ176">
        <v>6610.8310000000001</v>
      </c>
      <c r="LK176">
        <v>10</v>
      </c>
      <c r="LL176">
        <v>150000</v>
      </c>
      <c r="LM176">
        <v>66108</v>
      </c>
      <c r="LN176">
        <v>0</v>
      </c>
      <c r="LO176">
        <v>0</v>
      </c>
      <c r="LP176">
        <v>0</v>
      </c>
      <c r="LQ176">
        <v>0</v>
      </c>
      <c r="LR176">
        <v>0</v>
      </c>
      <c r="LS176">
        <v>0</v>
      </c>
      <c r="LT176">
        <v>0</v>
      </c>
      <c r="LU176">
        <v>0</v>
      </c>
      <c r="LV176">
        <v>0</v>
      </c>
      <c r="LW176">
        <v>0</v>
      </c>
      <c r="LX176">
        <v>0</v>
      </c>
      <c r="LY176">
        <v>0</v>
      </c>
      <c r="LZ176">
        <v>6397</v>
      </c>
      <c r="MA176">
        <v>383820</v>
      </c>
      <c r="MB176">
        <v>0</v>
      </c>
      <c r="MC176">
        <v>255880</v>
      </c>
      <c r="MD176">
        <v>127940</v>
      </c>
      <c r="ME176">
        <v>0</v>
      </c>
      <c r="MF176">
        <v>0</v>
      </c>
      <c r="MG176">
        <v>78542739</v>
      </c>
      <c r="MH176">
        <v>0</v>
      </c>
      <c r="MI176">
        <v>0</v>
      </c>
      <c r="MJ176">
        <v>0</v>
      </c>
      <c r="MK176">
        <v>0</v>
      </c>
      <c r="ML176">
        <v>0</v>
      </c>
    </row>
    <row r="177" spans="1:350" x14ac:dyDescent="0.25">
      <c r="A177">
        <v>45523</v>
      </c>
      <c r="B177">
        <v>101859</v>
      </c>
      <c r="C177">
        <v>9</v>
      </c>
      <c r="D177">
        <v>2025</v>
      </c>
      <c r="E177">
        <v>6160</v>
      </c>
      <c r="F177">
        <v>0</v>
      </c>
      <c r="G177">
        <v>650.44799999999998</v>
      </c>
      <c r="H177">
        <v>633.51700000000005</v>
      </c>
      <c r="I177">
        <v>633.51700000000005</v>
      </c>
      <c r="J177">
        <v>650.44799999999998</v>
      </c>
      <c r="K177">
        <v>0</v>
      </c>
      <c r="L177">
        <v>6160</v>
      </c>
      <c r="M177">
        <v>0</v>
      </c>
      <c r="N177">
        <v>0</v>
      </c>
      <c r="P177">
        <v>560.78500000000008</v>
      </c>
      <c r="Q177">
        <v>0</v>
      </c>
      <c r="R177">
        <v>348918</v>
      </c>
      <c r="S177">
        <v>622.19600000000003</v>
      </c>
      <c r="U177">
        <v>242617</v>
      </c>
      <c r="V177">
        <v>365.17</v>
      </c>
      <c r="W177">
        <v>224945</v>
      </c>
      <c r="X177">
        <v>224945</v>
      </c>
      <c r="Z177">
        <v>0</v>
      </c>
      <c r="AC177">
        <v>0</v>
      </c>
      <c r="AD177" t="s">
        <v>305</v>
      </c>
      <c r="AE177">
        <v>0</v>
      </c>
      <c r="AH177">
        <v>0</v>
      </c>
      <c r="AI177">
        <v>0</v>
      </c>
      <c r="AJ177">
        <v>6160</v>
      </c>
      <c r="AK177" t="s">
        <v>529</v>
      </c>
      <c r="AL177" t="s">
        <v>336</v>
      </c>
      <c r="AM177">
        <v>0</v>
      </c>
      <c r="AN177">
        <v>0</v>
      </c>
      <c r="AO177">
        <v>0</v>
      </c>
      <c r="AP177">
        <v>0</v>
      </c>
      <c r="AQ177">
        <v>0</v>
      </c>
      <c r="AS177">
        <v>0</v>
      </c>
      <c r="AT177">
        <v>0</v>
      </c>
      <c r="AU177">
        <v>0</v>
      </c>
      <c r="AV177">
        <v>0</v>
      </c>
      <c r="AW177">
        <v>7173551</v>
      </c>
      <c r="AX177">
        <v>7071464</v>
      </c>
      <c r="AY177">
        <v>4721243</v>
      </c>
      <c r="AZ177">
        <v>348918</v>
      </c>
      <c r="BA177">
        <v>0</v>
      </c>
      <c r="BB177">
        <v>0</v>
      </c>
      <c r="BC177">
        <v>0</v>
      </c>
      <c r="BD177">
        <v>0</v>
      </c>
      <c r="BE177">
        <v>0</v>
      </c>
      <c r="BF177">
        <v>6308765</v>
      </c>
      <c r="BG177">
        <v>0</v>
      </c>
      <c r="BJ177">
        <v>12</v>
      </c>
      <c r="BK177">
        <v>0</v>
      </c>
      <c r="BL177">
        <v>0</v>
      </c>
      <c r="BM177">
        <v>0</v>
      </c>
      <c r="BN177">
        <v>0</v>
      </c>
      <c r="BO177">
        <v>0</v>
      </c>
      <c r="BP177">
        <v>0</v>
      </c>
      <c r="BQ177">
        <v>672</v>
      </c>
      <c r="BS177">
        <v>0</v>
      </c>
      <c r="BT177">
        <v>0</v>
      </c>
      <c r="BU177">
        <v>0</v>
      </c>
      <c r="BV177">
        <v>0</v>
      </c>
      <c r="BW177">
        <v>0</v>
      </c>
      <c r="BY177">
        <v>0</v>
      </c>
      <c r="CA177">
        <v>75.024000000000001</v>
      </c>
      <c r="CB177">
        <v>75024</v>
      </c>
      <c r="CC177">
        <v>0</v>
      </c>
      <c r="CD177">
        <v>0</v>
      </c>
      <c r="CE177">
        <v>0</v>
      </c>
      <c r="CF177">
        <v>0</v>
      </c>
      <c r="CG177">
        <v>0</v>
      </c>
      <c r="CH177">
        <v>135620</v>
      </c>
      <c r="CI177">
        <v>0</v>
      </c>
      <c r="CJ177">
        <v>4</v>
      </c>
      <c r="CK177">
        <v>0</v>
      </c>
      <c r="CL177">
        <v>0</v>
      </c>
      <c r="CN177">
        <v>0</v>
      </c>
      <c r="CO177">
        <v>1</v>
      </c>
      <c r="CP177">
        <v>0</v>
      </c>
      <c r="CQ177">
        <v>0</v>
      </c>
      <c r="CR177">
        <v>560.45600000000002</v>
      </c>
      <c r="CS177">
        <v>0</v>
      </c>
      <c r="CT177">
        <v>0</v>
      </c>
      <c r="CU177">
        <v>0</v>
      </c>
      <c r="CV177">
        <v>0</v>
      </c>
      <c r="CW177">
        <v>0</v>
      </c>
      <c r="CX177">
        <v>0</v>
      </c>
      <c r="CY177">
        <v>0</v>
      </c>
      <c r="CZ177">
        <v>0</v>
      </c>
      <c r="DB177">
        <v>3902465</v>
      </c>
      <c r="DC177">
        <v>0</v>
      </c>
      <c r="DD177">
        <v>0</v>
      </c>
      <c r="DE177">
        <v>921921</v>
      </c>
      <c r="DF177">
        <v>921921</v>
      </c>
      <c r="DG177">
        <v>149.66300000000001</v>
      </c>
      <c r="DH177">
        <v>0</v>
      </c>
      <c r="DI177">
        <v>0</v>
      </c>
      <c r="DK177">
        <v>2381</v>
      </c>
      <c r="DL177">
        <v>0</v>
      </c>
      <c r="DM177">
        <v>362710</v>
      </c>
      <c r="DN177">
        <v>1193</v>
      </c>
      <c r="DO177">
        <v>0</v>
      </c>
      <c r="DP177">
        <v>0</v>
      </c>
      <c r="DQ177">
        <v>0</v>
      </c>
      <c r="DR177">
        <v>0</v>
      </c>
      <c r="DS177">
        <v>0</v>
      </c>
      <c r="DT177">
        <v>0</v>
      </c>
      <c r="DU177">
        <v>0</v>
      </c>
      <c r="DV177">
        <v>0</v>
      </c>
      <c r="DW177">
        <v>0</v>
      </c>
      <c r="DX177">
        <v>0</v>
      </c>
      <c r="DY177">
        <v>0</v>
      </c>
      <c r="DZ177">
        <v>0</v>
      </c>
      <c r="EA177">
        <v>0</v>
      </c>
      <c r="EB177">
        <v>0</v>
      </c>
      <c r="EC177">
        <v>5.548</v>
      </c>
      <c r="ED177">
        <v>39302</v>
      </c>
      <c r="EE177">
        <v>0</v>
      </c>
      <c r="EF177">
        <v>0</v>
      </c>
      <c r="EG177">
        <v>0</v>
      </c>
      <c r="EH177">
        <v>324601</v>
      </c>
      <c r="EI177">
        <v>0</v>
      </c>
      <c r="EJ177">
        <v>0</v>
      </c>
      <c r="EK177">
        <v>15.98</v>
      </c>
      <c r="EL177">
        <v>0</v>
      </c>
      <c r="EM177">
        <v>0</v>
      </c>
      <c r="EN177">
        <v>0.95100000000000007</v>
      </c>
      <c r="EO177">
        <v>0</v>
      </c>
      <c r="EP177">
        <v>0</v>
      </c>
      <c r="EQ177">
        <v>16.931000000000001</v>
      </c>
      <c r="ER177">
        <v>0</v>
      </c>
      <c r="ES177">
        <v>52.695</v>
      </c>
      <c r="ET177">
        <v>0</v>
      </c>
      <c r="EV177">
        <v>0</v>
      </c>
      <c r="EW177">
        <v>0</v>
      </c>
      <c r="EX177">
        <v>0</v>
      </c>
      <c r="EZ177">
        <v>6034871</v>
      </c>
      <c r="FA177">
        <v>0</v>
      </c>
      <c r="FB177">
        <v>6382596</v>
      </c>
      <c r="FC177">
        <v>0</v>
      </c>
      <c r="FD177">
        <v>0</v>
      </c>
      <c r="FE177">
        <v>884350</v>
      </c>
      <c r="FF177">
        <v>152243</v>
      </c>
      <c r="FG177">
        <v>6.6668999999999992E-2</v>
      </c>
      <c r="FH177">
        <v>3.0164999999999997E-2</v>
      </c>
      <c r="FI177">
        <v>0</v>
      </c>
      <c r="FJ177">
        <v>0</v>
      </c>
      <c r="FK177">
        <v>1024.1500000000001</v>
      </c>
      <c r="FL177">
        <v>7554809</v>
      </c>
      <c r="FM177">
        <v>0</v>
      </c>
      <c r="FN177">
        <v>0</v>
      </c>
      <c r="FO177">
        <v>0</v>
      </c>
      <c r="FP177">
        <v>0</v>
      </c>
      <c r="FQ177">
        <v>0</v>
      </c>
      <c r="FR177">
        <v>0</v>
      </c>
      <c r="FS177">
        <v>0</v>
      </c>
      <c r="FT177">
        <v>0</v>
      </c>
      <c r="FU177">
        <v>0</v>
      </c>
      <c r="FV177">
        <v>0</v>
      </c>
      <c r="FW177">
        <v>0</v>
      </c>
      <c r="FX177">
        <v>0</v>
      </c>
      <c r="FY177">
        <v>0</v>
      </c>
      <c r="GB177">
        <v>0</v>
      </c>
      <c r="GC177">
        <v>0</v>
      </c>
      <c r="GD177">
        <v>0</v>
      </c>
      <c r="GF177">
        <v>0</v>
      </c>
      <c r="GG177">
        <v>0</v>
      </c>
      <c r="GH177">
        <v>0</v>
      </c>
      <c r="GI177">
        <v>0</v>
      </c>
      <c r="GK177">
        <v>0</v>
      </c>
      <c r="GL177">
        <v>0</v>
      </c>
      <c r="GM177">
        <v>0</v>
      </c>
      <c r="GN177">
        <v>0</v>
      </c>
      <c r="GO177">
        <v>0</v>
      </c>
      <c r="GQ177">
        <v>0</v>
      </c>
      <c r="GR177">
        <v>0</v>
      </c>
      <c r="GS177">
        <v>0</v>
      </c>
      <c r="GT177">
        <v>0</v>
      </c>
      <c r="HB177">
        <v>380911986</v>
      </c>
      <c r="HC177">
        <v>3.9695999999999995E-2</v>
      </c>
      <c r="HD177">
        <v>103280</v>
      </c>
      <c r="HE177">
        <v>0</v>
      </c>
      <c r="HF177">
        <v>695602</v>
      </c>
      <c r="HG177">
        <v>0</v>
      </c>
      <c r="HH177">
        <v>164324</v>
      </c>
      <c r="HI177">
        <v>0</v>
      </c>
      <c r="HJ177">
        <v>35605</v>
      </c>
      <c r="HK177">
        <v>0</v>
      </c>
      <c r="HL177">
        <v>0</v>
      </c>
      <c r="HM177">
        <v>0</v>
      </c>
      <c r="HN177">
        <v>0</v>
      </c>
      <c r="HO177">
        <v>0</v>
      </c>
      <c r="HP177">
        <v>0</v>
      </c>
      <c r="HQ177">
        <v>0</v>
      </c>
      <c r="HR177">
        <v>0</v>
      </c>
      <c r="HS177">
        <v>6033678</v>
      </c>
      <c r="HT177">
        <v>152243</v>
      </c>
      <c r="HW177">
        <v>0</v>
      </c>
      <c r="HX177">
        <v>50</v>
      </c>
      <c r="HY177">
        <v>34</v>
      </c>
      <c r="HZ177">
        <v>79</v>
      </c>
      <c r="IA177">
        <v>107</v>
      </c>
      <c r="IB177">
        <v>300</v>
      </c>
      <c r="IC177">
        <v>570</v>
      </c>
      <c r="ID177">
        <v>0</v>
      </c>
      <c r="IE177">
        <v>0</v>
      </c>
      <c r="IF177">
        <v>0</v>
      </c>
      <c r="IG177">
        <v>0</v>
      </c>
      <c r="IH177">
        <v>266.76</v>
      </c>
      <c r="II177">
        <v>0</v>
      </c>
      <c r="IJ177">
        <v>365.17</v>
      </c>
      <c r="IK177">
        <v>0</v>
      </c>
      <c r="IL177">
        <v>0</v>
      </c>
      <c r="IM177">
        <v>0</v>
      </c>
      <c r="IN177">
        <v>0</v>
      </c>
      <c r="IO177">
        <v>0</v>
      </c>
      <c r="IP177">
        <v>0</v>
      </c>
      <c r="IQ177">
        <v>365.17</v>
      </c>
      <c r="IR177">
        <v>224945</v>
      </c>
      <c r="IS177">
        <v>0</v>
      </c>
      <c r="IT177">
        <v>0</v>
      </c>
      <c r="IU177">
        <v>0</v>
      </c>
      <c r="IV177">
        <v>0</v>
      </c>
      <c r="IW177">
        <v>6160</v>
      </c>
      <c r="IX177">
        <v>0</v>
      </c>
      <c r="IY177">
        <v>0</v>
      </c>
      <c r="IZ177">
        <v>0</v>
      </c>
      <c r="JA177">
        <v>0</v>
      </c>
      <c r="JB177">
        <v>0</v>
      </c>
      <c r="JC177">
        <v>0</v>
      </c>
      <c r="JD177">
        <v>0</v>
      </c>
      <c r="JE177">
        <v>0</v>
      </c>
      <c r="JF177">
        <v>0</v>
      </c>
      <c r="JG177">
        <v>0</v>
      </c>
      <c r="JH177">
        <v>0</v>
      </c>
      <c r="JJ177">
        <v>0</v>
      </c>
      <c r="JK177">
        <v>0</v>
      </c>
      <c r="JL177">
        <v>0</v>
      </c>
      <c r="JM177">
        <v>0</v>
      </c>
      <c r="JO177">
        <v>0</v>
      </c>
      <c r="JP177">
        <v>0</v>
      </c>
      <c r="JQ177">
        <v>0</v>
      </c>
      <c r="JR177">
        <v>0</v>
      </c>
      <c r="JS177">
        <v>0</v>
      </c>
      <c r="JT177">
        <v>0</v>
      </c>
      <c r="JU177">
        <v>0</v>
      </c>
      <c r="JW177">
        <v>0</v>
      </c>
      <c r="JX177">
        <v>0</v>
      </c>
      <c r="JY177">
        <v>0</v>
      </c>
      <c r="JZ177">
        <v>0</v>
      </c>
      <c r="KD177">
        <v>0</v>
      </c>
      <c r="KE177">
        <v>7258</v>
      </c>
      <c r="KG177">
        <v>0</v>
      </c>
      <c r="KH177">
        <v>0</v>
      </c>
      <c r="KI177">
        <v>0</v>
      </c>
      <c r="KJ177">
        <v>0</v>
      </c>
      <c r="KK177">
        <v>0</v>
      </c>
      <c r="KL177">
        <v>0</v>
      </c>
      <c r="KM177">
        <v>0</v>
      </c>
      <c r="KN177">
        <v>0</v>
      </c>
      <c r="KO177">
        <v>0</v>
      </c>
      <c r="KP177">
        <v>0</v>
      </c>
      <c r="KQ177">
        <v>0</v>
      </c>
      <c r="KS177">
        <v>0</v>
      </c>
      <c r="KT177">
        <v>0</v>
      </c>
      <c r="KU177">
        <v>0</v>
      </c>
      <c r="KW177">
        <v>0</v>
      </c>
      <c r="KX177">
        <v>0</v>
      </c>
      <c r="KY177">
        <v>0</v>
      </c>
      <c r="KZ177">
        <v>0</v>
      </c>
      <c r="LA177">
        <v>0</v>
      </c>
      <c r="LB177">
        <v>0</v>
      </c>
      <c r="LD177">
        <v>0</v>
      </c>
      <c r="LE177">
        <v>0</v>
      </c>
      <c r="LF177">
        <v>0</v>
      </c>
      <c r="LG177">
        <v>0</v>
      </c>
      <c r="LH177">
        <v>0</v>
      </c>
      <c r="LI177">
        <v>0</v>
      </c>
      <c r="LJ177">
        <v>560.45600000000002</v>
      </c>
      <c r="LK177">
        <v>2</v>
      </c>
      <c r="LL177">
        <v>30000</v>
      </c>
      <c r="LM177">
        <v>5605</v>
      </c>
      <c r="LN177">
        <v>0</v>
      </c>
      <c r="LO177">
        <v>0</v>
      </c>
      <c r="LP177">
        <v>0</v>
      </c>
      <c r="LQ177">
        <v>0</v>
      </c>
      <c r="LR177">
        <v>0</v>
      </c>
      <c r="LS177">
        <v>0</v>
      </c>
      <c r="LT177">
        <v>0</v>
      </c>
      <c r="LU177">
        <v>0</v>
      </c>
      <c r="LV177">
        <v>0</v>
      </c>
      <c r="LW177">
        <v>0</v>
      </c>
      <c r="LX177">
        <v>0</v>
      </c>
      <c r="LY177">
        <v>0</v>
      </c>
      <c r="LZ177">
        <v>539</v>
      </c>
      <c r="MA177">
        <v>32340</v>
      </c>
      <c r="MB177">
        <v>0</v>
      </c>
      <c r="MC177">
        <v>21560</v>
      </c>
      <c r="MD177">
        <v>10780</v>
      </c>
      <c r="ME177">
        <v>0</v>
      </c>
      <c r="MF177">
        <v>0</v>
      </c>
      <c r="MG177">
        <v>7205891</v>
      </c>
      <c r="MH177">
        <v>0</v>
      </c>
      <c r="MI177">
        <v>0</v>
      </c>
      <c r="MJ177">
        <v>0</v>
      </c>
      <c r="MK177">
        <v>0</v>
      </c>
      <c r="ML177">
        <v>0</v>
      </c>
    </row>
    <row r="178" spans="1:350" x14ac:dyDescent="0.25">
      <c r="A178">
        <v>45523</v>
      </c>
      <c r="B178">
        <v>101861</v>
      </c>
      <c r="C178">
        <v>9</v>
      </c>
      <c r="D178">
        <v>2025</v>
      </c>
      <c r="E178">
        <v>6160</v>
      </c>
      <c r="F178">
        <v>0</v>
      </c>
      <c r="G178">
        <v>369.00800000000004</v>
      </c>
      <c r="H178">
        <v>348.82900000000001</v>
      </c>
      <c r="I178">
        <v>348.82900000000001</v>
      </c>
      <c r="J178">
        <v>369.00800000000004</v>
      </c>
      <c r="K178">
        <v>0</v>
      </c>
      <c r="L178">
        <v>6160</v>
      </c>
      <c r="M178">
        <v>0</v>
      </c>
      <c r="N178">
        <v>0</v>
      </c>
      <c r="P178">
        <v>486.452</v>
      </c>
      <c r="Q178">
        <v>0</v>
      </c>
      <c r="R178">
        <v>302668</v>
      </c>
      <c r="S178">
        <v>622.19600000000003</v>
      </c>
      <c r="U178">
        <v>210456</v>
      </c>
      <c r="V178">
        <v>11.204000000000001</v>
      </c>
      <c r="W178">
        <v>6902</v>
      </c>
      <c r="X178">
        <v>6902</v>
      </c>
      <c r="Z178">
        <v>0</v>
      </c>
      <c r="AC178">
        <v>0</v>
      </c>
      <c r="AD178" t="s">
        <v>305</v>
      </c>
      <c r="AE178">
        <v>0</v>
      </c>
      <c r="AH178">
        <v>0</v>
      </c>
      <c r="AI178">
        <v>0</v>
      </c>
      <c r="AJ178">
        <v>6160</v>
      </c>
      <c r="AK178" t="s">
        <v>529</v>
      </c>
      <c r="AL178" t="s">
        <v>558</v>
      </c>
      <c r="AM178">
        <v>0</v>
      </c>
      <c r="AN178">
        <v>0</v>
      </c>
      <c r="AO178">
        <v>0</v>
      </c>
      <c r="AP178">
        <v>0</v>
      </c>
      <c r="AQ178">
        <v>0</v>
      </c>
      <c r="AS178">
        <v>0</v>
      </c>
      <c r="AT178">
        <v>0</v>
      </c>
      <c r="AU178">
        <v>0</v>
      </c>
      <c r="AV178">
        <v>-20470</v>
      </c>
      <c r="AW178">
        <v>4077117</v>
      </c>
      <c r="AX178">
        <v>4019862</v>
      </c>
      <c r="AY178">
        <v>2856130</v>
      </c>
      <c r="AZ178">
        <v>302668</v>
      </c>
      <c r="BA178">
        <v>0</v>
      </c>
      <c r="BB178">
        <v>1700</v>
      </c>
      <c r="BC178">
        <v>1689</v>
      </c>
      <c r="BD178">
        <v>4</v>
      </c>
      <c r="BE178">
        <v>11</v>
      </c>
      <c r="BF178">
        <v>3617447</v>
      </c>
      <c r="BG178">
        <v>0</v>
      </c>
      <c r="BJ178">
        <v>12</v>
      </c>
      <c r="BK178">
        <v>0</v>
      </c>
      <c r="BL178">
        <v>0</v>
      </c>
      <c r="BM178">
        <v>0</v>
      </c>
      <c r="BN178">
        <v>0</v>
      </c>
      <c r="BO178">
        <v>0</v>
      </c>
      <c r="BP178">
        <v>0</v>
      </c>
      <c r="BQ178">
        <v>716</v>
      </c>
      <c r="BS178">
        <v>0</v>
      </c>
      <c r="BT178">
        <v>0</v>
      </c>
      <c r="BU178">
        <v>0</v>
      </c>
      <c r="BV178">
        <v>0</v>
      </c>
      <c r="BW178">
        <v>0</v>
      </c>
      <c r="BY178">
        <v>0</v>
      </c>
      <c r="CA178">
        <v>0</v>
      </c>
      <c r="CB178">
        <v>0</v>
      </c>
      <c r="CC178">
        <v>0</v>
      </c>
      <c r="CD178">
        <v>0</v>
      </c>
      <c r="CE178">
        <v>0</v>
      </c>
      <c r="CF178">
        <v>0</v>
      </c>
      <c r="CG178">
        <v>0</v>
      </c>
      <c r="CH178">
        <v>89672</v>
      </c>
      <c r="CI178">
        <v>0</v>
      </c>
      <c r="CJ178">
        <v>4</v>
      </c>
      <c r="CK178">
        <v>0</v>
      </c>
      <c r="CL178">
        <v>0</v>
      </c>
      <c r="CN178">
        <v>0</v>
      </c>
      <c r="CO178">
        <v>1</v>
      </c>
      <c r="CP178">
        <v>0</v>
      </c>
      <c r="CQ178">
        <v>0</v>
      </c>
      <c r="CR178">
        <v>486.77700000000004</v>
      </c>
      <c r="CS178">
        <v>0</v>
      </c>
      <c r="CT178">
        <v>0</v>
      </c>
      <c r="CU178">
        <v>0</v>
      </c>
      <c r="CV178">
        <v>0</v>
      </c>
      <c r="CW178">
        <v>0</v>
      </c>
      <c r="CX178">
        <v>0</v>
      </c>
      <c r="CY178">
        <v>0</v>
      </c>
      <c r="CZ178">
        <v>0</v>
      </c>
      <c r="DB178">
        <v>2148787</v>
      </c>
      <c r="DC178">
        <v>0</v>
      </c>
      <c r="DD178">
        <v>0</v>
      </c>
      <c r="DE178">
        <v>532378</v>
      </c>
      <c r="DF178">
        <v>532378</v>
      </c>
      <c r="DG178">
        <v>86.424999999999997</v>
      </c>
      <c r="DH178">
        <v>0</v>
      </c>
      <c r="DI178">
        <v>0</v>
      </c>
      <c r="DK178">
        <v>3083</v>
      </c>
      <c r="DL178">
        <v>0</v>
      </c>
      <c r="DM178">
        <v>403238</v>
      </c>
      <c r="DN178">
        <v>1326</v>
      </c>
      <c r="DO178">
        <v>0</v>
      </c>
      <c r="DP178">
        <v>0</v>
      </c>
      <c r="DQ178">
        <v>0</v>
      </c>
      <c r="DR178">
        <v>0</v>
      </c>
      <c r="DS178">
        <v>0</v>
      </c>
      <c r="DT178">
        <v>0</v>
      </c>
      <c r="DU178">
        <v>0</v>
      </c>
      <c r="DV178">
        <v>0</v>
      </c>
      <c r="DW178">
        <v>0</v>
      </c>
      <c r="DX178">
        <v>0</v>
      </c>
      <c r="DY178">
        <v>0</v>
      </c>
      <c r="DZ178">
        <v>0</v>
      </c>
      <c r="EA178">
        <v>0</v>
      </c>
      <c r="EB178">
        <v>0</v>
      </c>
      <c r="EC178">
        <v>2.6390000000000002</v>
      </c>
      <c r="ED178">
        <v>18695</v>
      </c>
      <c r="EE178">
        <v>0</v>
      </c>
      <c r="EF178">
        <v>0</v>
      </c>
      <c r="EG178">
        <v>0</v>
      </c>
      <c r="EH178">
        <v>385869</v>
      </c>
      <c r="EI178">
        <v>0</v>
      </c>
      <c r="EJ178">
        <v>0</v>
      </c>
      <c r="EK178">
        <v>19.127000000000002</v>
      </c>
      <c r="EL178">
        <v>0</v>
      </c>
      <c r="EM178">
        <v>0</v>
      </c>
      <c r="EN178">
        <v>1.052</v>
      </c>
      <c r="EO178">
        <v>0</v>
      </c>
      <c r="EP178">
        <v>0</v>
      </c>
      <c r="EQ178">
        <v>20.179000000000002</v>
      </c>
      <c r="ER178">
        <v>0</v>
      </c>
      <c r="ES178">
        <v>62.641000000000005</v>
      </c>
      <c r="ET178">
        <v>0</v>
      </c>
      <c r="EV178">
        <v>0</v>
      </c>
      <c r="EW178">
        <v>0</v>
      </c>
      <c r="EX178">
        <v>0</v>
      </c>
      <c r="EZ178">
        <v>3425479</v>
      </c>
      <c r="FA178">
        <v>0</v>
      </c>
      <c r="FB178">
        <v>3726810</v>
      </c>
      <c r="FC178">
        <v>0</v>
      </c>
      <c r="FD178">
        <v>0</v>
      </c>
      <c r="FE178">
        <v>507087</v>
      </c>
      <c r="FF178">
        <v>87296</v>
      </c>
      <c r="FG178">
        <v>6.6668999999999992E-2</v>
      </c>
      <c r="FH178">
        <v>3.0164999999999997E-2</v>
      </c>
      <c r="FI178">
        <v>0</v>
      </c>
      <c r="FJ178">
        <v>0</v>
      </c>
      <c r="FK178">
        <v>587.24800000000005</v>
      </c>
      <c r="FL178">
        <v>4410865</v>
      </c>
      <c r="FM178">
        <v>0</v>
      </c>
      <c r="FN178">
        <v>0</v>
      </c>
      <c r="FO178">
        <v>110700</v>
      </c>
      <c r="FP178">
        <v>0</v>
      </c>
      <c r="FQ178">
        <v>110700</v>
      </c>
      <c r="FR178">
        <v>110700</v>
      </c>
      <c r="FS178">
        <v>0</v>
      </c>
      <c r="FT178">
        <v>0</v>
      </c>
      <c r="FU178">
        <v>0</v>
      </c>
      <c r="FV178">
        <v>0</v>
      </c>
      <c r="FW178">
        <v>0</v>
      </c>
      <c r="FX178">
        <v>0</v>
      </c>
      <c r="FY178">
        <v>0</v>
      </c>
      <c r="GB178">
        <v>0</v>
      </c>
      <c r="GC178">
        <v>0</v>
      </c>
      <c r="GD178">
        <v>0</v>
      </c>
      <c r="GF178">
        <v>0</v>
      </c>
      <c r="GG178">
        <v>0</v>
      </c>
      <c r="GH178">
        <v>0</v>
      </c>
      <c r="GI178">
        <v>0</v>
      </c>
      <c r="GK178">
        <v>0</v>
      </c>
      <c r="GL178">
        <v>0</v>
      </c>
      <c r="GM178">
        <v>0</v>
      </c>
      <c r="GN178">
        <v>0</v>
      </c>
      <c r="GO178">
        <v>0</v>
      </c>
      <c r="GQ178">
        <v>0</v>
      </c>
      <c r="GR178">
        <v>0</v>
      </c>
      <c r="GS178">
        <v>0</v>
      </c>
      <c r="GT178">
        <v>0</v>
      </c>
      <c r="HB178">
        <v>380911986</v>
      </c>
      <c r="HC178">
        <v>3.9695999999999995E-2</v>
      </c>
      <c r="HD178">
        <v>58592</v>
      </c>
      <c r="HE178">
        <v>0</v>
      </c>
      <c r="HF178">
        <v>383014</v>
      </c>
      <c r="HG178">
        <v>17864</v>
      </c>
      <c r="HH178">
        <v>87416</v>
      </c>
      <c r="HI178">
        <v>0</v>
      </c>
      <c r="HJ178">
        <v>34822</v>
      </c>
      <c r="HK178">
        <v>0</v>
      </c>
      <c r="HL178">
        <v>0</v>
      </c>
      <c r="HM178">
        <v>0</v>
      </c>
      <c r="HN178">
        <v>0</v>
      </c>
      <c r="HO178">
        <v>0</v>
      </c>
      <c r="HP178">
        <v>0</v>
      </c>
      <c r="HQ178">
        <v>0</v>
      </c>
      <c r="HR178">
        <v>0</v>
      </c>
      <c r="HS178">
        <v>3424142</v>
      </c>
      <c r="HT178">
        <v>87296</v>
      </c>
      <c r="HW178">
        <v>0</v>
      </c>
      <c r="HX178">
        <v>32</v>
      </c>
      <c r="HY178">
        <v>62</v>
      </c>
      <c r="HZ178">
        <v>29</v>
      </c>
      <c r="IA178">
        <v>40</v>
      </c>
      <c r="IB178">
        <v>170</v>
      </c>
      <c r="IC178">
        <v>333</v>
      </c>
      <c r="ID178">
        <v>0</v>
      </c>
      <c r="IE178">
        <v>0</v>
      </c>
      <c r="IF178">
        <v>0</v>
      </c>
      <c r="IG178">
        <v>29</v>
      </c>
      <c r="IH178">
        <v>141.90900000000002</v>
      </c>
      <c r="II178">
        <v>0</v>
      </c>
      <c r="IJ178">
        <v>11.204000000000001</v>
      </c>
      <c r="IK178">
        <v>0</v>
      </c>
      <c r="IL178">
        <v>0</v>
      </c>
      <c r="IM178">
        <v>0</v>
      </c>
      <c r="IN178">
        <v>0</v>
      </c>
      <c r="IO178">
        <v>0</v>
      </c>
      <c r="IP178">
        <v>0</v>
      </c>
      <c r="IQ178">
        <v>11.204000000000001</v>
      </c>
      <c r="IR178">
        <v>6902</v>
      </c>
      <c r="IS178">
        <v>0</v>
      </c>
      <c r="IT178">
        <v>0</v>
      </c>
      <c r="IU178">
        <v>0</v>
      </c>
      <c r="IV178">
        <v>0</v>
      </c>
      <c r="IW178">
        <v>6160</v>
      </c>
      <c r="IX178">
        <v>0</v>
      </c>
      <c r="IY178">
        <v>0</v>
      </c>
      <c r="IZ178">
        <v>0</v>
      </c>
      <c r="JA178">
        <v>0</v>
      </c>
      <c r="JB178">
        <v>0</v>
      </c>
      <c r="JC178">
        <v>0</v>
      </c>
      <c r="JD178">
        <v>0</v>
      </c>
      <c r="JE178">
        <v>0</v>
      </c>
      <c r="JF178">
        <v>0</v>
      </c>
      <c r="JG178">
        <v>0</v>
      </c>
      <c r="JH178">
        <v>0</v>
      </c>
      <c r="JJ178">
        <v>0</v>
      </c>
      <c r="JK178">
        <v>0</v>
      </c>
      <c r="JL178">
        <v>0</v>
      </c>
      <c r="JM178">
        <v>0</v>
      </c>
      <c r="JO178">
        <v>0</v>
      </c>
      <c r="JP178">
        <v>0</v>
      </c>
      <c r="JQ178">
        <v>0</v>
      </c>
      <c r="JR178">
        <v>0</v>
      </c>
      <c r="JS178">
        <v>0</v>
      </c>
      <c r="JT178">
        <v>0</v>
      </c>
      <c r="JU178">
        <v>1725</v>
      </c>
      <c r="JW178">
        <v>0</v>
      </c>
      <c r="JX178">
        <v>0</v>
      </c>
      <c r="JY178">
        <v>0</v>
      </c>
      <c r="JZ178">
        <v>0</v>
      </c>
      <c r="KD178">
        <v>1725</v>
      </c>
      <c r="KE178">
        <v>7258</v>
      </c>
      <c r="KG178">
        <v>0</v>
      </c>
      <c r="KH178">
        <v>0</v>
      </c>
      <c r="KI178">
        <v>0</v>
      </c>
      <c r="KJ178">
        <v>24</v>
      </c>
      <c r="KK178">
        <v>5</v>
      </c>
      <c r="KL178">
        <v>14784</v>
      </c>
      <c r="KM178">
        <v>3080</v>
      </c>
      <c r="KN178">
        <v>0</v>
      </c>
      <c r="KO178">
        <v>0</v>
      </c>
      <c r="KP178">
        <v>0</v>
      </c>
      <c r="KQ178">
        <v>0</v>
      </c>
      <c r="KS178">
        <v>0</v>
      </c>
      <c r="KT178">
        <v>0</v>
      </c>
      <c r="KU178">
        <v>0</v>
      </c>
      <c r="KW178">
        <v>0</v>
      </c>
      <c r="KX178">
        <v>0</v>
      </c>
      <c r="KY178">
        <v>0</v>
      </c>
      <c r="KZ178">
        <v>0</v>
      </c>
      <c r="LA178">
        <v>0</v>
      </c>
      <c r="LB178">
        <v>0</v>
      </c>
      <c r="LD178">
        <v>0</v>
      </c>
      <c r="LE178">
        <v>0</v>
      </c>
      <c r="LF178">
        <v>0</v>
      </c>
      <c r="LG178">
        <v>0</v>
      </c>
      <c r="LH178">
        <v>0</v>
      </c>
      <c r="LI178">
        <v>0</v>
      </c>
      <c r="LJ178">
        <v>482.16</v>
      </c>
      <c r="LK178">
        <v>2</v>
      </c>
      <c r="LL178">
        <v>30000</v>
      </c>
      <c r="LM178">
        <v>4822</v>
      </c>
      <c r="LN178">
        <v>0</v>
      </c>
      <c r="LO178">
        <v>0</v>
      </c>
      <c r="LP178">
        <v>0</v>
      </c>
      <c r="LQ178">
        <v>0</v>
      </c>
      <c r="LR178">
        <v>0</v>
      </c>
      <c r="LS178">
        <v>0</v>
      </c>
      <c r="LT178">
        <v>0</v>
      </c>
      <c r="LU178">
        <v>0</v>
      </c>
      <c r="LV178">
        <v>0</v>
      </c>
      <c r="LW178">
        <v>0</v>
      </c>
      <c r="LX178">
        <v>0</v>
      </c>
      <c r="LY178">
        <v>0</v>
      </c>
      <c r="LZ178">
        <v>518</v>
      </c>
      <c r="MA178">
        <v>31080</v>
      </c>
      <c r="MB178">
        <v>0</v>
      </c>
      <c r="MC178">
        <v>20720</v>
      </c>
      <c r="MD178">
        <v>10360</v>
      </c>
      <c r="ME178">
        <v>0</v>
      </c>
      <c r="MF178">
        <v>0</v>
      </c>
      <c r="MG178">
        <v>4108197</v>
      </c>
      <c r="MH178">
        <v>0</v>
      </c>
      <c r="MI178">
        <v>0</v>
      </c>
      <c r="MJ178">
        <v>0</v>
      </c>
      <c r="MK178">
        <v>0</v>
      </c>
      <c r="ML178">
        <v>0</v>
      </c>
    </row>
    <row r="179" spans="1:350" x14ac:dyDescent="0.25">
      <c r="A179">
        <v>45523</v>
      </c>
      <c r="B179">
        <v>101862</v>
      </c>
      <c r="C179">
        <v>9</v>
      </c>
      <c r="D179">
        <v>2025</v>
      </c>
      <c r="E179">
        <v>6160</v>
      </c>
      <c r="F179">
        <v>0</v>
      </c>
      <c r="G179">
        <v>6210.33</v>
      </c>
      <c r="H179">
        <v>5617.6509999999998</v>
      </c>
      <c r="I179">
        <v>5617.6509999999998</v>
      </c>
      <c r="J179">
        <v>6210.33</v>
      </c>
      <c r="K179">
        <v>0</v>
      </c>
      <c r="L179">
        <v>6160</v>
      </c>
      <c r="M179">
        <v>0</v>
      </c>
      <c r="N179">
        <v>0</v>
      </c>
      <c r="P179">
        <v>5556.7300000000005</v>
      </c>
      <c r="Q179">
        <v>0</v>
      </c>
      <c r="R179">
        <v>3457375</v>
      </c>
      <c r="S179">
        <v>622.19600000000003</v>
      </c>
      <c r="U179">
        <v>2404049</v>
      </c>
      <c r="V179">
        <v>1373.259</v>
      </c>
      <c r="W179">
        <v>845928</v>
      </c>
      <c r="X179">
        <v>845928</v>
      </c>
      <c r="Z179">
        <v>0</v>
      </c>
      <c r="AC179">
        <v>0</v>
      </c>
      <c r="AD179" t="s">
        <v>305</v>
      </c>
      <c r="AE179">
        <v>0</v>
      </c>
      <c r="AH179">
        <v>0</v>
      </c>
      <c r="AI179">
        <v>0</v>
      </c>
      <c r="AJ179">
        <v>6160</v>
      </c>
      <c r="AK179" t="s">
        <v>529</v>
      </c>
      <c r="AL179" t="s">
        <v>591</v>
      </c>
      <c r="AM179">
        <v>0</v>
      </c>
      <c r="AN179">
        <v>0</v>
      </c>
      <c r="AO179">
        <v>0</v>
      </c>
      <c r="AP179">
        <v>0</v>
      </c>
      <c r="AQ179">
        <v>0</v>
      </c>
      <c r="AS179">
        <v>0</v>
      </c>
      <c r="AT179">
        <v>0</v>
      </c>
      <c r="AU179">
        <v>0</v>
      </c>
      <c r="AV179">
        <v>0</v>
      </c>
      <c r="AW179">
        <v>66626860</v>
      </c>
      <c r="AX179">
        <v>65653983</v>
      </c>
      <c r="AY179">
        <v>44114017</v>
      </c>
      <c r="AZ179">
        <v>3457375</v>
      </c>
      <c r="BA179">
        <v>86.417000000000002</v>
      </c>
      <c r="BB179">
        <v>131939</v>
      </c>
      <c r="BC179">
        <v>131098</v>
      </c>
      <c r="BD179">
        <v>310.517</v>
      </c>
      <c r="BE179">
        <v>841</v>
      </c>
      <c r="BF179">
        <v>58876749</v>
      </c>
      <c r="BG179">
        <v>0</v>
      </c>
      <c r="BJ179">
        <v>12</v>
      </c>
      <c r="BK179">
        <v>0</v>
      </c>
      <c r="BL179">
        <v>0</v>
      </c>
      <c r="BM179">
        <v>0</v>
      </c>
      <c r="BN179">
        <v>0</v>
      </c>
      <c r="BO179">
        <v>0</v>
      </c>
      <c r="BP179">
        <v>0</v>
      </c>
      <c r="BQ179">
        <v>0</v>
      </c>
      <c r="BS179">
        <v>0</v>
      </c>
      <c r="BT179">
        <v>0</v>
      </c>
      <c r="BU179">
        <v>0</v>
      </c>
      <c r="BV179">
        <v>0</v>
      </c>
      <c r="BW179">
        <v>0</v>
      </c>
      <c r="BY179">
        <v>0</v>
      </c>
      <c r="CA179">
        <v>536.702</v>
      </c>
      <c r="CB179">
        <v>536702</v>
      </c>
      <c r="CC179">
        <v>0</v>
      </c>
      <c r="CD179">
        <v>0</v>
      </c>
      <c r="CE179">
        <v>0</v>
      </c>
      <c r="CF179">
        <v>0</v>
      </c>
      <c r="CG179">
        <v>0</v>
      </c>
      <c r="CH179">
        <v>1300556</v>
      </c>
      <c r="CI179">
        <v>0</v>
      </c>
      <c r="CJ179">
        <v>4</v>
      </c>
      <c r="CK179">
        <v>0</v>
      </c>
      <c r="CL179">
        <v>0</v>
      </c>
      <c r="CN179">
        <v>0</v>
      </c>
      <c r="CO179">
        <v>1</v>
      </c>
      <c r="CP179">
        <v>0</v>
      </c>
      <c r="CQ179">
        <v>0</v>
      </c>
      <c r="CR179">
        <v>5542.3460000000005</v>
      </c>
      <c r="CS179">
        <v>0</v>
      </c>
      <c r="CT179">
        <v>0</v>
      </c>
      <c r="CU179">
        <v>0</v>
      </c>
      <c r="CV179">
        <v>0</v>
      </c>
      <c r="CW179">
        <v>0</v>
      </c>
      <c r="CX179">
        <v>0</v>
      </c>
      <c r="CY179">
        <v>0</v>
      </c>
      <c r="CZ179">
        <v>0</v>
      </c>
      <c r="DB179">
        <v>34604730</v>
      </c>
      <c r="DC179">
        <v>0</v>
      </c>
      <c r="DD179">
        <v>0</v>
      </c>
      <c r="DE179">
        <v>5580036</v>
      </c>
      <c r="DF179">
        <v>5580036</v>
      </c>
      <c r="DG179">
        <v>905.85</v>
      </c>
      <c r="DH179">
        <v>0</v>
      </c>
      <c r="DI179">
        <v>0</v>
      </c>
      <c r="DK179">
        <v>0</v>
      </c>
      <c r="DL179">
        <v>0</v>
      </c>
      <c r="DM179">
        <v>3764398</v>
      </c>
      <c r="DN179">
        <v>12377</v>
      </c>
      <c r="DO179">
        <v>0</v>
      </c>
      <c r="DP179">
        <v>0</v>
      </c>
      <c r="DQ179">
        <v>0</v>
      </c>
      <c r="DR179">
        <v>0</v>
      </c>
      <c r="DS179">
        <v>0</v>
      </c>
      <c r="DT179">
        <v>0</v>
      </c>
      <c r="DU179">
        <v>0</v>
      </c>
      <c r="DV179">
        <v>0</v>
      </c>
      <c r="DW179">
        <v>0</v>
      </c>
      <c r="DX179">
        <v>0</v>
      </c>
      <c r="DY179">
        <v>0</v>
      </c>
      <c r="DZ179">
        <v>0</v>
      </c>
      <c r="EA179">
        <v>6.1000000000000006E-2</v>
      </c>
      <c r="EB179">
        <v>0</v>
      </c>
      <c r="EC179">
        <v>112.04</v>
      </c>
      <c r="ED179">
        <v>793691</v>
      </c>
      <c r="EE179">
        <v>12566</v>
      </c>
      <c r="EF179">
        <v>1.2</v>
      </c>
      <c r="EG179">
        <v>0</v>
      </c>
      <c r="EH179">
        <v>2970518</v>
      </c>
      <c r="EI179">
        <v>0</v>
      </c>
      <c r="EJ179">
        <v>0</v>
      </c>
      <c r="EK179">
        <v>108.631</v>
      </c>
      <c r="EL179">
        <v>0</v>
      </c>
      <c r="EM179">
        <v>34.207999999999998</v>
      </c>
      <c r="EN179">
        <v>10.681000000000001</v>
      </c>
      <c r="EO179">
        <v>0</v>
      </c>
      <c r="EP179">
        <v>0</v>
      </c>
      <c r="EQ179">
        <v>153.58100000000002</v>
      </c>
      <c r="ER179">
        <v>0</v>
      </c>
      <c r="ES179">
        <v>482.22700000000003</v>
      </c>
      <c r="ET179">
        <v>0</v>
      </c>
      <c r="EV179">
        <v>0</v>
      </c>
      <c r="EW179">
        <v>0</v>
      </c>
      <c r="EX179">
        <v>0</v>
      </c>
      <c r="EZ179">
        <v>55979940</v>
      </c>
      <c r="FA179">
        <v>0</v>
      </c>
      <c r="FB179">
        <v>59424096</v>
      </c>
      <c r="FC179">
        <v>0</v>
      </c>
      <c r="FD179">
        <v>0</v>
      </c>
      <c r="FE179">
        <v>8253229</v>
      </c>
      <c r="FF179">
        <v>1420814</v>
      </c>
      <c r="FG179">
        <v>6.6668999999999992E-2</v>
      </c>
      <c r="FH179">
        <v>3.0164999999999997E-2</v>
      </c>
      <c r="FI179">
        <v>0</v>
      </c>
      <c r="FJ179">
        <v>0</v>
      </c>
      <c r="FK179">
        <v>9557.9140000000007</v>
      </c>
      <c r="FL179">
        <v>70398695</v>
      </c>
      <c r="FM179">
        <v>0</v>
      </c>
      <c r="FN179">
        <v>0</v>
      </c>
      <c r="FO179">
        <v>0</v>
      </c>
      <c r="FP179">
        <v>0</v>
      </c>
      <c r="FQ179">
        <v>0</v>
      </c>
      <c r="FR179">
        <v>0</v>
      </c>
      <c r="FS179">
        <v>0</v>
      </c>
      <c r="FT179">
        <v>0</v>
      </c>
      <c r="FU179">
        <v>0</v>
      </c>
      <c r="FV179">
        <v>0</v>
      </c>
      <c r="FW179">
        <v>0</v>
      </c>
      <c r="FX179">
        <v>0</v>
      </c>
      <c r="FY179">
        <v>0</v>
      </c>
      <c r="GB179">
        <v>4310561</v>
      </c>
      <c r="GC179">
        <v>4310561</v>
      </c>
      <c r="GD179">
        <v>439.09800000000001</v>
      </c>
      <c r="GF179">
        <v>0</v>
      </c>
      <c r="GG179">
        <v>0</v>
      </c>
      <c r="GH179">
        <v>0</v>
      </c>
      <c r="GI179">
        <v>0</v>
      </c>
      <c r="GK179">
        <v>0</v>
      </c>
      <c r="GL179">
        <v>0</v>
      </c>
      <c r="GM179">
        <v>0</v>
      </c>
      <c r="GN179">
        <v>0</v>
      </c>
      <c r="GO179">
        <v>0</v>
      </c>
      <c r="GQ179">
        <v>0</v>
      </c>
      <c r="GR179">
        <v>0</v>
      </c>
      <c r="GS179">
        <v>0</v>
      </c>
      <c r="GT179">
        <v>0</v>
      </c>
      <c r="HB179">
        <v>380911986</v>
      </c>
      <c r="HC179">
        <v>3.9695999999999995E-2</v>
      </c>
      <c r="HD179">
        <v>986096</v>
      </c>
      <c r="HE179">
        <v>0</v>
      </c>
      <c r="HF179">
        <v>6168181</v>
      </c>
      <c r="HG179">
        <v>36344</v>
      </c>
      <c r="HH179">
        <v>1062703</v>
      </c>
      <c r="HI179">
        <v>0</v>
      </c>
      <c r="HJ179">
        <v>145423</v>
      </c>
      <c r="HK179">
        <v>13468</v>
      </c>
      <c r="HL179">
        <v>10396</v>
      </c>
      <c r="HM179">
        <v>542000</v>
      </c>
      <c r="HN179">
        <v>1672129</v>
      </c>
      <c r="HO179">
        <v>0</v>
      </c>
      <c r="HP179">
        <v>0</v>
      </c>
      <c r="HQ179">
        <v>0</v>
      </c>
      <c r="HR179">
        <v>0</v>
      </c>
      <c r="HS179">
        <v>55966721</v>
      </c>
      <c r="HT179">
        <v>1420814</v>
      </c>
      <c r="HW179">
        <v>0</v>
      </c>
      <c r="HX179">
        <v>1438</v>
      </c>
      <c r="HY179">
        <v>735</v>
      </c>
      <c r="HZ179">
        <v>618</v>
      </c>
      <c r="IA179">
        <v>487</v>
      </c>
      <c r="IB179">
        <v>456</v>
      </c>
      <c r="IC179">
        <v>3734</v>
      </c>
      <c r="ID179">
        <v>0</v>
      </c>
      <c r="IE179">
        <v>0</v>
      </c>
      <c r="IF179">
        <v>0</v>
      </c>
      <c r="IG179">
        <v>59</v>
      </c>
      <c r="IH179">
        <v>1725.1680000000001</v>
      </c>
      <c r="II179">
        <v>0</v>
      </c>
      <c r="IJ179">
        <v>1373.259</v>
      </c>
      <c r="IK179">
        <v>0</v>
      </c>
      <c r="IL179">
        <v>70</v>
      </c>
      <c r="IM179">
        <v>62</v>
      </c>
      <c r="IN179">
        <v>3</v>
      </c>
      <c r="IO179">
        <v>135</v>
      </c>
      <c r="IP179">
        <v>0</v>
      </c>
      <c r="IQ179">
        <v>1373.259</v>
      </c>
      <c r="IR179">
        <v>845928</v>
      </c>
      <c r="IS179">
        <v>0</v>
      </c>
      <c r="IT179">
        <v>350000</v>
      </c>
      <c r="IU179">
        <v>186000</v>
      </c>
      <c r="IV179">
        <v>6000</v>
      </c>
      <c r="IW179">
        <v>6160</v>
      </c>
      <c r="IX179">
        <v>0</v>
      </c>
      <c r="IY179">
        <v>0</v>
      </c>
      <c r="IZ179">
        <v>0</v>
      </c>
      <c r="JA179">
        <v>0</v>
      </c>
      <c r="JB179">
        <v>47</v>
      </c>
      <c r="JC179">
        <v>773539</v>
      </c>
      <c r="JD179">
        <v>79</v>
      </c>
      <c r="JE179">
        <v>690450</v>
      </c>
      <c r="JF179">
        <v>39</v>
      </c>
      <c r="JG179">
        <v>175640</v>
      </c>
      <c r="JH179">
        <v>32500</v>
      </c>
      <c r="JJ179">
        <v>0</v>
      </c>
      <c r="JK179">
        <v>0</v>
      </c>
      <c r="JL179">
        <v>0</v>
      </c>
      <c r="JM179">
        <v>0</v>
      </c>
      <c r="JO179">
        <v>0</v>
      </c>
      <c r="JP179">
        <v>271.41700000000003</v>
      </c>
      <c r="JQ179">
        <v>167.68100000000001</v>
      </c>
      <c r="JR179">
        <v>0</v>
      </c>
      <c r="JS179">
        <v>2521529</v>
      </c>
      <c r="JT179">
        <v>1789032</v>
      </c>
      <c r="JU179">
        <v>133895</v>
      </c>
      <c r="JW179">
        <v>0</v>
      </c>
      <c r="JX179">
        <v>0</v>
      </c>
      <c r="JY179">
        <v>0</v>
      </c>
      <c r="JZ179">
        <v>0</v>
      </c>
      <c r="KD179">
        <v>134103</v>
      </c>
      <c r="KE179">
        <v>7258</v>
      </c>
      <c r="KG179">
        <v>0</v>
      </c>
      <c r="KH179">
        <v>0</v>
      </c>
      <c r="KI179">
        <v>0</v>
      </c>
      <c r="KJ179">
        <v>39</v>
      </c>
      <c r="KK179">
        <v>20</v>
      </c>
      <c r="KL179">
        <v>24024</v>
      </c>
      <c r="KM179">
        <v>12320</v>
      </c>
      <c r="KN179">
        <v>0</v>
      </c>
      <c r="KO179">
        <v>0</v>
      </c>
      <c r="KP179">
        <v>0</v>
      </c>
      <c r="KQ179">
        <v>0</v>
      </c>
      <c r="KS179">
        <v>0</v>
      </c>
      <c r="KT179">
        <v>0</v>
      </c>
      <c r="KU179">
        <v>0</v>
      </c>
      <c r="KW179">
        <v>0</v>
      </c>
      <c r="KX179">
        <v>0</v>
      </c>
      <c r="KY179">
        <v>0</v>
      </c>
      <c r="KZ179">
        <v>0</v>
      </c>
      <c r="LA179">
        <v>0</v>
      </c>
      <c r="LB179">
        <v>0</v>
      </c>
      <c r="LD179">
        <v>0</v>
      </c>
      <c r="LE179">
        <v>0</v>
      </c>
      <c r="LF179">
        <v>0</v>
      </c>
      <c r="LG179">
        <v>0</v>
      </c>
      <c r="LH179">
        <v>0</v>
      </c>
      <c r="LI179">
        <v>0</v>
      </c>
      <c r="LJ179">
        <v>5542.3460000000005</v>
      </c>
      <c r="LK179">
        <v>6</v>
      </c>
      <c r="LL179">
        <v>90000</v>
      </c>
      <c r="LM179">
        <v>55423</v>
      </c>
      <c r="LN179">
        <v>0</v>
      </c>
      <c r="LO179">
        <v>0</v>
      </c>
      <c r="LP179">
        <v>0</v>
      </c>
      <c r="LQ179">
        <v>0</v>
      </c>
      <c r="LR179">
        <v>0</v>
      </c>
      <c r="LS179">
        <v>0</v>
      </c>
      <c r="LT179">
        <v>0</v>
      </c>
      <c r="LU179">
        <v>0</v>
      </c>
      <c r="LV179">
        <v>0</v>
      </c>
      <c r="LW179">
        <v>0</v>
      </c>
      <c r="LX179">
        <v>0</v>
      </c>
      <c r="LY179">
        <v>0</v>
      </c>
      <c r="LZ179">
        <v>5241</v>
      </c>
      <c r="MA179">
        <v>314460</v>
      </c>
      <c r="MB179">
        <v>0</v>
      </c>
      <c r="MC179">
        <v>209640</v>
      </c>
      <c r="MD179">
        <v>104820</v>
      </c>
      <c r="ME179">
        <v>0</v>
      </c>
      <c r="MF179">
        <v>0</v>
      </c>
      <c r="MG179">
        <v>66941320</v>
      </c>
      <c r="MH179">
        <v>0</v>
      </c>
      <c r="MI179">
        <v>0</v>
      </c>
      <c r="MJ179">
        <v>0</v>
      </c>
      <c r="MK179">
        <v>0</v>
      </c>
      <c r="ML179">
        <v>0</v>
      </c>
    </row>
    <row r="180" spans="1:350" x14ac:dyDescent="0.25">
      <c r="A180">
        <v>45523</v>
      </c>
      <c r="B180">
        <v>101864</v>
      </c>
      <c r="C180">
        <v>9</v>
      </c>
      <c r="D180">
        <v>2025</v>
      </c>
      <c r="E180">
        <v>6160</v>
      </c>
      <c r="F180">
        <v>0</v>
      </c>
      <c r="G180">
        <v>160.292</v>
      </c>
      <c r="H180">
        <v>156.51500000000001</v>
      </c>
      <c r="I180">
        <v>156.51500000000001</v>
      </c>
      <c r="J180">
        <v>160.292</v>
      </c>
      <c r="K180">
        <v>0</v>
      </c>
      <c r="L180">
        <v>6160</v>
      </c>
      <c r="M180">
        <v>0</v>
      </c>
      <c r="N180">
        <v>0</v>
      </c>
      <c r="P180">
        <v>146.84700000000001</v>
      </c>
      <c r="Q180">
        <v>0</v>
      </c>
      <c r="R180">
        <v>91368</v>
      </c>
      <c r="S180">
        <v>622.19600000000003</v>
      </c>
      <c r="U180">
        <v>63530</v>
      </c>
      <c r="V180">
        <v>0</v>
      </c>
      <c r="W180">
        <v>0</v>
      </c>
      <c r="X180">
        <v>0</v>
      </c>
      <c r="Z180">
        <v>0</v>
      </c>
      <c r="AC180">
        <v>0</v>
      </c>
      <c r="AD180" t="s">
        <v>305</v>
      </c>
      <c r="AE180">
        <v>0</v>
      </c>
      <c r="AH180">
        <v>0</v>
      </c>
      <c r="AI180">
        <v>0</v>
      </c>
      <c r="AJ180">
        <v>6160</v>
      </c>
      <c r="AK180" t="s">
        <v>529</v>
      </c>
      <c r="AL180" t="s">
        <v>338</v>
      </c>
      <c r="AM180">
        <v>0</v>
      </c>
      <c r="AN180">
        <v>0</v>
      </c>
      <c r="AO180">
        <v>0</v>
      </c>
      <c r="AP180">
        <v>0</v>
      </c>
      <c r="AQ180">
        <v>0</v>
      </c>
      <c r="AS180">
        <v>0</v>
      </c>
      <c r="AT180">
        <v>0</v>
      </c>
      <c r="AU180">
        <v>0</v>
      </c>
      <c r="AV180">
        <v>-22231</v>
      </c>
      <c r="AW180">
        <v>1864373</v>
      </c>
      <c r="AX180">
        <v>1839349</v>
      </c>
      <c r="AY180">
        <v>1176630</v>
      </c>
      <c r="AZ180">
        <v>91368</v>
      </c>
      <c r="BA180">
        <v>0</v>
      </c>
      <c r="BB180">
        <v>0</v>
      </c>
      <c r="BC180">
        <v>0</v>
      </c>
      <c r="BD180">
        <v>0</v>
      </c>
      <c r="BE180">
        <v>0</v>
      </c>
      <c r="BF180">
        <v>1650520</v>
      </c>
      <c r="BG180">
        <v>0</v>
      </c>
      <c r="BJ180">
        <v>12</v>
      </c>
      <c r="BK180">
        <v>0</v>
      </c>
      <c r="BL180">
        <v>0</v>
      </c>
      <c r="BM180">
        <v>0</v>
      </c>
      <c r="BN180">
        <v>0</v>
      </c>
      <c r="BO180">
        <v>0</v>
      </c>
      <c r="BP180">
        <v>0</v>
      </c>
      <c r="BQ180">
        <v>746</v>
      </c>
      <c r="BS180">
        <v>0</v>
      </c>
      <c r="BT180">
        <v>0</v>
      </c>
      <c r="BU180">
        <v>0</v>
      </c>
      <c r="BV180">
        <v>0</v>
      </c>
      <c r="BW180">
        <v>0</v>
      </c>
      <c r="BY180">
        <v>0</v>
      </c>
      <c r="CA180">
        <v>0</v>
      </c>
      <c r="CB180">
        <v>0</v>
      </c>
      <c r="CC180">
        <v>0</v>
      </c>
      <c r="CD180">
        <v>0</v>
      </c>
      <c r="CE180">
        <v>0</v>
      </c>
      <c r="CF180">
        <v>0</v>
      </c>
      <c r="CG180">
        <v>0</v>
      </c>
      <c r="CH180">
        <v>36012</v>
      </c>
      <c r="CI180">
        <v>0</v>
      </c>
      <c r="CJ180">
        <v>4</v>
      </c>
      <c r="CK180">
        <v>0</v>
      </c>
      <c r="CL180">
        <v>0</v>
      </c>
      <c r="CN180">
        <v>0</v>
      </c>
      <c r="CO180">
        <v>1</v>
      </c>
      <c r="CP180">
        <v>0</v>
      </c>
      <c r="CQ180">
        <v>0</v>
      </c>
      <c r="CR180">
        <v>144.80700000000002</v>
      </c>
      <c r="CS180">
        <v>0</v>
      </c>
      <c r="CT180">
        <v>0</v>
      </c>
      <c r="CU180">
        <v>0</v>
      </c>
      <c r="CV180">
        <v>0</v>
      </c>
      <c r="CW180">
        <v>0</v>
      </c>
      <c r="CX180">
        <v>0</v>
      </c>
      <c r="CY180">
        <v>0</v>
      </c>
      <c r="CZ180">
        <v>0</v>
      </c>
      <c r="DB180">
        <v>964132</v>
      </c>
      <c r="DC180">
        <v>0</v>
      </c>
      <c r="DD180">
        <v>0</v>
      </c>
      <c r="DE180">
        <v>360668</v>
      </c>
      <c r="DF180">
        <v>360668</v>
      </c>
      <c r="DG180">
        <v>58.550000000000004</v>
      </c>
      <c r="DH180">
        <v>0</v>
      </c>
      <c r="DI180">
        <v>0</v>
      </c>
      <c r="DK180">
        <v>3557</v>
      </c>
      <c r="DL180">
        <v>0</v>
      </c>
      <c r="DM180">
        <v>130264</v>
      </c>
      <c r="DN180">
        <v>428</v>
      </c>
      <c r="DO180">
        <v>0</v>
      </c>
      <c r="DP180">
        <v>0</v>
      </c>
      <c r="DQ180">
        <v>0</v>
      </c>
      <c r="DR180">
        <v>0</v>
      </c>
      <c r="DS180">
        <v>0</v>
      </c>
      <c r="DT180">
        <v>0</v>
      </c>
      <c r="DU180">
        <v>0</v>
      </c>
      <c r="DV180">
        <v>0</v>
      </c>
      <c r="DW180">
        <v>0</v>
      </c>
      <c r="DX180">
        <v>0</v>
      </c>
      <c r="DY180">
        <v>0</v>
      </c>
      <c r="DZ180">
        <v>0</v>
      </c>
      <c r="EA180">
        <v>7.0000000000000001E-3</v>
      </c>
      <c r="EB180">
        <v>0</v>
      </c>
      <c r="EC180">
        <v>8.4850000000000012</v>
      </c>
      <c r="ED180">
        <v>60108</v>
      </c>
      <c r="EE180">
        <v>0</v>
      </c>
      <c r="EF180">
        <v>0</v>
      </c>
      <c r="EG180">
        <v>0</v>
      </c>
      <c r="EH180">
        <v>70584</v>
      </c>
      <c r="EI180">
        <v>0</v>
      </c>
      <c r="EJ180">
        <v>0</v>
      </c>
      <c r="EK180">
        <v>3.45</v>
      </c>
      <c r="EL180">
        <v>0</v>
      </c>
      <c r="EM180">
        <v>0</v>
      </c>
      <c r="EN180">
        <v>0.125</v>
      </c>
      <c r="EO180">
        <v>0</v>
      </c>
      <c r="EP180">
        <v>0</v>
      </c>
      <c r="EQ180">
        <v>3.7770000000000001</v>
      </c>
      <c r="ER180">
        <v>0.19500000000000001</v>
      </c>
      <c r="ES180">
        <v>11.459000000000001</v>
      </c>
      <c r="ET180">
        <v>0</v>
      </c>
      <c r="EV180">
        <v>0</v>
      </c>
      <c r="EW180">
        <v>0</v>
      </c>
      <c r="EX180">
        <v>0</v>
      </c>
      <c r="EZ180">
        <v>1568152</v>
      </c>
      <c r="FA180">
        <v>0</v>
      </c>
      <c r="FB180">
        <v>1659092</v>
      </c>
      <c r="FC180">
        <v>0</v>
      </c>
      <c r="FD180">
        <v>0</v>
      </c>
      <c r="FE180">
        <v>231367</v>
      </c>
      <c r="FF180">
        <v>39830</v>
      </c>
      <c r="FG180">
        <v>6.6668999999999992E-2</v>
      </c>
      <c r="FH180">
        <v>3.0164999999999997E-2</v>
      </c>
      <c r="FI180">
        <v>0</v>
      </c>
      <c r="FJ180">
        <v>0</v>
      </c>
      <c r="FK180">
        <v>267.94200000000001</v>
      </c>
      <c r="FL180">
        <v>1966301</v>
      </c>
      <c r="FM180">
        <v>0</v>
      </c>
      <c r="FN180">
        <v>0</v>
      </c>
      <c r="FO180">
        <v>9000</v>
      </c>
      <c r="FP180">
        <v>0</v>
      </c>
      <c r="FQ180">
        <v>9000</v>
      </c>
      <c r="FR180">
        <v>9000</v>
      </c>
      <c r="FS180">
        <v>0</v>
      </c>
      <c r="FT180">
        <v>0</v>
      </c>
      <c r="FU180">
        <v>0</v>
      </c>
      <c r="FV180">
        <v>0</v>
      </c>
      <c r="FW180">
        <v>0</v>
      </c>
      <c r="FX180">
        <v>0</v>
      </c>
      <c r="FY180">
        <v>0</v>
      </c>
      <c r="GB180">
        <v>0</v>
      </c>
      <c r="GC180">
        <v>0</v>
      </c>
      <c r="GD180">
        <v>0</v>
      </c>
      <c r="GF180">
        <v>0</v>
      </c>
      <c r="GG180">
        <v>0</v>
      </c>
      <c r="GH180">
        <v>0</v>
      </c>
      <c r="GI180">
        <v>0</v>
      </c>
      <c r="GK180">
        <v>0</v>
      </c>
      <c r="GL180">
        <v>0</v>
      </c>
      <c r="GM180">
        <v>0</v>
      </c>
      <c r="GN180">
        <v>0</v>
      </c>
      <c r="GO180">
        <v>0</v>
      </c>
      <c r="GQ180">
        <v>0</v>
      </c>
      <c r="GR180">
        <v>0</v>
      </c>
      <c r="GS180">
        <v>0</v>
      </c>
      <c r="GT180">
        <v>0</v>
      </c>
      <c r="HB180">
        <v>380911986</v>
      </c>
      <c r="HC180">
        <v>3.9695999999999995E-2</v>
      </c>
      <c r="HD180">
        <v>25452</v>
      </c>
      <c r="HE180">
        <v>0</v>
      </c>
      <c r="HF180">
        <v>171853</v>
      </c>
      <c r="HG180">
        <v>1848</v>
      </c>
      <c r="HH180">
        <v>4879</v>
      </c>
      <c r="HI180">
        <v>0</v>
      </c>
      <c r="HJ180">
        <v>16448</v>
      </c>
      <c r="HK180">
        <v>0</v>
      </c>
      <c r="HL180">
        <v>0</v>
      </c>
      <c r="HM180">
        <v>0</v>
      </c>
      <c r="HN180">
        <v>0</v>
      </c>
      <c r="HO180">
        <v>0</v>
      </c>
      <c r="HP180">
        <v>0</v>
      </c>
      <c r="HQ180">
        <v>0</v>
      </c>
      <c r="HR180">
        <v>0</v>
      </c>
      <c r="HS180">
        <v>1567724</v>
      </c>
      <c r="HT180">
        <v>39830</v>
      </c>
      <c r="HW180">
        <v>0</v>
      </c>
      <c r="HX180">
        <v>29</v>
      </c>
      <c r="HY180">
        <v>36</v>
      </c>
      <c r="HZ180">
        <v>57</v>
      </c>
      <c r="IA180">
        <v>38</v>
      </c>
      <c r="IB180">
        <v>70</v>
      </c>
      <c r="IC180">
        <v>230</v>
      </c>
      <c r="ID180">
        <v>0</v>
      </c>
      <c r="IE180">
        <v>0</v>
      </c>
      <c r="IF180">
        <v>0</v>
      </c>
      <c r="IG180">
        <v>3</v>
      </c>
      <c r="IH180">
        <v>7.92</v>
      </c>
      <c r="II180">
        <v>0</v>
      </c>
      <c r="IJ180">
        <v>0</v>
      </c>
      <c r="IK180">
        <v>0</v>
      </c>
      <c r="IL180">
        <v>0</v>
      </c>
      <c r="IM180">
        <v>0</v>
      </c>
      <c r="IN180">
        <v>0</v>
      </c>
      <c r="IO180">
        <v>0</v>
      </c>
      <c r="IP180">
        <v>0</v>
      </c>
      <c r="IQ180">
        <v>0</v>
      </c>
      <c r="IR180">
        <v>0</v>
      </c>
      <c r="IS180">
        <v>0</v>
      </c>
      <c r="IT180">
        <v>0</v>
      </c>
      <c r="IU180">
        <v>0</v>
      </c>
      <c r="IV180">
        <v>0</v>
      </c>
      <c r="IW180">
        <v>6160</v>
      </c>
      <c r="IX180">
        <v>0</v>
      </c>
      <c r="IY180">
        <v>0</v>
      </c>
      <c r="IZ180">
        <v>0</v>
      </c>
      <c r="JA180">
        <v>0</v>
      </c>
      <c r="JB180">
        <v>0</v>
      </c>
      <c r="JC180">
        <v>0</v>
      </c>
      <c r="JD180">
        <v>0</v>
      </c>
      <c r="JE180">
        <v>0</v>
      </c>
      <c r="JF180">
        <v>0</v>
      </c>
      <c r="JG180">
        <v>0</v>
      </c>
      <c r="JH180">
        <v>0</v>
      </c>
      <c r="JJ180">
        <v>0</v>
      </c>
      <c r="JK180">
        <v>0</v>
      </c>
      <c r="JL180">
        <v>0</v>
      </c>
      <c r="JM180">
        <v>0</v>
      </c>
      <c r="JO180">
        <v>0</v>
      </c>
      <c r="JP180">
        <v>0</v>
      </c>
      <c r="JQ180">
        <v>0</v>
      </c>
      <c r="JR180">
        <v>0</v>
      </c>
      <c r="JS180">
        <v>0</v>
      </c>
      <c r="JT180">
        <v>0</v>
      </c>
      <c r="JU180">
        <v>0</v>
      </c>
      <c r="JW180">
        <v>0</v>
      </c>
      <c r="JX180">
        <v>0</v>
      </c>
      <c r="JY180">
        <v>0</v>
      </c>
      <c r="JZ180">
        <v>0</v>
      </c>
      <c r="KD180">
        <v>0</v>
      </c>
      <c r="KE180">
        <v>7258</v>
      </c>
      <c r="KG180">
        <v>0</v>
      </c>
      <c r="KH180">
        <v>0</v>
      </c>
      <c r="KI180">
        <v>0</v>
      </c>
      <c r="KJ180">
        <v>2</v>
      </c>
      <c r="KK180">
        <v>1</v>
      </c>
      <c r="KL180">
        <v>1232</v>
      </c>
      <c r="KM180">
        <v>616</v>
      </c>
      <c r="KN180">
        <v>0</v>
      </c>
      <c r="KO180">
        <v>0</v>
      </c>
      <c r="KP180">
        <v>0</v>
      </c>
      <c r="KQ180">
        <v>0</v>
      </c>
      <c r="KS180">
        <v>0</v>
      </c>
      <c r="KT180">
        <v>0</v>
      </c>
      <c r="KU180">
        <v>0</v>
      </c>
      <c r="KW180">
        <v>0</v>
      </c>
      <c r="KX180">
        <v>0</v>
      </c>
      <c r="KY180">
        <v>0</v>
      </c>
      <c r="KZ180">
        <v>0</v>
      </c>
      <c r="LA180">
        <v>0</v>
      </c>
      <c r="LB180">
        <v>0</v>
      </c>
      <c r="LD180">
        <v>0</v>
      </c>
      <c r="LE180">
        <v>0</v>
      </c>
      <c r="LF180">
        <v>0</v>
      </c>
      <c r="LG180">
        <v>0</v>
      </c>
      <c r="LH180">
        <v>0</v>
      </c>
      <c r="LI180">
        <v>0</v>
      </c>
      <c r="LJ180">
        <v>144.80700000000002</v>
      </c>
      <c r="LK180">
        <v>1</v>
      </c>
      <c r="LL180">
        <v>15000</v>
      </c>
      <c r="LM180">
        <v>1448</v>
      </c>
      <c r="LN180">
        <v>0</v>
      </c>
      <c r="LO180">
        <v>0</v>
      </c>
      <c r="LP180">
        <v>0</v>
      </c>
      <c r="LQ180">
        <v>0</v>
      </c>
      <c r="LR180">
        <v>0</v>
      </c>
      <c r="LS180">
        <v>0</v>
      </c>
      <c r="LT180">
        <v>0</v>
      </c>
      <c r="LU180">
        <v>0</v>
      </c>
      <c r="LV180">
        <v>0</v>
      </c>
      <c r="LW180">
        <v>0</v>
      </c>
      <c r="LX180">
        <v>0</v>
      </c>
      <c r="LY180">
        <v>0</v>
      </c>
      <c r="LZ180">
        <v>176</v>
      </c>
      <c r="MA180">
        <v>10560</v>
      </c>
      <c r="MB180">
        <v>0</v>
      </c>
      <c r="MC180">
        <v>7040</v>
      </c>
      <c r="MD180">
        <v>3520</v>
      </c>
      <c r="ME180">
        <v>0</v>
      </c>
      <c r="MF180">
        <v>0</v>
      </c>
      <c r="MG180">
        <v>1874933</v>
      </c>
      <c r="MH180">
        <v>0</v>
      </c>
      <c r="MI180">
        <v>0</v>
      </c>
      <c r="MJ180">
        <v>0</v>
      </c>
      <c r="MK180">
        <v>0</v>
      </c>
      <c r="ML180">
        <v>0</v>
      </c>
    </row>
    <row r="181" spans="1:350" x14ac:dyDescent="0.25">
      <c r="A181">
        <v>45523</v>
      </c>
      <c r="B181">
        <v>101868</v>
      </c>
      <c r="C181">
        <v>9</v>
      </c>
      <c r="D181">
        <v>2025</v>
      </c>
      <c r="E181">
        <v>6160</v>
      </c>
      <c r="F181">
        <v>0</v>
      </c>
      <c r="G181">
        <v>297.71700000000004</v>
      </c>
      <c r="H181">
        <v>283.95699999999999</v>
      </c>
      <c r="I181">
        <v>283.95699999999999</v>
      </c>
      <c r="J181">
        <v>297.71700000000004</v>
      </c>
      <c r="K181">
        <v>0</v>
      </c>
      <c r="L181">
        <v>6160</v>
      </c>
      <c r="M181">
        <v>0</v>
      </c>
      <c r="N181">
        <v>0</v>
      </c>
      <c r="P181">
        <v>338.392</v>
      </c>
      <c r="Q181">
        <v>0</v>
      </c>
      <c r="R181">
        <v>210546</v>
      </c>
      <c r="S181">
        <v>622.19600000000003</v>
      </c>
      <c r="U181">
        <v>146402</v>
      </c>
      <c r="V181">
        <v>0</v>
      </c>
      <c r="W181">
        <v>0</v>
      </c>
      <c r="X181">
        <v>0</v>
      </c>
      <c r="Z181">
        <v>0</v>
      </c>
      <c r="AC181">
        <v>0</v>
      </c>
      <c r="AD181" t="s">
        <v>305</v>
      </c>
      <c r="AE181">
        <v>0</v>
      </c>
      <c r="AH181">
        <v>0</v>
      </c>
      <c r="AI181">
        <v>0</v>
      </c>
      <c r="AJ181">
        <v>6160</v>
      </c>
      <c r="AK181" t="s">
        <v>529</v>
      </c>
      <c r="AL181" t="s">
        <v>339</v>
      </c>
      <c r="AM181">
        <v>0</v>
      </c>
      <c r="AN181">
        <v>0</v>
      </c>
      <c r="AO181">
        <v>0</v>
      </c>
      <c r="AP181">
        <v>0</v>
      </c>
      <c r="AQ181">
        <v>0</v>
      </c>
      <c r="AS181">
        <v>0</v>
      </c>
      <c r="AT181">
        <v>0</v>
      </c>
      <c r="AU181">
        <v>0</v>
      </c>
      <c r="AV181">
        <v>-10302</v>
      </c>
      <c r="AW181">
        <v>3472241</v>
      </c>
      <c r="AX181">
        <v>3425904</v>
      </c>
      <c r="AY181">
        <v>2352962</v>
      </c>
      <c r="AZ181">
        <v>210546</v>
      </c>
      <c r="BA181">
        <v>0</v>
      </c>
      <c r="BB181">
        <v>0</v>
      </c>
      <c r="BC181">
        <v>0</v>
      </c>
      <c r="BD181">
        <v>0</v>
      </c>
      <c r="BE181">
        <v>0</v>
      </c>
      <c r="BF181">
        <v>3067719</v>
      </c>
      <c r="BG181">
        <v>0</v>
      </c>
      <c r="BJ181">
        <v>12</v>
      </c>
      <c r="BK181">
        <v>0</v>
      </c>
      <c r="BL181">
        <v>0</v>
      </c>
      <c r="BM181">
        <v>0</v>
      </c>
      <c r="BN181">
        <v>0</v>
      </c>
      <c r="BO181">
        <v>0</v>
      </c>
      <c r="BP181">
        <v>0</v>
      </c>
      <c r="BQ181">
        <v>726</v>
      </c>
      <c r="BS181">
        <v>0</v>
      </c>
      <c r="BT181">
        <v>0</v>
      </c>
      <c r="BU181">
        <v>0</v>
      </c>
      <c r="BV181">
        <v>0</v>
      </c>
      <c r="BW181">
        <v>0</v>
      </c>
      <c r="BY181">
        <v>0</v>
      </c>
      <c r="CA181">
        <v>0</v>
      </c>
      <c r="CB181">
        <v>0</v>
      </c>
      <c r="CC181">
        <v>0</v>
      </c>
      <c r="CD181">
        <v>0</v>
      </c>
      <c r="CE181">
        <v>0</v>
      </c>
      <c r="CF181">
        <v>0</v>
      </c>
      <c r="CG181">
        <v>0</v>
      </c>
      <c r="CH181">
        <v>68632</v>
      </c>
      <c r="CI181">
        <v>0</v>
      </c>
      <c r="CJ181">
        <v>4</v>
      </c>
      <c r="CK181">
        <v>0</v>
      </c>
      <c r="CL181">
        <v>0</v>
      </c>
      <c r="CN181">
        <v>0</v>
      </c>
      <c r="CO181">
        <v>1</v>
      </c>
      <c r="CP181">
        <v>2.1000000000000001E-2</v>
      </c>
      <c r="CQ181">
        <v>0</v>
      </c>
      <c r="CR181">
        <v>336.79</v>
      </c>
      <c r="CS181">
        <v>0</v>
      </c>
      <c r="CT181">
        <v>0</v>
      </c>
      <c r="CU181">
        <v>0</v>
      </c>
      <c r="CV181">
        <v>0</v>
      </c>
      <c r="CW181">
        <v>0</v>
      </c>
      <c r="CX181">
        <v>0</v>
      </c>
      <c r="CY181">
        <v>0</v>
      </c>
      <c r="CZ181">
        <v>0</v>
      </c>
      <c r="DB181">
        <v>1749175</v>
      </c>
      <c r="DC181">
        <v>0</v>
      </c>
      <c r="DD181">
        <v>0</v>
      </c>
      <c r="DE181">
        <v>568645</v>
      </c>
      <c r="DF181">
        <v>568957</v>
      </c>
      <c r="DG181">
        <v>92.313000000000002</v>
      </c>
      <c r="DH181">
        <v>0</v>
      </c>
      <c r="DI181">
        <v>312</v>
      </c>
      <c r="DK181">
        <v>3243</v>
      </c>
      <c r="DL181">
        <v>0</v>
      </c>
      <c r="DM181">
        <v>284293</v>
      </c>
      <c r="DN181">
        <v>935</v>
      </c>
      <c r="DO181">
        <v>0</v>
      </c>
      <c r="DP181">
        <v>0</v>
      </c>
      <c r="DQ181">
        <v>0</v>
      </c>
      <c r="DR181">
        <v>0</v>
      </c>
      <c r="DS181">
        <v>0</v>
      </c>
      <c r="DT181">
        <v>0</v>
      </c>
      <c r="DU181">
        <v>0</v>
      </c>
      <c r="DV181">
        <v>0</v>
      </c>
      <c r="DW181">
        <v>0</v>
      </c>
      <c r="DX181">
        <v>0</v>
      </c>
      <c r="DY181">
        <v>0</v>
      </c>
      <c r="DZ181">
        <v>0</v>
      </c>
      <c r="EA181">
        <v>0</v>
      </c>
      <c r="EB181">
        <v>0</v>
      </c>
      <c r="EC181">
        <v>34.828000000000003</v>
      </c>
      <c r="ED181">
        <v>246722</v>
      </c>
      <c r="EE181">
        <v>0</v>
      </c>
      <c r="EF181">
        <v>0</v>
      </c>
      <c r="EG181">
        <v>0</v>
      </c>
      <c r="EH181">
        <v>38506</v>
      </c>
      <c r="EI181">
        <v>0</v>
      </c>
      <c r="EJ181">
        <v>0</v>
      </c>
      <c r="EK181">
        <v>1.897</v>
      </c>
      <c r="EL181">
        <v>0</v>
      </c>
      <c r="EM181">
        <v>0</v>
      </c>
      <c r="EN181">
        <v>0.112</v>
      </c>
      <c r="EO181">
        <v>0</v>
      </c>
      <c r="EP181">
        <v>0</v>
      </c>
      <c r="EQ181">
        <v>2.0089999999999999</v>
      </c>
      <c r="ER181">
        <v>0</v>
      </c>
      <c r="ES181">
        <v>6.2510000000000003</v>
      </c>
      <c r="ET181">
        <v>0</v>
      </c>
      <c r="EV181">
        <v>0</v>
      </c>
      <c r="EW181">
        <v>0</v>
      </c>
      <c r="EX181">
        <v>0</v>
      </c>
      <c r="EZ181">
        <v>2921847</v>
      </c>
      <c r="FA181">
        <v>0</v>
      </c>
      <c r="FB181">
        <v>3131458</v>
      </c>
      <c r="FC181">
        <v>0</v>
      </c>
      <c r="FD181">
        <v>0</v>
      </c>
      <c r="FE181">
        <v>430027</v>
      </c>
      <c r="FF181">
        <v>74030</v>
      </c>
      <c r="FG181">
        <v>6.6668999999999992E-2</v>
      </c>
      <c r="FH181">
        <v>3.0164999999999997E-2</v>
      </c>
      <c r="FI181">
        <v>0</v>
      </c>
      <c r="FJ181">
        <v>0</v>
      </c>
      <c r="FK181">
        <v>498.00600000000003</v>
      </c>
      <c r="FL181">
        <v>3704147</v>
      </c>
      <c r="FM181">
        <v>0</v>
      </c>
      <c r="FN181">
        <v>0</v>
      </c>
      <c r="FO181">
        <v>60282</v>
      </c>
      <c r="FP181">
        <v>0</v>
      </c>
      <c r="FQ181">
        <v>60282</v>
      </c>
      <c r="FR181">
        <v>60282</v>
      </c>
      <c r="FS181">
        <v>0</v>
      </c>
      <c r="FT181">
        <v>0</v>
      </c>
      <c r="FU181">
        <v>0</v>
      </c>
      <c r="FV181">
        <v>0</v>
      </c>
      <c r="FW181">
        <v>0</v>
      </c>
      <c r="FX181">
        <v>0</v>
      </c>
      <c r="FY181">
        <v>0</v>
      </c>
      <c r="GB181">
        <v>109966</v>
      </c>
      <c r="GC181">
        <v>109966</v>
      </c>
      <c r="GD181">
        <v>11.751000000000001</v>
      </c>
      <c r="GF181">
        <v>0</v>
      </c>
      <c r="GG181">
        <v>0</v>
      </c>
      <c r="GH181">
        <v>0</v>
      </c>
      <c r="GI181">
        <v>0</v>
      </c>
      <c r="GK181">
        <v>0</v>
      </c>
      <c r="GL181">
        <v>0</v>
      </c>
      <c r="GM181">
        <v>0</v>
      </c>
      <c r="GN181">
        <v>0</v>
      </c>
      <c r="GO181">
        <v>0</v>
      </c>
      <c r="GQ181">
        <v>0</v>
      </c>
      <c r="GR181">
        <v>0</v>
      </c>
      <c r="GS181">
        <v>0</v>
      </c>
      <c r="GT181">
        <v>0</v>
      </c>
      <c r="HB181">
        <v>380911986</v>
      </c>
      <c r="HC181">
        <v>3.9695999999999995E-2</v>
      </c>
      <c r="HD181">
        <v>47272</v>
      </c>
      <c r="HE181">
        <v>0</v>
      </c>
      <c r="HF181">
        <v>311785</v>
      </c>
      <c r="HG181">
        <v>9240</v>
      </c>
      <c r="HH181">
        <v>0</v>
      </c>
      <c r="HI181">
        <v>0</v>
      </c>
      <c r="HJ181">
        <v>33368</v>
      </c>
      <c r="HK181">
        <v>2396</v>
      </c>
      <c r="HL181">
        <v>1601</v>
      </c>
      <c r="HM181">
        <v>0</v>
      </c>
      <c r="HN181">
        <v>0</v>
      </c>
      <c r="HO181">
        <v>0</v>
      </c>
      <c r="HP181">
        <v>0</v>
      </c>
      <c r="HQ181">
        <v>0</v>
      </c>
      <c r="HR181">
        <v>0</v>
      </c>
      <c r="HS181">
        <v>2920912</v>
      </c>
      <c r="HT181">
        <v>74030</v>
      </c>
      <c r="HW181">
        <v>0</v>
      </c>
      <c r="HX181">
        <v>23</v>
      </c>
      <c r="HY181">
        <v>15</v>
      </c>
      <c r="HZ181">
        <v>55</v>
      </c>
      <c r="IA181">
        <v>68</v>
      </c>
      <c r="IB181">
        <v>189</v>
      </c>
      <c r="IC181">
        <v>350</v>
      </c>
      <c r="ID181">
        <v>0</v>
      </c>
      <c r="IE181">
        <v>0</v>
      </c>
      <c r="IF181">
        <v>0</v>
      </c>
      <c r="IG181">
        <v>15</v>
      </c>
      <c r="IH181">
        <v>0</v>
      </c>
      <c r="II181">
        <v>0</v>
      </c>
      <c r="IJ181">
        <v>0</v>
      </c>
      <c r="IK181">
        <v>1.4350000000000001</v>
      </c>
      <c r="IL181">
        <v>0</v>
      </c>
      <c r="IM181">
        <v>0</v>
      </c>
      <c r="IN181">
        <v>0</v>
      </c>
      <c r="IO181">
        <v>0</v>
      </c>
      <c r="IP181">
        <v>1.4350000000000001</v>
      </c>
      <c r="IQ181">
        <v>0</v>
      </c>
      <c r="IR181">
        <v>0</v>
      </c>
      <c r="IS181">
        <v>395</v>
      </c>
      <c r="IT181">
        <v>0</v>
      </c>
      <c r="IU181">
        <v>0</v>
      </c>
      <c r="IV181">
        <v>0</v>
      </c>
      <c r="IW181">
        <v>6160</v>
      </c>
      <c r="IX181">
        <v>0</v>
      </c>
      <c r="IY181">
        <v>0</v>
      </c>
      <c r="IZ181">
        <v>395</v>
      </c>
      <c r="JA181">
        <v>0</v>
      </c>
      <c r="JB181">
        <v>0</v>
      </c>
      <c r="JC181">
        <v>0</v>
      </c>
      <c r="JD181">
        <v>0</v>
      </c>
      <c r="JE181">
        <v>0</v>
      </c>
      <c r="JF181">
        <v>0</v>
      </c>
      <c r="JG181">
        <v>0</v>
      </c>
      <c r="JH181">
        <v>0</v>
      </c>
      <c r="JJ181">
        <v>0</v>
      </c>
      <c r="JK181">
        <v>0</v>
      </c>
      <c r="JL181">
        <v>0</v>
      </c>
      <c r="JM181">
        <v>0</v>
      </c>
      <c r="JO181">
        <v>0</v>
      </c>
      <c r="JP181">
        <v>11.181000000000001</v>
      </c>
      <c r="JQ181">
        <v>0.57100000000000006</v>
      </c>
      <c r="JR181">
        <v>0</v>
      </c>
      <c r="JS181">
        <v>103874</v>
      </c>
      <c r="JT181">
        <v>6092</v>
      </c>
      <c r="JU181">
        <v>0</v>
      </c>
      <c r="JW181">
        <v>0</v>
      </c>
      <c r="JX181">
        <v>0</v>
      </c>
      <c r="JY181">
        <v>0</v>
      </c>
      <c r="JZ181">
        <v>0</v>
      </c>
      <c r="KD181">
        <v>0</v>
      </c>
      <c r="KE181">
        <v>7258</v>
      </c>
      <c r="KG181">
        <v>0</v>
      </c>
      <c r="KH181">
        <v>0</v>
      </c>
      <c r="KI181">
        <v>0</v>
      </c>
      <c r="KJ181">
        <v>9</v>
      </c>
      <c r="KK181">
        <v>6</v>
      </c>
      <c r="KL181">
        <v>5544</v>
      </c>
      <c r="KM181">
        <v>3696</v>
      </c>
      <c r="KN181">
        <v>0</v>
      </c>
      <c r="KO181">
        <v>0</v>
      </c>
      <c r="KP181">
        <v>0</v>
      </c>
      <c r="KQ181">
        <v>0</v>
      </c>
      <c r="KS181">
        <v>0</v>
      </c>
      <c r="KT181">
        <v>0</v>
      </c>
      <c r="KU181">
        <v>0</v>
      </c>
      <c r="KW181">
        <v>0</v>
      </c>
      <c r="KX181">
        <v>0</v>
      </c>
      <c r="KY181">
        <v>0</v>
      </c>
      <c r="KZ181">
        <v>0</v>
      </c>
      <c r="LA181">
        <v>0</v>
      </c>
      <c r="LB181">
        <v>0</v>
      </c>
      <c r="LD181">
        <v>0</v>
      </c>
      <c r="LE181">
        <v>0</v>
      </c>
      <c r="LF181">
        <v>0</v>
      </c>
      <c r="LG181">
        <v>0</v>
      </c>
      <c r="LH181">
        <v>0</v>
      </c>
      <c r="LI181">
        <v>0</v>
      </c>
      <c r="LJ181">
        <v>336.79</v>
      </c>
      <c r="LK181">
        <v>2</v>
      </c>
      <c r="LL181">
        <v>30000</v>
      </c>
      <c r="LM181">
        <v>3368</v>
      </c>
      <c r="LN181">
        <v>0</v>
      </c>
      <c r="LO181">
        <v>0</v>
      </c>
      <c r="LP181">
        <v>0</v>
      </c>
      <c r="LQ181">
        <v>0</v>
      </c>
      <c r="LR181">
        <v>0</v>
      </c>
      <c r="LS181">
        <v>0</v>
      </c>
      <c r="LT181">
        <v>0</v>
      </c>
      <c r="LU181">
        <v>0</v>
      </c>
      <c r="LV181">
        <v>0</v>
      </c>
      <c r="LW181">
        <v>0</v>
      </c>
      <c r="LX181">
        <v>0</v>
      </c>
      <c r="LY181">
        <v>0</v>
      </c>
      <c r="LZ181">
        <v>356</v>
      </c>
      <c r="MA181">
        <v>21360</v>
      </c>
      <c r="MB181">
        <v>0</v>
      </c>
      <c r="MC181">
        <v>14240</v>
      </c>
      <c r="MD181">
        <v>7120</v>
      </c>
      <c r="ME181">
        <v>0</v>
      </c>
      <c r="MF181">
        <v>0</v>
      </c>
      <c r="MG181">
        <v>3493601</v>
      </c>
      <c r="MH181">
        <v>0</v>
      </c>
      <c r="MI181">
        <v>0</v>
      </c>
      <c r="MJ181">
        <v>0</v>
      </c>
      <c r="MK181">
        <v>0</v>
      </c>
      <c r="ML181">
        <v>0</v>
      </c>
    </row>
    <row r="182" spans="1:350" x14ac:dyDescent="0.25">
      <c r="A182">
        <v>45523</v>
      </c>
      <c r="B182">
        <v>101870</v>
      </c>
      <c r="C182">
        <v>9</v>
      </c>
      <c r="D182">
        <v>2025</v>
      </c>
      <c r="E182">
        <v>6160</v>
      </c>
      <c r="F182">
        <v>0</v>
      </c>
      <c r="G182">
        <v>1427.9750000000001</v>
      </c>
      <c r="H182">
        <v>1376.8910000000001</v>
      </c>
      <c r="I182">
        <v>1376.8910000000001</v>
      </c>
      <c r="J182">
        <v>1427.9750000000001</v>
      </c>
      <c r="K182">
        <v>0</v>
      </c>
      <c r="L182">
        <v>6160</v>
      </c>
      <c r="M182">
        <v>0</v>
      </c>
      <c r="N182">
        <v>0</v>
      </c>
      <c r="P182">
        <v>1326.663</v>
      </c>
      <c r="Q182">
        <v>0</v>
      </c>
      <c r="R182">
        <v>825444</v>
      </c>
      <c r="S182">
        <v>622.19600000000003</v>
      </c>
      <c r="U182">
        <v>573963</v>
      </c>
      <c r="V182">
        <v>306.37200000000001</v>
      </c>
      <c r="W182">
        <v>188725</v>
      </c>
      <c r="X182">
        <v>188725</v>
      </c>
      <c r="Z182">
        <v>0</v>
      </c>
      <c r="AC182">
        <v>0</v>
      </c>
      <c r="AD182" t="s">
        <v>305</v>
      </c>
      <c r="AE182">
        <v>0</v>
      </c>
      <c r="AH182">
        <v>0</v>
      </c>
      <c r="AI182">
        <v>0</v>
      </c>
      <c r="AJ182">
        <v>6160</v>
      </c>
      <c r="AK182" t="s">
        <v>529</v>
      </c>
      <c r="AL182" t="s">
        <v>356</v>
      </c>
      <c r="AM182">
        <v>0</v>
      </c>
      <c r="AN182">
        <v>0</v>
      </c>
      <c r="AO182">
        <v>0</v>
      </c>
      <c r="AP182">
        <v>0</v>
      </c>
      <c r="AQ182">
        <v>0</v>
      </c>
      <c r="AS182">
        <v>0</v>
      </c>
      <c r="AT182">
        <v>0</v>
      </c>
      <c r="AU182">
        <v>0</v>
      </c>
      <c r="AV182">
        <v>0</v>
      </c>
      <c r="AW182">
        <v>15276146</v>
      </c>
      <c r="AX182">
        <v>15052352</v>
      </c>
      <c r="AY182">
        <v>10055132</v>
      </c>
      <c r="AZ182">
        <v>825444</v>
      </c>
      <c r="BA182">
        <v>0</v>
      </c>
      <c r="BB182">
        <v>0</v>
      </c>
      <c r="BC182">
        <v>0</v>
      </c>
      <c r="BD182">
        <v>0</v>
      </c>
      <c r="BE182">
        <v>0</v>
      </c>
      <c r="BF182">
        <v>13634834</v>
      </c>
      <c r="BG182">
        <v>0</v>
      </c>
      <c r="BJ182">
        <v>12</v>
      </c>
      <c r="BK182">
        <v>0</v>
      </c>
      <c r="BL182">
        <v>0</v>
      </c>
      <c r="BM182">
        <v>0</v>
      </c>
      <c r="BN182">
        <v>0</v>
      </c>
      <c r="BO182">
        <v>0</v>
      </c>
      <c r="BP182">
        <v>0</v>
      </c>
      <c r="BQ182">
        <v>558</v>
      </c>
      <c r="BS182">
        <v>0</v>
      </c>
      <c r="BT182">
        <v>0</v>
      </c>
      <c r="BU182">
        <v>0</v>
      </c>
      <c r="BV182">
        <v>0</v>
      </c>
      <c r="BW182">
        <v>0</v>
      </c>
      <c r="BY182">
        <v>0</v>
      </c>
      <c r="CA182">
        <v>0</v>
      </c>
      <c r="CB182">
        <v>0</v>
      </c>
      <c r="CC182">
        <v>0</v>
      </c>
      <c r="CD182">
        <v>0</v>
      </c>
      <c r="CE182">
        <v>0</v>
      </c>
      <c r="CF182">
        <v>0</v>
      </c>
      <c r="CG182">
        <v>0</v>
      </c>
      <c r="CH182">
        <v>307018</v>
      </c>
      <c r="CI182">
        <v>0</v>
      </c>
      <c r="CJ182">
        <v>4</v>
      </c>
      <c r="CK182">
        <v>0</v>
      </c>
      <c r="CL182">
        <v>0</v>
      </c>
      <c r="CN182">
        <v>0</v>
      </c>
      <c r="CO182">
        <v>1</v>
      </c>
      <c r="CP182">
        <v>0</v>
      </c>
      <c r="CQ182">
        <v>0</v>
      </c>
      <c r="CR182">
        <v>1356.4480000000001</v>
      </c>
      <c r="CS182">
        <v>0</v>
      </c>
      <c r="CT182">
        <v>0</v>
      </c>
      <c r="CU182">
        <v>0</v>
      </c>
      <c r="CV182">
        <v>0</v>
      </c>
      <c r="CW182">
        <v>0</v>
      </c>
      <c r="CX182">
        <v>0</v>
      </c>
      <c r="CY182">
        <v>0</v>
      </c>
      <c r="CZ182">
        <v>0</v>
      </c>
      <c r="DB182">
        <v>8481649</v>
      </c>
      <c r="DC182">
        <v>0</v>
      </c>
      <c r="DD182">
        <v>0</v>
      </c>
      <c r="DE182">
        <v>1706320</v>
      </c>
      <c r="DF182">
        <v>1706320</v>
      </c>
      <c r="DG182">
        <v>277</v>
      </c>
      <c r="DH182">
        <v>0</v>
      </c>
      <c r="DI182">
        <v>0</v>
      </c>
      <c r="DK182">
        <v>550</v>
      </c>
      <c r="DL182">
        <v>0</v>
      </c>
      <c r="DM182">
        <v>895400</v>
      </c>
      <c r="DN182">
        <v>2944</v>
      </c>
      <c r="DO182">
        <v>0</v>
      </c>
      <c r="DP182">
        <v>0</v>
      </c>
      <c r="DQ182">
        <v>0</v>
      </c>
      <c r="DR182">
        <v>0</v>
      </c>
      <c r="DS182">
        <v>0</v>
      </c>
      <c r="DT182">
        <v>0</v>
      </c>
      <c r="DU182">
        <v>0</v>
      </c>
      <c r="DV182">
        <v>0</v>
      </c>
      <c r="DW182">
        <v>0</v>
      </c>
      <c r="DX182">
        <v>0</v>
      </c>
      <c r="DY182">
        <v>0</v>
      </c>
      <c r="DZ182">
        <v>0</v>
      </c>
      <c r="EA182">
        <v>0</v>
      </c>
      <c r="EB182">
        <v>0</v>
      </c>
      <c r="EC182">
        <v>35.727000000000004</v>
      </c>
      <c r="ED182">
        <v>253090</v>
      </c>
      <c r="EE182">
        <v>0</v>
      </c>
      <c r="EF182">
        <v>0</v>
      </c>
      <c r="EG182">
        <v>0</v>
      </c>
      <c r="EH182">
        <v>645254</v>
      </c>
      <c r="EI182">
        <v>0</v>
      </c>
      <c r="EJ182">
        <v>0</v>
      </c>
      <c r="EK182">
        <v>25.744</v>
      </c>
      <c r="EL182">
        <v>0.14500000000000002</v>
      </c>
      <c r="EM182">
        <v>3.9290000000000003</v>
      </c>
      <c r="EN182">
        <v>3.1460000000000004</v>
      </c>
      <c r="EO182">
        <v>0</v>
      </c>
      <c r="EP182">
        <v>0</v>
      </c>
      <c r="EQ182">
        <v>32.819000000000003</v>
      </c>
      <c r="ER182">
        <v>0</v>
      </c>
      <c r="ES182">
        <v>104.74900000000001</v>
      </c>
      <c r="ET182">
        <v>0</v>
      </c>
      <c r="EV182">
        <v>0</v>
      </c>
      <c r="EW182">
        <v>0</v>
      </c>
      <c r="EX182">
        <v>0</v>
      </c>
      <c r="EZ182">
        <v>12812011</v>
      </c>
      <c r="FA182">
        <v>0</v>
      </c>
      <c r="FB182">
        <v>13634511</v>
      </c>
      <c r="FC182">
        <v>0</v>
      </c>
      <c r="FD182">
        <v>0</v>
      </c>
      <c r="FE182">
        <v>1911305</v>
      </c>
      <c r="FF182">
        <v>329036</v>
      </c>
      <c r="FG182">
        <v>6.6668999999999992E-2</v>
      </c>
      <c r="FH182">
        <v>3.0164999999999997E-2</v>
      </c>
      <c r="FI182">
        <v>0</v>
      </c>
      <c r="FJ182">
        <v>0</v>
      </c>
      <c r="FK182">
        <v>2213.4470000000001</v>
      </c>
      <c r="FL182">
        <v>16181870</v>
      </c>
      <c r="FM182">
        <v>0</v>
      </c>
      <c r="FN182">
        <v>0</v>
      </c>
      <c r="FO182">
        <v>0</v>
      </c>
      <c r="FP182">
        <v>0</v>
      </c>
      <c r="FQ182">
        <v>0</v>
      </c>
      <c r="FR182">
        <v>0</v>
      </c>
      <c r="FS182">
        <v>0</v>
      </c>
      <c r="FT182">
        <v>0</v>
      </c>
      <c r="FU182">
        <v>0</v>
      </c>
      <c r="FV182">
        <v>0</v>
      </c>
      <c r="FW182">
        <v>0</v>
      </c>
      <c r="FX182">
        <v>0</v>
      </c>
      <c r="FY182">
        <v>0</v>
      </c>
      <c r="GB182">
        <v>175956</v>
      </c>
      <c r="GC182">
        <v>175956</v>
      </c>
      <c r="GD182">
        <v>18.265000000000001</v>
      </c>
      <c r="GF182">
        <v>0</v>
      </c>
      <c r="GG182">
        <v>0</v>
      </c>
      <c r="GH182">
        <v>0</v>
      </c>
      <c r="GI182">
        <v>0</v>
      </c>
      <c r="GK182">
        <v>0</v>
      </c>
      <c r="GL182">
        <v>0</v>
      </c>
      <c r="GM182">
        <v>0</v>
      </c>
      <c r="GN182">
        <v>0</v>
      </c>
      <c r="GO182">
        <v>0</v>
      </c>
      <c r="GQ182">
        <v>0</v>
      </c>
      <c r="GR182">
        <v>0</v>
      </c>
      <c r="GS182">
        <v>0</v>
      </c>
      <c r="GT182">
        <v>0</v>
      </c>
      <c r="HB182">
        <v>380911986</v>
      </c>
      <c r="HC182">
        <v>3.9695999999999995E-2</v>
      </c>
      <c r="HD182">
        <v>226738</v>
      </c>
      <c r="HE182">
        <v>0</v>
      </c>
      <c r="HF182">
        <v>1511826</v>
      </c>
      <c r="HG182">
        <v>12320</v>
      </c>
      <c r="HH182">
        <v>344265</v>
      </c>
      <c r="HI182">
        <v>0</v>
      </c>
      <c r="HJ182">
        <v>43564</v>
      </c>
      <c r="HK182">
        <v>1554</v>
      </c>
      <c r="HL182">
        <v>1067</v>
      </c>
      <c r="HM182">
        <v>66000</v>
      </c>
      <c r="HN182">
        <v>205865</v>
      </c>
      <c r="HO182">
        <v>0</v>
      </c>
      <c r="HP182">
        <v>0</v>
      </c>
      <c r="HQ182">
        <v>0</v>
      </c>
      <c r="HR182">
        <v>0</v>
      </c>
      <c r="HS182">
        <v>12809067</v>
      </c>
      <c r="HT182">
        <v>329036</v>
      </c>
      <c r="HW182">
        <v>0</v>
      </c>
      <c r="HX182">
        <v>178</v>
      </c>
      <c r="HY182">
        <v>249</v>
      </c>
      <c r="HZ182">
        <v>286</v>
      </c>
      <c r="IA182">
        <v>185</v>
      </c>
      <c r="IB182">
        <v>210</v>
      </c>
      <c r="IC182">
        <v>1108</v>
      </c>
      <c r="ID182">
        <v>0</v>
      </c>
      <c r="IE182">
        <v>0</v>
      </c>
      <c r="IF182">
        <v>0</v>
      </c>
      <c r="IG182">
        <v>20</v>
      </c>
      <c r="IH182">
        <v>558.87200000000007</v>
      </c>
      <c r="II182">
        <v>0</v>
      </c>
      <c r="IJ182">
        <v>306.37200000000001</v>
      </c>
      <c r="IK182">
        <v>0</v>
      </c>
      <c r="IL182">
        <v>9</v>
      </c>
      <c r="IM182">
        <v>7</v>
      </c>
      <c r="IN182">
        <v>0</v>
      </c>
      <c r="IO182">
        <v>16</v>
      </c>
      <c r="IP182">
        <v>0</v>
      </c>
      <c r="IQ182">
        <v>306.37200000000001</v>
      </c>
      <c r="IR182">
        <v>188725</v>
      </c>
      <c r="IS182">
        <v>0</v>
      </c>
      <c r="IT182">
        <v>45000</v>
      </c>
      <c r="IU182">
        <v>21000</v>
      </c>
      <c r="IV182">
        <v>0</v>
      </c>
      <c r="IW182">
        <v>6160</v>
      </c>
      <c r="IX182">
        <v>0</v>
      </c>
      <c r="IY182">
        <v>0</v>
      </c>
      <c r="IZ182">
        <v>0</v>
      </c>
      <c r="JA182">
        <v>0</v>
      </c>
      <c r="JB182">
        <v>5</v>
      </c>
      <c r="JC182">
        <v>102053</v>
      </c>
      <c r="JD182">
        <v>8</v>
      </c>
      <c r="JE182">
        <v>86498</v>
      </c>
      <c r="JF182">
        <v>2</v>
      </c>
      <c r="JG182">
        <v>11314</v>
      </c>
      <c r="JH182">
        <v>6000</v>
      </c>
      <c r="JJ182">
        <v>0</v>
      </c>
      <c r="JK182">
        <v>0</v>
      </c>
      <c r="JL182">
        <v>0</v>
      </c>
      <c r="JM182">
        <v>0</v>
      </c>
      <c r="JO182">
        <v>0.39300000000000002</v>
      </c>
      <c r="JP182">
        <v>12.953000000000001</v>
      </c>
      <c r="JQ182">
        <v>4.9190000000000005</v>
      </c>
      <c r="JR182">
        <v>3138</v>
      </c>
      <c r="JS182">
        <v>120336</v>
      </c>
      <c r="JT182">
        <v>52482</v>
      </c>
      <c r="JU182">
        <v>0</v>
      </c>
      <c r="JW182">
        <v>0</v>
      </c>
      <c r="JX182">
        <v>0</v>
      </c>
      <c r="JY182">
        <v>0</v>
      </c>
      <c r="JZ182">
        <v>0</v>
      </c>
      <c r="KD182">
        <v>0</v>
      </c>
      <c r="KE182">
        <v>7258</v>
      </c>
      <c r="KG182">
        <v>0</v>
      </c>
      <c r="KH182">
        <v>0</v>
      </c>
      <c r="KI182">
        <v>0</v>
      </c>
      <c r="KJ182">
        <v>10</v>
      </c>
      <c r="KK182">
        <v>10</v>
      </c>
      <c r="KL182">
        <v>6160</v>
      </c>
      <c r="KM182">
        <v>6160</v>
      </c>
      <c r="KN182">
        <v>0</v>
      </c>
      <c r="KO182">
        <v>0</v>
      </c>
      <c r="KP182">
        <v>0</v>
      </c>
      <c r="KQ182">
        <v>0</v>
      </c>
      <c r="KS182">
        <v>0</v>
      </c>
      <c r="KT182">
        <v>0</v>
      </c>
      <c r="KU182">
        <v>0</v>
      </c>
      <c r="KW182">
        <v>0</v>
      </c>
      <c r="KX182">
        <v>0</v>
      </c>
      <c r="KY182">
        <v>0</v>
      </c>
      <c r="KZ182">
        <v>0</v>
      </c>
      <c r="LA182">
        <v>0</v>
      </c>
      <c r="LB182">
        <v>0</v>
      </c>
      <c r="LD182">
        <v>0</v>
      </c>
      <c r="LE182">
        <v>0</v>
      </c>
      <c r="LF182">
        <v>0</v>
      </c>
      <c r="LG182">
        <v>0</v>
      </c>
      <c r="LH182">
        <v>0</v>
      </c>
      <c r="LI182">
        <v>0</v>
      </c>
      <c r="LJ182">
        <v>1356.4480000000001</v>
      </c>
      <c r="LK182">
        <v>2</v>
      </c>
      <c r="LL182">
        <v>30000</v>
      </c>
      <c r="LM182">
        <v>13564</v>
      </c>
      <c r="LN182">
        <v>0</v>
      </c>
      <c r="LO182">
        <v>0</v>
      </c>
      <c r="LP182">
        <v>0</v>
      </c>
      <c r="LQ182">
        <v>0</v>
      </c>
      <c r="LR182">
        <v>0</v>
      </c>
      <c r="LS182">
        <v>0</v>
      </c>
      <c r="LT182">
        <v>0</v>
      </c>
      <c r="LU182">
        <v>0</v>
      </c>
      <c r="LV182">
        <v>0</v>
      </c>
      <c r="LW182">
        <v>0</v>
      </c>
      <c r="LX182">
        <v>0</v>
      </c>
      <c r="LY182">
        <v>0</v>
      </c>
      <c r="LZ182">
        <v>1338</v>
      </c>
      <c r="MA182">
        <v>80280</v>
      </c>
      <c r="MB182">
        <v>0</v>
      </c>
      <c r="MC182">
        <v>53520</v>
      </c>
      <c r="MD182">
        <v>26760</v>
      </c>
      <c r="ME182">
        <v>0</v>
      </c>
      <c r="MF182">
        <v>0</v>
      </c>
      <c r="MG182">
        <v>15356426</v>
      </c>
      <c r="MH182">
        <v>0</v>
      </c>
      <c r="MI182">
        <v>0</v>
      </c>
      <c r="MJ182">
        <v>0</v>
      </c>
      <c r="MK182">
        <v>0</v>
      </c>
      <c r="ML182">
        <v>0</v>
      </c>
    </row>
    <row r="183" spans="1:350" x14ac:dyDescent="0.25">
      <c r="A183">
        <v>45523</v>
      </c>
      <c r="B183">
        <v>101871</v>
      </c>
      <c r="C183">
        <v>9</v>
      </c>
      <c r="D183">
        <v>2025</v>
      </c>
      <c r="E183">
        <v>6160</v>
      </c>
      <c r="F183">
        <v>0</v>
      </c>
      <c r="G183">
        <v>173.857</v>
      </c>
      <c r="H183">
        <v>165.274</v>
      </c>
      <c r="I183">
        <v>165.274</v>
      </c>
      <c r="J183">
        <v>173.857</v>
      </c>
      <c r="K183">
        <v>0</v>
      </c>
      <c r="L183">
        <v>6160</v>
      </c>
      <c r="M183">
        <v>0</v>
      </c>
      <c r="N183">
        <v>0</v>
      </c>
      <c r="P183">
        <v>134.5</v>
      </c>
      <c r="Q183">
        <v>0</v>
      </c>
      <c r="R183">
        <v>83685</v>
      </c>
      <c r="S183">
        <v>622.19600000000003</v>
      </c>
      <c r="U183">
        <v>58189</v>
      </c>
      <c r="V183">
        <v>12.078000000000001</v>
      </c>
      <c r="W183">
        <v>7440</v>
      </c>
      <c r="X183">
        <v>7440</v>
      </c>
      <c r="Z183">
        <v>0</v>
      </c>
      <c r="AC183">
        <v>0</v>
      </c>
      <c r="AD183" t="s">
        <v>305</v>
      </c>
      <c r="AE183">
        <v>0</v>
      </c>
      <c r="AH183">
        <v>0</v>
      </c>
      <c r="AI183">
        <v>0</v>
      </c>
      <c r="AJ183">
        <v>6160</v>
      </c>
      <c r="AK183" t="s">
        <v>529</v>
      </c>
      <c r="AL183" t="s">
        <v>369</v>
      </c>
      <c r="AM183">
        <v>0</v>
      </c>
      <c r="AN183">
        <v>0</v>
      </c>
      <c r="AO183">
        <v>0</v>
      </c>
      <c r="AP183">
        <v>0</v>
      </c>
      <c r="AQ183">
        <v>0</v>
      </c>
      <c r="AS183">
        <v>0</v>
      </c>
      <c r="AT183">
        <v>0</v>
      </c>
      <c r="AU183">
        <v>0</v>
      </c>
      <c r="AV183">
        <v>-9447</v>
      </c>
      <c r="AW183">
        <v>2037154</v>
      </c>
      <c r="AX183">
        <v>2010375</v>
      </c>
      <c r="AY183">
        <v>1319333</v>
      </c>
      <c r="AZ183">
        <v>83685</v>
      </c>
      <c r="BA183">
        <v>0</v>
      </c>
      <c r="BB183">
        <v>0</v>
      </c>
      <c r="BC183">
        <v>0</v>
      </c>
      <c r="BD183">
        <v>0</v>
      </c>
      <c r="BE183">
        <v>0</v>
      </c>
      <c r="BF183">
        <v>1798542</v>
      </c>
      <c r="BG183">
        <v>0</v>
      </c>
      <c r="BJ183">
        <v>12</v>
      </c>
      <c r="BK183">
        <v>0</v>
      </c>
      <c r="BL183">
        <v>0</v>
      </c>
      <c r="BM183">
        <v>0</v>
      </c>
      <c r="BN183">
        <v>0</v>
      </c>
      <c r="BO183">
        <v>0</v>
      </c>
      <c r="BP183">
        <v>0</v>
      </c>
      <c r="BQ183">
        <v>745</v>
      </c>
      <c r="BS183">
        <v>0</v>
      </c>
      <c r="BT183">
        <v>0</v>
      </c>
      <c r="BU183">
        <v>0</v>
      </c>
      <c r="BV183">
        <v>0</v>
      </c>
      <c r="BW183">
        <v>0</v>
      </c>
      <c r="BY183">
        <v>0</v>
      </c>
      <c r="CA183">
        <v>0</v>
      </c>
      <c r="CB183">
        <v>0</v>
      </c>
      <c r="CC183">
        <v>0</v>
      </c>
      <c r="CD183">
        <v>0</v>
      </c>
      <c r="CE183">
        <v>0</v>
      </c>
      <c r="CF183">
        <v>0</v>
      </c>
      <c r="CG183">
        <v>0</v>
      </c>
      <c r="CH183">
        <v>35706</v>
      </c>
      <c r="CI183">
        <v>0</v>
      </c>
      <c r="CJ183">
        <v>4</v>
      </c>
      <c r="CK183">
        <v>0</v>
      </c>
      <c r="CL183">
        <v>0</v>
      </c>
      <c r="CN183">
        <v>0</v>
      </c>
      <c r="CO183">
        <v>1</v>
      </c>
      <c r="CP183">
        <v>0</v>
      </c>
      <c r="CQ183">
        <v>0</v>
      </c>
      <c r="CR183">
        <v>133.82900000000001</v>
      </c>
      <c r="CS183">
        <v>0</v>
      </c>
      <c r="CT183">
        <v>0</v>
      </c>
      <c r="CU183">
        <v>0</v>
      </c>
      <c r="CV183">
        <v>0</v>
      </c>
      <c r="CW183">
        <v>0</v>
      </c>
      <c r="CX183">
        <v>0</v>
      </c>
      <c r="CY183">
        <v>0</v>
      </c>
      <c r="CZ183">
        <v>0</v>
      </c>
      <c r="DB183">
        <v>1018088</v>
      </c>
      <c r="DC183">
        <v>0</v>
      </c>
      <c r="DD183">
        <v>0</v>
      </c>
      <c r="DE183">
        <v>256025</v>
      </c>
      <c r="DF183">
        <v>256025</v>
      </c>
      <c r="DG183">
        <v>41.563000000000002</v>
      </c>
      <c r="DH183">
        <v>0</v>
      </c>
      <c r="DI183">
        <v>0</v>
      </c>
      <c r="DK183">
        <v>3535</v>
      </c>
      <c r="DL183">
        <v>0</v>
      </c>
      <c r="DM183">
        <v>251458</v>
      </c>
      <c r="DN183">
        <v>827</v>
      </c>
      <c r="DO183">
        <v>0</v>
      </c>
      <c r="DP183">
        <v>0</v>
      </c>
      <c r="DQ183">
        <v>0</v>
      </c>
      <c r="DR183">
        <v>0</v>
      </c>
      <c r="DS183">
        <v>0</v>
      </c>
      <c r="DT183">
        <v>0</v>
      </c>
      <c r="DU183">
        <v>0</v>
      </c>
      <c r="DV183">
        <v>0</v>
      </c>
      <c r="DW183">
        <v>0</v>
      </c>
      <c r="DX183">
        <v>0</v>
      </c>
      <c r="DY183">
        <v>0</v>
      </c>
      <c r="DZ183">
        <v>0</v>
      </c>
      <c r="EA183">
        <v>0</v>
      </c>
      <c r="EB183">
        <v>0</v>
      </c>
      <c r="EC183">
        <v>33.722000000000001</v>
      </c>
      <c r="ED183">
        <v>238887</v>
      </c>
      <c r="EE183">
        <v>0</v>
      </c>
      <c r="EF183">
        <v>0</v>
      </c>
      <c r="EG183">
        <v>0</v>
      </c>
      <c r="EH183">
        <v>13398</v>
      </c>
      <c r="EI183">
        <v>0</v>
      </c>
      <c r="EJ183">
        <v>0</v>
      </c>
      <c r="EK183">
        <v>0</v>
      </c>
      <c r="EL183">
        <v>0</v>
      </c>
      <c r="EM183">
        <v>0</v>
      </c>
      <c r="EN183">
        <v>0.435</v>
      </c>
      <c r="EO183">
        <v>0</v>
      </c>
      <c r="EP183">
        <v>0</v>
      </c>
      <c r="EQ183">
        <v>0.435</v>
      </c>
      <c r="ER183">
        <v>0</v>
      </c>
      <c r="ES183">
        <v>2.1750000000000003</v>
      </c>
      <c r="ET183">
        <v>0</v>
      </c>
      <c r="EV183">
        <v>0</v>
      </c>
      <c r="EW183">
        <v>0</v>
      </c>
      <c r="EX183">
        <v>0</v>
      </c>
      <c r="EZ183">
        <v>1714857</v>
      </c>
      <c r="FA183">
        <v>0</v>
      </c>
      <c r="FB183">
        <v>1797715</v>
      </c>
      <c r="FC183">
        <v>0</v>
      </c>
      <c r="FD183">
        <v>0</v>
      </c>
      <c r="FE183">
        <v>252116</v>
      </c>
      <c r="FF183">
        <v>43402</v>
      </c>
      <c r="FG183">
        <v>6.6668999999999992E-2</v>
      </c>
      <c r="FH183">
        <v>3.0164999999999997E-2</v>
      </c>
      <c r="FI183">
        <v>0</v>
      </c>
      <c r="FJ183">
        <v>0</v>
      </c>
      <c r="FK183">
        <v>291.971</v>
      </c>
      <c r="FL183">
        <v>2128939</v>
      </c>
      <c r="FM183">
        <v>0</v>
      </c>
      <c r="FN183">
        <v>0</v>
      </c>
      <c r="FO183">
        <v>0</v>
      </c>
      <c r="FP183">
        <v>0</v>
      </c>
      <c r="FQ183">
        <v>0</v>
      </c>
      <c r="FR183">
        <v>0</v>
      </c>
      <c r="FS183">
        <v>0</v>
      </c>
      <c r="FT183">
        <v>0</v>
      </c>
      <c r="FU183">
        <v>0</v>
      </c>
      <c r="FV183">
        <v>0</v>
      </c>
      <c r="FW183">
        <v>0</v>
      </c>
      <c r="FX183">
        <v>0</v>
      </c>
      <c r="FY183">
        <v>0</v>
      </c>
      <c r="GB183">
        <v>65663</v>
      </c>
      <c r="GC183">
        <v>65663</v>
      </c>
      <c r="GD183">
        <v>8.1479999999999997</v>
      </c>
      <c r="GF183">
        <v>0</v>
      </c>
      <c r="GG183">
        <v>0</v>
      </c>
      <c r="GH183">
        <v>0</v>
      </c>
      <c r="GI183">
        <v>0</v>
      </c>
      <c r="GK183">
        <v>0</v>
      </c>
      <c r="GL183">
        <v>0</v>
      </c>
      <c r="GM183">
        <v>0</v>
      </c>
      <c r="GN183">
        <v>0</v>
      </c>
      <c r="GO183">
        <v>0</v>
      </c>
      <c r="GQ183">
        <v>0</v>
      </c>
      <c r="GR183">
        <v>0</v>
      </c>
      <c r="GS183">
        <v>0</v>
      </c>
      <c r="GT183">
        <v>0</v>
      </c>
      <c r="HB183">
        <v>380911986</v>
      </c>
      <c r="HC183">
        <v>3.9695999999999995E-2</v>
      </c>
      <c r="HD183">
        <v>27606</v>
      </c>
      <c r="HE183">
        <v>0</v>
      </c>
      <c r="HF183">
        <v>181471</v>
      </c>
      <c r="HG183">
        <v>1232</v>
      </c>
      <c r="HH183">
        <v>0</v>
      </c>
      <c r="HI183">
        <v>0</v>
      </c>
      <c r="HJ183">
        <v>16338</v>
      </c>
      <c r="HK183">
        <v>0</v>
      </c>
      <c r="HL183">
        <v>0</v>
      </c>
      <c r="HM183">
        <v>0</v>
      </c>
      <c r="HN183">
        <v>0</v>
      </c>
      <c r="HO183">
        <v>0</v>
      </c>
      <c r="HP183">
        <v>0</v>
      </c>
      <c r="HQ183">
        <v>0</v>
      </c>
      <c r="HR183">
        <v>0</v>
      </c>
      <c r="HS183">
        <v>1714030</v>
      </c>
      <c r="HT183">
        <v>43402</v>
      </c>
      <c r="HW183">
        <v>0</v>
      </c>
      <c r="HX183">
        <v>12</v>
      </c>
      <c r="HY183">
        <v>27</v>
      </c>
      <c r="HZ183">
        <v>23</v>
      </c>
      <c r="IA183">
        <v>42</v>
      </c>
      <c r="IB183">
        <v>57</v>
      </c>
      <c r="IC183">
        <v>161</v>
      </c>
      <c r="ID183">
        <v>0</v>
      </c>
      <c r="IE183">
        <v>0</v>
      </c>
      <c r="IF183">
        <v>0</v>
      </c>
      <c r="IG183">
        <v>2</v>
      </c>
      <c r="IH183">
        <v>0</v>
      </c>
      <c r="II183">
        <v>0</v>
      </c>
      <c r="IJ183">
        <v>12.078000000000001</v>
      </c>
      <c r="IK183">
        <v>0</v>
      </c>
      <c r="IL183">
        <v>0</v>
      </c>
      <c r="IM183">
        <v>0</v>
      </c>
      <c r="IN183">
        <v>0</v>
      </c>
      <c r="IO183">
        <v>0</v>
      </c>
      <c r="IP183">
        <v>0</v>
      </c>
      <c r="IQ183">
        <v>12.078000000000001</v>
      </c>
      <c r="IR183">
        <v>7440</v>
      </c>
      <c r="IS183">
        <v>0</v>
      </c>
      <c r="IT183">
        <v>0</v>
      </c>
      <c r="IU183">
        <v>0</v>
      </c>
      <c r="IV183">
        <v>0</v>
      </c>
      <c r="IW183">
        <v>6160</v>
      </c>
      <c r="IX183">
        <v>0</v>
      </c>
      <c r="IY183">
        <v>0</v>
      </c>
      <c r="IZ183">
        <v>0</v>
      </c>
      <c r="JA183">
        <v>0</v>
      </c>
      <c r="JB183">
        <v>0</v>
      </c>
      <c r="JC183">
        <v>0</v>
      </c>
      <c r="JD183">
        <v>0</v>
      </c>
      <c r="JE183">
        <v>0</v>
      </c>
      <c r="JF183">
        <v>0</v>
      </c>
      <c r="JG183">
        <v>0</v>
      </c>
      <c r="JH183">
        <v>0</v>
      </c>
      <c r="JJ183">
        <v>0</v>
      </c>
      <c r="JK183">
        <v>0</v>
      </c>
      <c r="JL183">
        <v>0</v>
      </c>
      <c r="JM183">
        <v>0</v>
      </c>
      <c r="JO183">
        <v>7.6870000000000003</v>
      </c>
      <c r="JP183">
        <v>0.46200000000000002</v>
      </c>
      <c r="JQ183">
        <v>0</v>
      </c>
      <c r="JR183">
        <v>61371</v>
      </c>
      <c r="JS183">
        <v>4292</v>
      </c>
      <c r="JT183">
        <v>0</v>
      </c>
      <c r="JU183">
        <v>0</v>
      </c>
      <c r="JW183">
        <v>0</v>
      </c>
      <c r="JX183">
        <v>0</v>
      </c>
      <c r="JY183">
        <v>0</v>
      </c>
      <c r="JZ183">
        <v>0</v>
      </c>
      <c r="KD183">
        <v>0</v>
      </c>
      <c r="KE183">
        <v>7258</v>
      </c>
      <c r="KG183">
        <v>0</v>
      </c>
      <c r="KH183">
        <v>0</v>
      </c>
      <c r="KI183">
        <v>0</v>
      </c>
      <c r="KJ183">
        <v>2</v>
      </c>
      <c r="KK183">
        <v>0</v>
      </c>
      <c r="KL183">
        <v>1232</v>
      </c>
      <c r="KM183">
        <v>0</v>
      </c>
      <c r="KN183">
        <v>0</v>
      </c>
      <c r="KO183">
        <v>0</v>
      </c>
      <c r="KP183">
        <v>0</v>
      </c>
      <c r="KQ183">
        <v>0</v>
      </c>
      <c r="KS183">
        <v>0</v>
      </c>
      <c r="KT183">
        <v>0</v>
      </c>
      <c r="KU183">
        <v>0</v>
      </c>
      <c r="KW183">
        <v>0</v>
      </c>
      <c r="KX183">
        <v>0</v>
      </c>
      <c r="KY183">
        <v>0</v>
      </c>
      <c r="KZ183">
        <v>0</v>
      </c>
      <c r="LA183">
        <v>0</v>
      </c>
      <c r="LB183">
        <v>0</v>
      </c>
      <c r="LD183">
        <v>0</v>
      </c>
      <c r="LE183">
        <v>0</v>
      </c>
      <c r="LF183">
        <v>0</v>
      </c>
      <c r="LG183">
        <v>0</v>
      </c>
      <c r="LH183">
        <v>0</v>
      </c>
      <c r="LI183">
        <v>0</v>
      </c>
      <c r="LJ183">
        <v>133.82900000000001</v>
      </c>
      <c r="LK183">
        <v>1</v>
      </c>
      <c r="LL183">
        <v>15000</v>
      </c>
      <c r="LM183">
        <v>1338</v>
      </c>
      <c r="LN183">
        <v>0</v>
      </c>
      <c r="LO183">
        <v>0</v>
      </c>
      <c r="LP183">
        <v>0</v>
      </c>
      <c r="LQ183">
        <v>0</v>
      </c>
      <c r="LR183">
        <v>0</v>
      </c>
      <c r="LS183">
        <v>0</v>
      </c>
      <c r="LT183">
        <v>0</v>
      </c>
      <c r="LU183">
        <v>0</v>
      </c>
      <c r="LV183">
        <v>0</v>
      </c>
      <c r="LW183">
        <v>0</v>
      </c>
      <c r="LX183">
        <v>0</v>
      </c>
      <c r="LY183">
        <v>0</v>
      </c>
      <c r="LZ183">
        <v>135</v>
      </c>
      <c r="MA183">
        <v>8100</v>
      </c>
      <c r="MB183">
        <v>0</v>
      </c>
      <c r="MC183">
        <v>5400</v>
      </c>
      <c r="MD183">
        <v>2700</v>
      </c>
      <c r="ME183">
        <v>0</v>
      </c>
      <c r="MF183">
        <v>0</v>
      </c>
      <c r="MG183">
        <v>2045254</v>
      </c>
      <c r="MH183">
        <v>0</v>
      </c>
      <c r="MI183">
        <v>0</v>
      </c>
      <c r="MJ183">
        <v>0</v>
      </c>
      <c r="MK183">
        <v>0</v>
      </c>
      <c r="ML183">
        <v>0</v>
      </c>
    </row>
    <row r="184" spans="1:350" x14ac:dyDescent="0.25">
      <c r="A184">
        <v>45523</v>
      </c>
      <c r="B184">
        <v>101872</v>
      </c>
      <c r="C184">
        <v>9</v>
      </c>
      <c r="D184">
        <v>2025</v>
      </c>
      <c r="E184">
        <v>6160</v>
      </c>
      <c r="F184">
        <v>0</v>
      </c>
      <c r="G184">
        <v>907.30799999999999</v>
      </c>
      <c r="H184">
        <v>881.2940000000001</v>
      </c>
      <c r="I184">
        <v>881.2940000000001</v>
      </c>
      <c r="J184">
        <v>907.30799999999999</v>
      </c>
      <c r="K184">
        <v>0</v>
      </c>
      <c r="L184">
        <v>6160</v>
      </c>
      <c r="M184">
        <v>0</v>
      </c>
      <c r="N184">
        <v>0</v>
      </c>
      <c r="P184">
        <v>762.79500000000007</v>
      </c>
      <c r="Q184">
        <v>0</v>
      </c>
      <c r="R184">
        <v>474608</v>
      </c>
      <c r="S184">
        <v>622.19600000000003</v>
      </c>
      <c r="U184">
        <v>330014</v>
      </c>
      <c r="V184">
        <v>497.44500000000005</v>
      </c>
      <c r="W184">
        <v>306426</v>
      </c>
      <c r="X184">
        <v>306426</v>
      </c>
      <c r="Z184">
        <v>0</v>
      </c>
      <c r="AC184">
        <v>0</v>
      </c>
      <c r="AD184" t="s">
        <v>305</v>
      </c>
      <c r="AE184">
        <v>0</v>
      </c>
      <c r="AH184">
        <v>0</v>
      </c>
      <c r="AI184">
        <v>0</v>
      </c>
      <c r="AJ184">
        <v>6160</v>
      </c>
      <c r="AK184" t="s">
        <v>529</v>
      </c>
      <c r="AL184" t="s">
        <v>422</v>
      </c>
      <c r="AM184">
        <v>0</v>
      </c>
      <c r="AN184">
        <v>0</v>
      </c>
      <c r="AO184">
        <v>0</v>
      </c>
      <c r="AP184">
        <v>0</v>
      </c>
      <c r="AQ184">
        <v>0</v>
      </c>
      <c r="AS184">
        <v>0</v>
      </c>
      <c r="AT184">
        <v>0</v>
      </c>
      <c r="AU184">
        <v>0</v>
      </c>
      <c r="AV184">
        <v>0</v>
      </c>
      <c r="AW184">
        <v>10529387</v>
      </c>
      <c r="AX184">
        <v>10387258</v>
      </c>
      <c r="AY184">
        <v>7501121</v>
      </c>
      <c r="AZ184">
        <v>474608</v>
      </c>
      <c r="BA184">
        <v>0</v>
      </c>
      <c r="BB184">
        <v>0</v>
      </c>
      <c r="BC184">
        <v>0</v>
      </c>
      <c r="BD184">
        <v>0</v>
      </c>
      <c r="BE184">
        <v>0</v>
      </c>
      <c r="BF184">
        <v>9194743</v>
      </c>
      <c r="BG184">
        <v>0</v>
      </c>
      <c r="BJ184">
        <v>12</v>
      </c>
      <c r="BK184">
        <v>0</v>
      </c>
      <c r="BL184">
        <v>0</v>
      </c>
      <c r="BM184">
        <v>0</v>
      </c>
      <c r="BN184">
        <v>0</v>
      </c>
      <c r="BO184">
        <v>0</v>
      </c>
      <c r="BP184">
        <v>0</v>
      </c>
      <c r="BQ184">
        <v>634</v>
      </c>
      <c r="BS184">
        <v>0</v>
      </c>
      <c r="BT184">
        <v>0</v>
      </c>
      <c r="BU184">
        <v>0</v>
      </c>
      <c r="BV184">
        <v>0</v>
      </c>
      <c r="BW184">
        <v>0</v>
      </c>
      <c r="BY184">
        <v>0</v>
      </c>
      <c r="CA184">
        <v>127.129</v>
      </c>
      <c r="CB184">
        <v>127129</v>
      </c>
      <c r="CC184">
        <v>0</v>
      </c>
      <c r="CD184">
        <v>0</v>
      </c>
      <c r="CE184">
        <v>0</v>
      </c>
      <c r="CF184">
        <v>0</v>
      </c>
      <c r="CG184">
        <v>0</v>
      </c>
      <c r="CH184">
        <v>187625</v>
      </c>
      <c r="CI184">
        <v>0</v>
      </c>
      <c r="CJ184">
        <v>5</v>
      </c>
      <c r="CK184">
        <v>0</v>
      </c>
      <c r="CL184">
        <v>0</v>
      </c>
      <c r="CN184">
        <v>0</v>
      </c>
      <c r="CO184">
        <v>1</v>
      </c>
      <c r="CP184">
        <v>0</v>
      </c>
      <c r="CQ184">
        <v>0</v>
      </c>
      <c r="CR184">
        <v>760.86300000000006</v>
      </c>
      <c r="CS184">
        <v>0</v>
      </c>
      <c r="CT184">
        <v>0</v>
      </c>
      <c r="CU184">
        <v>0</v>
      </c>
      <c r="CV184">
        <v>0</v>
      </c>
      <c r="CW184">
        <v>0</v>
      </c>
      <c r="CX184">
        <v>0</v>
      </c>
      <c r="CY184">
        <v>0</v>
      </c>
      <c r="CZ184">
        <v>0</v>
      </c>
      <c r="DB184">
        <v>5428771</v>
      </c>
      <c r="DC184">
        <v>0</v>
      </c>
      <c r="DD184">
        <v>0</v>
      </c>
      <c r="DE184">
        <v>1551781</v>
      </c>
      <c r="DF184">
        <v>1551781</v>
      </c>
      <c r="DG184">
        <v>251.91300000000001</v>
      </c>
      <c r="DH184">
        <v>0</v>
      </c>
      <c r="DI184">
        <v>0</v>
      </c>
      <c r="DK184">
        <v>1771</v>
      </c>
      <c r="DL184">
        <v>0</v>
      </c>
      <c r="DM184">
        <v>588687</v>
      </c>
      <c r="DN184">
        <v>1936</v>
      </c>
      <c r="DO184">
        <v>0</v>
      </c>
      <c r="DP184">
        <v>0</v>
      </c>
      <c r="DQ184">
        <v>0</v>
      </c>
      <c r="DR184">
        <v>0</v>
      </c>
      <c r="DS184">
        <v>0</v>
      </c>
      <c r="DT184">
        <v>0</v>
      </c>
      <c r="DU184">
        <v>0</v>
      </c>
      <c r="DV184">
        <v>0</v>
      </c>
      <c r="DW184">
        <v>0</v>
      </c>
      <c r="DX184">
        <v>0</v>
      </c>
      <c r="DY184">
        <v>0</v>
      </c>
      <c r="DZ184">
        <v>0</v>
      </c>
      <c r="EA184">
        <v>0</v>
      </c>
      <c r="EB184">
        <v>0</v>
      </c>
      <c r="EC184">
        <v>12.235000000000001</v>
      </c>
      <c r="ED184">
        <v>86673</v>
      </c>
      <c r="EE184">
        <v>0</v>
      </c>
      <c r="EF184">
        <v>0</v>
      </c>
      <c r="EG184">
        <v>0</v>
      </c>
      <c r="EH184">
        <v>503950</v>
      </c>
      <c r="EI184">
        <v>0</v>
      </c>
      <c r="EJ184">
        <v>0</v>
      </c>
      <c r="EK184">
        <v>18.262</v>
      </c>
      <c r="EL184">
        <v>0</v>
      </c>
      <c r="EM184">
        <v>5.8680000000000003</v>
      </c>
      <c r="EN184">
        <v>1.8840000000000001</v>
      </c>
      <c r="EO184">
        <v>0</v>
      </c>
      <c r="EP184">
        <v>0</v>
      </c>
      <c r="EQ184">
        <v>26.014000000000003</v>
      </c>
      <c r="ER184">
        <v>0</v>
      </c>
      <c r="ES184">
        <v>81.81</v>
      </c>
      <c r="ET184">
        <v>0</v>
      </c>
      <c r="EV184">
        <v>0</v>
      </c>
      <c r="EW184">
        <v>0</v>
      </c>
      <c r="EX184">
        <v>0</v>
      </c>
      <c r="EZ184">
        <v>8876469</v>
      </c>
      <c r="FA184">
        <v>0</v>
      </c>
      <c r="FB184">
        <v>9349141</v>
      </c>
      <c r="FC184">
        <v>0</v>
      </c>
      <c r="FD184">
        <v>0</v>
      </c>
      <c r="FE184">
        <v>1288901</v>
      </c>
      <c r="FF184">
        <v>221888</v>
      </c>
      <c r="FG184">
        <v>6.6668999999999992E-2</v>
      </c>
      <c r="FH184">
        <v>3.0164999999999997E-2</v>
      </c>
      <c r="FI184">
        <v>0</v>
      </c>
      <c r="FJ184">
        <v>0</v>
      </c>
      <c r="FK184">
        <v>1492.653</v>
      </c>
      <c r="FL184">
        <v>11047555</v>
      </c>
      <c r="FM184">
        <v>0</v>
      </c>
      <c r="FN184">
        <v>0</v>
      </c>
      <c r="FO184">
        <v>29205</v>
      </c>
      <c r="FP184">
        <v>0</v>
      </c>
      <c r="FQ184">
        <v>29205</v>
      </c>
      <c r="FR184">
        <v>29205</v>
      </c>
      <c r="FS184">
        <v>0</v>
      </c>
      <c r="FT184">
        <v>0</v>
      </c>
      <c r="FU184">
        <v>0</v>
      </c>
      <c r="FV184">
        <v>0</v>
      </c>
      <c r="FW184">
        <v>0</v>
      </c>
      <c r="FX184">
        <v>0</v>
      </c>
      <c r="FY184">
        <v>0</v>
      </c>
      <c r="GB184">
        <v>0</v>
      </c>
      <c r="GC184">
        <v>0</v>
      </c>
      <c r="GD184">
        <v>0</v>
      </c>
      <c r="GF184">
        <v>0</v>
      </c>
      <c r="GG184">
        <v>0</v>
      </c>
      <c r="GH184">
        <v>0</v>
      </c>
      <c r="GI184">
        <v>0</v>
      </c>
      <c r="GK184">
        <v>0</v>
      </c>
      <c r="GL184">
        <v>0</v>
      </c>
      <c r="GM184">
        <v>0</v>
      </c>
      <c r="GN184">
        <v>0</v>
      </c>
      <c r="GO184">
        <v>0</v>
      </c>
      <c r="GQ184">
        <v>0</v>
      </c>
      <c r="GR184">
        <v>0</v>
      </c>
      <c r="GS184">
        <v>0</v>
      </c>
      <c r="GT184">
        <v>0</v>
      </c>
      <c r="HB184">
        <v>380911986</v>
      </c>
      <c r="HC184">
        <v>3.9695999999999995E-2</v>
      </c>
      <c r="HD184">
        <v>144065</v>
      </c>
      <c r="HE184">
        <v>0</v>
      </c>
      <c r="HF184">
        <v>967661</v>
      </c>
      <c r="HG184">
        <v>0</v>
      </c>
      <c r="HH184">
        <v>214885</v>
      </c>
      <c r="HI184">
        <v>0</v>
      </c>
      <c r="HJ184">
        <v>37609</v>
      </c>
      <c r="HK184">
        <v>0</v>
      </c>
      <c r="HL184">
        <v>0</v>
      </c>
      <c r="HM184">
        <v>0</v>
      </c>
      <c r="HN184">
        <v>96987</v>
      </c>
      <c r="HO184">
        <v>0</v>
      </c>
      <c r="HP184">
        <v>0</v>
      </c>
      <c r="HQ184">
        <v>0</v>
      </c>
      <c r="HR184">
        <v>0</v>
      </c>
      <c r="HS184">
        <v>8874533</v>
      </c>
      <c r="HT184">
        <v>221888</v>
      </c>
      <c r="HW184">
        <v>0</v>
      </c>
      <c r="HX184">
        <v>17</v>
      </c>
      <c r="HY184">
        <v>20</v>
      </c>
      <c r="HZ184">
        <v>47</v>
      </c>
      <c r="IA184">
        <v>85</v>
      </c>
      <c r="IB184">
        <v>761</v>
      </c>
      <c r="IC184">
        <v>930</v>
      </c>
      <c r="ID184">
        <v>0</v>
      </c>
      <c r="IE184">
        <v>0</v>
      </c>
      <c r="IF184">
        <v>0</v>
      </c>
      <c r="IG184">
        <v>0</v>
      </c>
      <c r="IH184">
        <v>348.84000000000003</v>
      </c>
      <c r="II184">
        <v>0</v>
      </c>
      <c r="IJ184">
        <v>497.44500000000005</v>
      </c>
      <c r="IK184">
        <v>0</v>
      </c>
      <c r="IL184">
        <v>0</v>
      </c>
      <c r="IM184">
        <v>0</v>
      </c>
      <c r="IN184">
        <v>0</v>
      </c>
      <c r="IO184">
        <v>0</v>
      </c>
      <c r="IP184">
        <v>0</v>
      </c>
      <c r="IQ184">
        <v>497.44500000000005</v>
      </c>
      <c r="IR184">
        <v>306426</v>
      </c>
      <c r="IS184">
        <v>0</v>
      </c>
      <c r="IT184">
        <v>0</v>
      </c>
      <c r="IU184">
        <v>0</v>
      </c>
      <c r="IV184">
        <v>0</v>
      </c>
      <c r="IW184">
        <v>6160</v>
      </c>
      <c r="IX184">
        <v>0</v>
      </c>
      <c r="IY184">
        <v>0</v>
      </c>
      <c r="IZ184">
        <v>0</v>
      </c>
      <c r="JA184">
        <v>0</v>
      </c>
      <c r="JB184">
        <v>2</v>
      </c>
      <c r="JC184">
        <v>55984</v>
      </c>
      <c r="JD184">
        <v>2</v>
      </c>
      <c r="JE184">
        <v>31190</v>
      </c>
      <c r="JF184">
        <v>1</v>
      </c>
      <c r="JG184">
        <v>8313</v>
      </c>
      <c r="JH184">
        <v>1500</v>
      </c>
      <c r="JJ184">
        <v>0</v>
      </c>
      <c r="JK184">
        <v>0</v>
      </c>
      <c r="JL184">
        <v>0</v>
      </c>
      <c r="JM184">
        <v>0</v>
      </c>
      <c r="JO184">
        <v>0</v>
      </c>
      <c r="JP184">
        <v>0</v>
      </c>
      <c r="JQ184">
        <v>0</v>
      </c>
      <c r="JR184">
        <v>0</v>
      </c>
      <c r="JS184">
        <v>0</v>
      </c>
      <c r="JT184">
        <v>0</v>
      </c>
      <c r="JU184">
        <v>0</v>
      </c>
      <c r="JW184">
        <v>0</v>
      </c>
      <c r="JX184">
        <v>0</v>
      </c>
      <c r="JY184">
        <v>0</v>
      </c>
      <c r="JZ184">
        <v>0</v>
      </c>
      <c r="KD184">
        <v>0</v>
      </c>
      <c r="KE184">
        <v>7258</v>
      </c>
      <c r="KG184">
        <v>0</v>
      </c>
      <c r="KH184">
        <v>0</v>
      </c>
      <c r="KI184">
        <v>0</v>
      </c>
      <c r="KJ184">
        <v>0</v>
      </c>
      <c r="KK184">
        <v>0</v>
      </c>
      <c r="KL184">
        <v>0</v>
      </c>
      <c r="KM184">
        <v>0</v>
      </c>
      <c r="KN184">
        <v>0</v>
      </c>
      <c r="KO184">
        <v>0</v>
      </c>
      <c r="KP184">
        <v>0</v>
      </c>
      <c r="KQ184">
        <v>0</v>
      </c>
      <c r="KS184">
        <v>0</v>
      </c>
      <c r="KT184">
        <v>0</v>
      </c>
      <c r="KU184">
        <v>0</v>
      </c>
      <c r="KW184">
        <v>0</v>
      </c>
      <c r="KX184">
        <v>0</v>
      </c>
      <c r="KY184">
        <v>0</v>
      </c>
      <c r="KZ184">
        <v>0</v>
      </c>
      <c r="LA184">
        <v>0</v>
      </c>
      <c r="LB184">
        <v>0</v>
      </c>
      <c r="LD184">
        <v>0</v>
      </c>
      <c r="LE184">
        <v>0</v>
      </c>
      <c r="LF184">
        <v>0</v>
      </c>
      <c r="LG184">
        <v>0</v>
      </c>
      <c r="LH184">
        <v>0</v>
      </c>
      <c r="LI184">
        <v>0</v>
      </c>
      <c r="LJ184">
        <v>760.86300000000006</v>
      </c>
      <c r="LK184">
        <v>2</v>
      </c>
      <c r="LL184">
        <v>30000</v>
      </c>
      <c r="LM184">
        <v>7609</v>
      </c>
      <c r="LN184">
        <v>0</v>
      </c>
      <c r="LO184">
        <v>0</v>
      </c>
      <c r="LP184">
        <v>0</v>
      </c>
      <c r="LQ184">
        <v>0</v>
      </c>
      <c r="LR184">
        <v>0</v>
      </c>
      <c r="LS184">
        <v>0</v>
      </c>
      <c r="LT184">
        <v>0</v>
      </c>
      <c r="LU184">
        <v>0</v>
      </c>
      <c r="LV184">
        <v>0</v>
      </c>
      <c r="LW184">
        <v>0</v>
      </c>
      <c r="LX184">
        <v>0</v>
      </c>
      <c r="LY184">
        <v>0</v>
      </c>
      <c r="LZ184">
        <v>726</v>
      </c>
      <c r="MA184">
        <v>43560</v>
      </c>
      <c r="MB184">
        <v>0</v>
      </c>
      <c r="MC184">
        <v>29040</v>
      </c>
      <c r="MD184">
        <v>14520</v>
      </c>
      <c r="ME184">
        <v>0</v>
      </c>
      <c r="MF184">
        <v>0</v>
      </c>
      <c r="MG184">
        <v>10572947</v>
      </c>
      <c r="MH184">
        <v>0</v>
      </c>
      <c r="MI184">
        <v>0</v>
      </c>
      <c r="MJ184">
        <v>0</v>
      </c>
      <c r="MK184">
        <v>0</v>
      </c>
      <c r="ML184">
        <v>0</v>
      </c>
    </row>
    <row r="185" spans="1:350" x14ac:dyDescent="0.25">
      <c r="A185">
        <v>45523</v>
      </c>
      <c r="B185">
        <v>101873</v>
      </c>
      <c r="C185">
        <v>9</v>
      </c>
      <c r="D185">
        <v>2025</v>
      </c>
      <c r="E185">
        <v>6160</v>
      </c>
      <c r="F185">
        <v>0</v>
      </c>
      <c r="G185">
        <v>289.983</v>
      </c>
      <c r="H185">
        <v>283.68799999999999</v>
      </c>
      <c r="I185">
        <v>283.68799999999999</v>
      </c>
      <c r="J185">
        <v>289.983</v>
      </c>
      <c r="K185">
        <v>0</v>
      </c>
      <c r="L185">
        <v>6160</v>
      </c>
      <c r="M185">
        <v>0</v>
      </c>
      <c r="N185">
        <v>0</v>
      </c>
      <c r="P185">
        <v>253.98000000000002</v>
      </c>
      <c r="Q185">
        <v>0</v>
      </c>
      <c r="R185">
        <v>158025</v>
      </c>
      <c r="S185">
        <v>622.19600000000003</v>
      </c>
      <c r="U185">
        <v>109880</v>
      </c>
      <c r="V185">
        <v>0</v>
      </c>
      <c r="W185">
        <v>0</v>
      </c>
      <c r="X185">
        <v>0</v>
      </c>
      <c r="Z185">
        <v>0</v>
      </c>
      <c r="AC185">
        <v>0</v>
      </c>
      <c r="AD185" t="s">
        <v>305</v>
      </c>
      <c r="AE185">
        <v>0</v>
      </c>
      <c r="AH185">
        <v>0</v>
      </c>
      <c r="AI185">
        <v>0</v>
      </c>
      <c r="AJ185">
        <v>6160</v>
      </c>
      <c r="AK185" t="s">
        <v>529</v>
      </c>
      <c r="AL185" t="s">
        <v>431</v>
      </c>
      <c r="AM185">
        <v>0</v>
      </c>
      <c r="AN185">
        <v>0</v>
      </c>
      <c r="AO185">
        <v>0</v>
      </c>
      <c r="AP185">
        <v>0</v>
      </c>
      <c r="AQ185">
        <v>0</v>
      </c>
      <c r="AS185">
        <v>0</v>
      </c>
      <c r="AT185">
        <v>0</v>
      </c>
      <c r="AU185">
        <v>0</v>
      </c>
      <c r="AV185">
        <v>0</v>
      </c>
      <c r="AW185">
        <v>3030998</v>
      </c>
      <c r="AX185">
        <v>3032138</v>
      </c>
      <c r="AY185">
        <v>2121380</v>
      </c>
      <c r="AZ185">
        <v>158025</v>
      </c>
      <c r="BA185">
        <v>0</v>
      </c>
      <c r="BB185">
        <v>0</v>
      </c>
      <c r="BC185">
        <v>0</v>
      </c>
      <c r="BD185">
        <v>0</v>
      </c>
      <c r="BE185">
        <v>0</v>
      </c>
      <c r="BF185">
        <v>2724179</v>
      </c>
      <c r="BG185">
        <v>0</v>
      </c>
      <c r="BJ185">
        <v>12</v>
      </c>
      <c r="BK185">
        <v>0</v>
      </c>
      <c r="BL185">
        <v>0</v>
      </c>
      <c r="BM185">
        <v>0</v>
      </c>
      <c r="BN185">
        <v>0</v>
      </c>
      <c r="BO185">
        <v>0</v>
      </c>
      <c r="BP185">
        <v>0</v>
      </c>
      <c r="BQ185">
        <v>726</v>
      </c>
      <c r="BS185">
        <v>0</v>
      </c>
      <c r="BT185">
        <v>0</v>
      </c>
      <c r="BU185">
        <v>0</v>
      </c>
      <c r="BV185">
        <v>0</v>
      </c>
      <c r="BW185">
        <v>0</v>
      </c>
      <c r="BY185">
        <v>0</v>
      </c>
      <c r="CA185">
        <v>0</v>
      </c>
      <c r="CB185">
        <v>0</v>
      </c>
      <c r="CC185">
        <v>0</v>
      </c>
      <c r="CD185">
        <v>0</v>
      </c>
      <c r="CE185">
        <v>0</v>
      </c>
      <c r="CF185">
        <v>0</v>
      </c>
      <c r="CG185">
        <v>0</v>
      </c>
      <c r="CH185">
        <v>14700</v>
      </c>
      <c r="CI185">
        <v>0</v>
      </c>
      <c r="CJ185">
        <v>4</v>
      </c>
      <c r="CK185">
        <v>0</v>
      </c>
      <c r="CL185">
        <v>0</v>
      </c>
      <c r="CN185">
        <v>0</v>
      </c>
      <c r="CO185">
        <v>1</v>
      </c>
      <c r="CP185">
        <v>0</v>
      </c>
      <c r="CQ185">
        <v>0</v>
      </c>
      <c r="CR185">
        <v>251.28700000000001</v>
      </c>
      <c r="CS185">
        <v>0</v>
      </c>
      <c r="CT185">
        <v>0</v>
      </c>
      <c r="CU185">
        <v>0</v>
      </c>
      <c r="CV185">
        <v>0</v>
      </c>
      <c r="CW185">
        <v>0</v>
      </c>
      <c r="CX185">
        <v>0</v>
      </c>
      <c r="CY185">
        <v>0</v>
      </c>
      <c r="CZ185">
        <v>0</v>
      </c>
      <c r="DB185">
        <v>1747518</v>
      </c>
      <c r="DC185">
        <v>0</v>
      </c>
      <c r="DD185">
        <v>0</v>
      </c>
      <c r="DE185">
        <v>293601</v>
      </c>
      <c r="DF185">
        <v>293601</v>
      </c>
      <c r="DG185">
        <v>47.663000000000004</v>
      </c>
      <c r="DH185">
        <v>0</v>
      </c>
      <c r="DI185">
        <v>0</v>
      </c>
      <c r="DK185">
        <v>3243</v>
      </c>
      <c r="DL185">
        <v>0</v>
      </c>
      <c r="DM185">
        <v>346758</v>
      </c>
      <c r="DN185">
        <v>1140</v>
      </c>
      <c r="DO185">
        <v>0</v>
      </c>
      <c r="DP185">
        <v>0</v>
      </c>
      <c r="DQ185">
        <v>0</v>
      </c>
      <c r="DR185">
        <v>0</v>
      </c>
      <c r="DS185">
        <v>0</v>
      </c>
      <c r="DT185">
        <v>0</v>
      </c>
      <c r="DU185">
        <v>0</v>
      </c>
      <c r="DV185">
        <v>0</v>
      </c>
      <c r="DW185">
        <v>0</v>
      </c>
      <c r="DX185">
        <v>0</v>
      </c>
      <c r="DY185">
        <v>0</v>
      </c>
      <c r="DZ185">
        <v>0</v>
      </c>
      <c r="EA185">
        <v>0</v>
      </c>
      <c r="EB185">
        <v>0</v>
      </c>
      <c r="EC185">
        <v>32.506</v>
      </c>
      <c r="ED185">
        <v>230273</v>
      </c>
      <c r="EE185">
        <v>0</v>
      </c>
      <c r="EF185">
        <v>0</v>
      </c>
      <c r="EG185">
        <v>0</v>
      </c>
      <c r="EH185">
        <v>117625</v>
      </c>
      <c r="EI185">
        <v>0</v>
      </c>
      <c r="EJ185">
        <v>0</v>
      </c>
      <c r="EK185">
        <v>5.7920000000000007</v>
      </c>
      <c r="EL185">
        <v>0</v>
      </c>
      <c r="EM185">
        <v>0.39800000000000002</v>
      </c>
      <c r="EN185">
        <v>0.10500000000000001</v>
      </c>
      <c r="EO185">
        <v>0</v>
      </c>
      <c r="EP185">
        <v>0</v>
      </c>
      <c r="EQ185">
        <v>6.2949999999999999</v>
      </c>
      <c r="ER185">
        <v>0</v>
      </c>
      <c r="ES185">
        <v>19.095000000000002</v>
      </c>
      <c r="ET185">
        <v>0</v>
      </c>
      <c r="EV185">
        <v>0</v>
      </c>
      <c r="EW185">
        <v>0</v>
      </c>
      <c r="EX185">
        <v>0</v>
      </c>
      <c r="EZ185">
        <v>2584528</v>
      </c>
      <c r="FA185">
        <v>0</v>
      </c>
      <c r="FB185">
        <v>2741413</v>
      </c>
      <c r="FC185">
        <v>0</v>
      </c>
      <c r="FD185">
        <v>0</v>
      </c>
      <c r="FE185">
        <v>381870</v>
      </c>
      <c r="FF185">
        <v>65740</v>
      </c>
      <c r="FG185">
        <v>6.6668999999999992E-2</v>
      </c>
      <c r="FH185">
        <v>3.0164999999999997E-2</v>
      </c>
      <c r="FI185">
        <v>0</v>
      </c>
      <c r="FJ185">
        <v>0</v>
      </c>
      <c r="FK185">
        <v>442.23700000000002</v>
      </c>
      <c r="FL185">
        <v>3203723</v>
      </c>
      <c r="FM185">
        <v>0</v>
      </c>
      <c r="FN185">
        <v>0</v>
      </c>
      <c r="FO185">
        <v>18374</v>
      </c>
      <c r="FP185">
        <v>0</v>
      </c>
      <c r="FQ185">
        <v>18374</v>
      </c>
      <c r="FR185">
        <v>18374</v>
      </c>
      <c r="FS185">
        <v>0</v>
      </c>
      <c r="FT185">
        <v>0</v>
      </c>
      <c r="FU185">
        <v>0</v>
      </c>
      <c r="FV185">
        <v>0</v>
      </c>
      <c r="FW185">
        <v>0</v>
      </c>
      <c r="FX185">
        <v>0</v>
      </c>
      <c r="FY185">
        <v>0</v>
      </c>
      <c r="GB185">
        <v>0</v>
      </c>
      <c r="GC185">
        <v>0</v>
      </c>
      <c r="GD185">
        <v>0</v>
      </c>
      <c r="GF185">
        <v>0</v>
      </c>
      <c r="GG185">
        <v>0</v>
      </c>
      <c r="GH185">
        <v>0</v>
      </c>
      <c r="GI185">
        <v>0</v>
      </c>
      <c r="GK185">
        <v>0</v>
      </c>
      <c r="GL185">
        <v>0</v>
      </c>
      <c r="GM185">
        <v>0</v>
      </c>
      <c r="GN185">
        <v>0</v>
      </c>
      <c r="GO185">
        <v>0</v>
      </c>
      <c r="GQ185">
        <v>0</v>
      </c>
      <c r="GR185">
        <v>0</v>
      </c>
      <c r="GS185">
        <v>0</v>
      </c>
      <c r="GT185">
        <v>0</v>
      </c>
      <c r="HB185">
        <v>0</v>
      </c>
      <c r="HC185">
        <v>3.9695999999999995E-2</v>
      </c>
      <c r="HD185">
        <v>0</v>
      </c>
      <c r="HE185">
        <v>0</v>
      </c>
      <c r="HF185">
        <v>311489</v>
      </c>
      <c r="HG185">
        <v>6160</v>
      </c>
      <c r="HH185">
        <v>0</v>
      </c>
      <c r="HI185">
        <v>0</v>
      </c>
      <c r="HJ185">
        <v>17513</v>
      </c>
      <c r="HK185">
        <v>0</v>
      </c>
      <c r="HL185">
        <v>0</v>
      </c>
      <c r="HM185">
        <v>0</v>
      </c>
      <c r="HN185">
        <v>0</v>
      </c>
      <c r="HO185">
        <v>0</v>
      </c>
      <c r="HP185">
        <v>0</v>
      </c>
      <c r="HQ185">
        <v>0</v>
      </c>
      <c r="HR185">
        <v>0</v>
      </c>
      <c r="HS185">
        <v>2583388</v>
      </c>
      <c r="HT185">
        <v>65740</v>
      </c>
      <c r="HW185">
        <v>0</v>
      </c>
      <c r="HX185">
        <v>26</v>
      </c>
      <c r="HY185">
        <v>11</v>
      </c>
      <c r="HZ185">
        <v>16</v>
      </c>
      <c r="IA185">
        <v>44</v>
      </c>
      <c r="IB185">
        <v>86</v>
      </c>
      <c r="IC185">
        <v>183</v>
      </c>
      <c r="ID185">
        <v>0</v>
      </c>
      <c r="IE185">
        <v>0</v>
      </c>
      <c r="IF185">
        <v>0</v>
      </c>
      <c r="IG185">
        <v>10</v>
      </c>
      <c r="IH185">
        <v>0</v>
      </c>
      <c r="II185">
        <v>0</v>
      </c>
      <c r="IJ185">
        <v>0</v>
      </c>
      <c r="IK185">
        <v>0</v>
      </c>
      <c r="IL185">
        <v>0</v>
      </c>
      <c r="IM185">
        <v>0</v>
      </c>
      <c r="IN185">
        <v>0</v>
      </c>
      <c r="IO185">
        <v>0</v>
      </c>
      <c r="IP185">
        <v>0</v>
      </c>
      <c r="IQ185">
        <v>0</v>
      </c>
      <c r="IR185">
        <v>0</v>
      </c>
      <c r="IS185">
        <v>0</v>
      </c>
      <c r="IT185">
        <v>0</v>
      </c>
      <c r="IU185">
        <v>0</v>
      </c>
      <c r="IV185">
        <v>0</v>
      </c>
      <c r="IW185">
        <v>6160</v>
      </c>
      <c r="IX185">
        <v>0</v>
      </c>
      <c r="IY185">
        <v>0</v>
      </c>
      <c r="IZ185">
        <v>0</v>
      </c>
      <c r="JA185">
        <v>0</v>
      </c>
      <c r="JB185">
        <v>0</v>
      </c>
      <c r="JC185">
        <v>0</v>
      </c>
      <c r="JD185">
        <v>0</v>
      </c>
      <c r="JE185">
        <v>0</v>
      </c>
      <c r="JF185">
        <v>0</v>
      </c>
      <c r="JG185">
        <v>0</v>
      </c>
      <c r="JH185">
        <v>0</v>
      </c>
      <c r="JJ185">
        <v>0</v>
      </c>
      <c r="JK185">
        <v>0</v>
      </c>
      <c r="JL185">
        <v>0</v>
      </c>
      <c r="JM185">
        <v>0</v>
      </c>
      <c r="JO185">
        <v>0</v>
      </c>
      <c r="JP185">
        <v>0</v>
      </c>
      <c r="JQ185">
        <v>0</v>
      </c>
      <c r="JR185">
        <v>0</v>
      </c>
      <c r="JS185">
        <v>0</v>
      </c>
      <c r="JT185">
        <v>0</v>
      </c>
      <c r="JU185">
        <v>0</v>
      </c>
      <c r="JW185">
        <v>0</v>
      </c>
      <c r="JX185">
        <v>0</v>
      </c>
      <c r="JY185">
        <v>0</v>
      </c>
      <c r="JZ185">
        <v>0</v>
      </c>
      <c r="KD185">
        <v>0</v>
      </c>
      <c r="KE185">
        <v>7258</v>
      </c>
      <c r="KG185">
        <v>0</v>
      </c>
      <c r="KH185">
        <v>0</v>
      </c>
      <c r="KI185">
        <v>0</v>
      </c>
      <c r="KJ185">
        <v>10</v>
      </c>
      <c r="KK185">
        <v>0</v>
      </c>
      <c r="KL185">
        <v>6160</v>
      </c>
      <c r="KM185">
        <v>0</v>
      </c>
      <c r="KN185">
        <v>0</v>
      </c>
      <c r="KO185">
        <v>0</v>
      </c>
      <c r="KP185">
        <v>0</v>
      </c>
      <c r="KQ185">
        <v>0</v>
      </c>
      <c r="KS185">
        <v>0</v>
      </c>
      <c r="KT185">
        <v>0</v>
      </c>
      <c r="KU185">
        <v>0</v>
      </c>
      <c r="KW185">
        <v>0</v>
      </c>
      <c r="KX185">
        <v>0</v>
      </c>
      <c r="KY185">
        <v>0</v>
      </c>
      <c r="KZ185">
        <v>0</v>
      </c>
      <c r="LA185">
        <v>0</v>
      </c>
      <c r="LB185">
        <v>0</v>
      </c>
      <c r="LD185">
        <v>0</v>
      </c>
      <c r="LE185">
        <v>0</v>
      </c>
      <c r="LF185">
        <v>0</v>
      </c>
      <c r="LG185">
        <v>0</v>
      </c>
      <c r="LH185">
        <v>0</v>
      </c>
      <c r="LI185">
        <v>0</v>
      </c>
      <c r="LJ185">
        <v>251.28700000000001</v>
      </c>
      <c r="LK185">
        <v>1</v>
      </c>
      <c r="LL185">
        <v>15000</v>
      </c>
      <c r="LM185">
        <v>2513</v>
      </c>
      <c r="LN185">
        <v>0</v>
      </c>
      <c r="LO185">
        <v>0</v>
      </c>
      <c r="LP185">
        <v>0</v>
      </c>
      <c r="LQ185">
        <v>0</v>
      </c>
      <c r="LR185">
        <v>0</v>
      </c>
      <c r="LS185">
        <v>0</v>
      </c>
      <c r="LT185">
        <v>0</v>
      </c>
      <c r="LU185">
        <v>0</v>
      </c>
      <c r="LV185">
        <v>0</v>
      </c>
      <c r="LW185">
        <v>0</v>
      </c>
      <c r="LX185">
        <v>0</v>
      </c>
      <c r="LY185">
        <v>0</v>
      </c>
      <c r="LZ185">
        <v>245</v>
      </c>
      <c r="MA185">
        <v>14700</v>
      </c>
      <c r="MB185">
        <v>0</v>
      </c>
      <c r="MC185">
        <v>9800</v>
      </c>
      <c r="MD185">
        <v>4900</v>
      </c>
      <c r="ME185">
        <v>0</v>
      </c>
      <c r="MF185">
        <v>0</v>
      </c>
      <c r="MG185">
        <v>3045698</v>
      </c>
      <c r="MH185">
        <v>0</v>
      </c>
      <c r="MI185">
        <v>0</v>
      </c>
      <c r="MJ185">
        <v>0</v>
      </c>
      <c r="MK185">
        <v>0</v>
      </c>
      <c r="ML185">
        <v>0</v>
      </c>
    </row>
    <row r="186" spans="1:350" x14ac:dyDescent="0.25">
      <c r="A186">
        <v>45523</v>
      </c>
      <c r="B186">
        <v>101874</v>
      </c>
      <c r="C186">
        <v>9</v>
      </c>
      <c r="D186">
        <v>2025</v>
      </c>
      <c r="E186">
        <v>6160</v>
      </c>
      <c r="F186">
        <v>0</v>
      </c>
      <c r="G186">
        <v>428.47500000000002</v>
      </c>
      <c r="H186">
        <v>363.10700000000003</v>
      </c>
      <c r="I186">
        <v>363.10700000000003</v>
      </c>
      <c r="J186">
        <v>428.47500000000002</v>
      </c>
      <c r="K186">
        <v>0</v>
      </c>
      <c r="L186">
        <v>6160</v>
      </c>
      <c r="M186">
        <v>0</v>
      </c>
      <c r="N186">
        <v>0</v>
      </c>
      <c r="P186">
        <v>441.94499999999999</v>
      </c>
      <c r="Q186">
        <v>0</v>
      </c>
      <c r="R186">
        <v>274976</v>
      </c>
      <c r="S186">
        <v>622.19600000000003</v>
      </c>
      <c r="U186">
        <v>191201</v>
      </c>
      <c r="V186">
        <v>19.034000000000002</v>
      </c>
      <c r="W186">
        <v>11725</v>
      </c>
      <c r="X186">
        <v>11725</v>
      </c>
      <c r="Z186">
        <v>0</v>
      </c>
      <c r="AC186">
        <v>0</v>
      </c>
      <c r="AD186" t="s">
        <v>305</v>
      </c>
      <c r="AE186">
        <v>0</v>
      </c>
      <c r="AH186">
        <v>0</v>
      </c>
      <c r="AI186">
        <v>0</v>
      </c>
      <c r="AJ186">
        <v>6160</v>
      </c>
      <c r="AK186" t="s">
        <v>529</v>
      </c>
      <c r="AL186" t="s">
        <v>424</v>
      </c>
      <c r="AM186">
        <v>0</v>
      </c>
      <c r="AN186">
        <v>0</v>
      </c>
      <c r="AO186">
        <v>0</v>
      </c>
      <c r="AP186">
        <v>0</v>
      </c>
      <c r="AQ186">
        <v>0</v>
      </c>
      <c r="AS186">
        <v>0</v>
      </c>
      <c r="AT186">
        <v>0</v>
      </c>
      <c r="AU186">
        <v>0</v>
      </c>
      <c r="AV186">
        <v>-18828</v>
      </c>
      <c r="AW186">
        <v>4446248</v>
      </c>
      <c r="AX186">
        <v>4447340</v>
      </c>
      <c r="AY186">
        <v>3037933</v>
      </c>
      <c r="AZ186">
        <v>274976</v>
      </c>
      <c r="BA186">
        <v>0</v>
      </c>
      <c r="BB186">
        <v>0</v>
      </c>
      <c r="BC186">
        <v>0</v>
      </c>
      <c r="BD186">
        <v>0</v>
      </c>
      <c r="BE186">
        <v>0</v>
      </c>
      <c r="BF186">
        <v>4051493</v>
      </c>
      <c r="BG186">
        <v>0</v>
      </c>
      <c r="BJ186">
        <v>12</v>
      </c>
      <c r="BK186">
        <v>0</v>
      </c>
      <c r="BL186">
        <v>0</v>
      </c>
      <c r="BM186">
        <v>0</v>
      </c>
      <c r="BN186">
        <v>0</v>
      </c>
      <c r="BO186">
        <v>0</v>
      </c>
      <c r="BP186">
        <v>0</v>
      </c>
      <c r="BQ186">
        <v>714</v>
      </c>
      <c r="BS186">
        <v>0</v>
      </c>
      <c r="BT186">
        <v>0</v>
      </c>
      <c r="BU186">
        <v>0</v>
      </c>
      <c r="BV186">
        <v>0</v>
      </c>
      <c r="BW186">
        <v>0</v>
      </c>
      <c r="BY186">
        <v>0</v>
      </c>
      <c r="CA186">
        <v>0</v>
      </c>
      <c r="CB186">
        <v>0</v>
      </c>
      <c r="CC186">
        <v>0</v>
      </c>
      <c r="CD186">
        <v>0</v>
      </c>
      <c r="CE186">
        <v>0</v>
      </c>
      <c r="CF186">
        <v>0</v>
      </c>
      <c r="CG186">
        <v>0</v>
      </c>
      <c r="CH186">
        <v>26340</v>
      </c>
      <c r="CI186">
        <v>0</v>
      </c>
      <c r="CJ186">
        <v>4</v>
      </c>
      <c r="CK186">
        <v>0</v>
      </c>
      <c r="CL186">
        <v>0</v>
      </c>
      <c r="CN186">
        <v>0</v>
      </c>
      <c r="CO186">
        <v>1</v>
      </c>
      <c r="CP186">
        <v>0</v>
      </c>
      <c r="CQ186">
        <v>0</v>
      </c>
      <c r="CR186">
        <v>442.11600000000004</v>
      </c>
      <c r="CS186">
        <v>0</v>
      </c>
      <c r="CT186">
        <v>0</v>
      </c>
      <c r="CU186">
        <v>0</v>
      </c>
      <c r="CV186">
        <v>0</v>
      </c>
      <c r="CW186">
        <v>0</v>
      </c>
      <c r="CX186">
        <v>0</v>
      </c>
      <c r="CY186">
        <v>0</v>
      </c>
      <c r="CZ186">
        <v>0</v>
      </c>
      <c r="DB186">
        <v>2236739</v>
      </c>
      <c r="DC186">
        <v>0</v>
      </c>
      <c r="DD186">
        <v>0</v>
      </c>
      <c r="DE186">
        <v>500731</v>
      </c>
      <c r="DF186">
        <v>500731</v>
      </c>
      <c r="DG186">
        <v>81.288000000000011</v>
      </c>
      <c r="DH186">
        <v>0</v>
      </c>
      <c r="DI186">
        <v>0</v>
      </c>
      <c r="DK186">
        <v>3048</v>
      </c>
      <c r="DL186">
        <v>0</v>
      </c>
      <c r="DM186">
        <v>332132</v>
      </c>
      <c r="DN186">
        <v>1092</v>
      </c>
      <c r="DO186">
        <v>0</v>
      </c>
      <c r="DP186">
        <v>0</v>
      </c>
      <c r="DQ186">
        <v>0</v>
      </c>
      <c r="DR186">
        <v>0</v>
      </c>
      <c r="DS186">
        <v>0</v>
      </c>
      <c r="DT186">
        <v>0</v>
      </c>
      <c r="DU186">
        <v>0</v>
      </c>
      <c r="DV186">
        <v>0</v>
      </c>
      <c r="DW186">
        <v>0</v>
      </c>
      <c r="DX186">
        <v>0</v>
      </c>
      <c r="DY186">
        <v>0</v>
      </c>
      <c r="DZ186">
        <v>0</v>
      </c>
      <c r="EA186">
        <v>0</v>
      </c>
      <c r="EB186">
        <v>0</v>
      </c>
      <c r="EC186">
        <v>22.938000000000002</v>
      </c>
      <c r="ED186">
        <v>162493</v>
      </c>
      <c r="EE186">
        <v>0</v>
      </c>
      <c r="EF186">
        <v>0</v>
      </c>
      <c r="EG186">
        <v>0</v>
      </c>
      <c r="EH186">
        <v>170731</v>
      </c>
      <c r="EI186">
        <v>0</v>
      </c>
      <c r="EJ186">
        <v>0</v>
      </c>
      <c r="EK186">
        <v>8.4420000000000002</v>
      </c>
      <c r="EL186">
        <v>0</v>
      </c>
      <c r="EM186">
        <v>0</v>
      </c>
      <c r="EN186">
        <v>0.47800000000000004</v>
      </c>
      <c r="EO186">
        <v>0</v>
      </c>
      <c r="EP186">
        <v>0</v>
      </c>
      <c r="EQ186">
        <v>8.92</v>
      </c>
      <c r="ER186">
        <v>0</v>
      </c>
      <c r="ES186">
        <v>27.716000000000001</v>
      </c>
      <c r="ET186">
        <v>0</v>
      </c>
      <c r="EV186">
        <v>0</v>
      </c>
      <c r="EW186">
        <v>0</v>
      </c>
      <c r="EX186">
        <v>0</v>
      </c>
      <c r="EZ186">
        <v>3781638</v>
      </c>
      <c r="FA186">
        <v>0</v>
      </c>
      <c r="FB186">
        <v>4055522</v>
      </c>
      <c r="FC186">
        <v>0</v>
      </c>
      <c r="FD186">
        <v>0</v>
      </c>
      <c r="FE186">
        <v>567931</v>
      </c>
      <c r="FF186">
        <v>97771</v>
      </c>
      <c r="FG186">
        <v>6.6668999999999992E-2</v>
      </c>
      <c r="FH186">
        <v>3.0164999999999997E-2</v>
      </c>
      <c r="FI186">
        <v>0</v>
      </c>
      <c r="FJ186">
        <v>0</v>
      </c>
      <c r="FK186">
        <v>657.71</v>
      </c>
      <c r="FL186">
        <v>4747564</v>
      </c>
      <c r="FM186">
        <v>0</v>
      </c>
      <c r="FN186">
        <v>0</v>
      </c>
      <c r="FO186">
        <v>0</v>
      </c>
      <c r="FP186">
        <v>0</v>
      </c>
      <c r="FQ186">
        <v>0</v>
      </c>
      <c r="FR186">
        <v>0</v>
      </c>
      <c r="FS186">
        <v>0</v>
      </c>
      <c r="FT186">
        <v>0</v>
      </c>
      <c r="FU186">
        <v>0</v>
      </c>
      <c r="FV186">
        <v>0</v>
      </c>
      <c r="FW186">
        <v>0</v>
      </c>
      <c r="FX186">
        <v>0</v>
      </c>
      <c r="FY186">
        <v>0</v>
      </c>
      <c r="GB186">
        <v>539954</v>
      </c>
      <c r="GC186">
        <v>539954</v>
      </c>
      <c r="GD186">
        <v>56.448</v>
      </c>
      <c r="GF186">
        <v>0</v>
      </c>
      <c r="GG186">
        <v>0</v>
      </c>
      <c r="GH186">
        <v>0</v>
      </c>
      <c r="GI186">
        <v>0</v>
      </c>
      <c r="GK186">
        <v>0</v>
      </c>
      <c r="GL186">
        <v>0</v>
      </c>
      <c r="GM186">
        <v>0</v>
      </c>
      <c r="GN186">
        <v>0</v>
      </c>
      <c r="GO186">
        <v>0</v>
      </c>
      <c r="GQ186">
        <v>0</v>
      </c>
      <c r="GR186">
        <v>0</v>
      </c>
      <c r="GS186">
        <v>0</v>
      </c>
      <c r="GT186">
        <v>0</v>
      </c>
      <c r="HB186">
        <v>0</v>
      </c>
      <c r="HC186">
        <v>3.9695999999999995E-2</v>
      </c>
      <c r="HD186">
        <v>0</v>
      </c>
      <c r="HE186">
        <v>0</v>
      </c>
      <c r="HF186">
        <v>398691</v>
      </c>
      <c r="HG186">
        <v>8008</v>
      </c>
      <c r="HH186">
        <v>0</v>
      </c>
      <c r="HI186">
        <v>0</v>
      </c>
      <c r="HJ186">
        <v>19421</v>
      </c>
      <c r="HK186">
        <v>2821</v>
      </c>
      <c r="HL186">
        <v>2300</v>
      </c>
      <c r="HM186">
        <v>3000</v>
      </c>
      <c r="HN186">
        <v>0</v>
      </c>
      <c r="HO186">
        <v>0</v>
      </c>
      <c r="HP186">
        <v>0</v>
      </c>
      <c r="HQ186">
        <v>0</v>
      </c>
      <c r="HR186">
        <v>0</v>
      </c>
      <c r="HS186">
        <v>3780546</v>
      </c>
      <c r="HT186">
        <v>97771</v>
      </c>
      <c r="HW186">
        <v>0</v>
      </c>
      <c r="HX186">
        <v>100</v>
      </c>
      <c r="HY186">
        <v>91</v>
      </c>
      <c r="HZ186">
        <v>77</v>
      </c>
      <c r="IA186">
        <v>40</v>
      </c>
      <c r="IB186">
        <v>27</v>
      </c>
      <c r="IC186">
        <v>335</v>
      </c>
      <c r="ID186">
        <v>0</v>
      </c>
      <c r="IE186">
        <v>0</v>
      </c>
      <c r="IF186">
        <v>0</v>
      </c>
      <c r="IG186">
        <v>13</v>
      </c>
      <c r="IH186">
        <v>0</v>
      </c>
      <c r="II186">
        <v>0</v>
      </c>
      <c r="IJ186">
        <v>19.034000000000002</v>
      </c>
      <c r="IK186">
        <v>0</v>
      </c>
      <c r="IL186">
        <v>0</v>
      </c>
      <c r="IM186">
        <v>1</v>
      </c>
      <c r="IN186">
        <v>0</v>
      </c>
      <c r="IO186">
        <v>1</v>
      </c>
      <c r="IP186">
        <v>0</v>
      </c>
      <c r="IQ186">
        <v>19.034000000000002</v>
      </c>
      <c r="IR186">
        <v>11725</v>
      </c>
      <c r="IS186">
        <v>0</v>
      </c>
      <c r="IT186">
        <v>0</v>
      </c>
      <c r="IU186">
        <v>3000</v>
      </c>
      <c r="IV186">
        <v>0</v>
      </c>
      <c r="IW186">
        <v>6160</v>
      </c>
      <c r="IX186">
        <v>0</v>
      </c>
      <c r="IY186">
        <v>0</v>
      </c>
      <c r="IZ186">
        <v>0</v>
      </c>
      <c r="JA186">
        <v>0</v>
      </c>
      <c r="JB186">
        <v>0</v>
      </c>
      <c r="JC186">
        <v>0</v>
      </c>
      <c r="JD186">
        <v>0</v>
      </c>
      <c r="JE186">
        <v>0</v>
      </c>
      <c r="JF186">
        <v>0</v>
      </c>
      <c r="JG186">
        <v>0</v>
      </c>
      <c r="JH186">
        <v>0</v>
      </c>
      <c r="JJ186">
        <v>0</v>
      </c>
      <c r="JK186">
        <v>0</v>
      </c>
      <c r="JL186">
        <v>0</v>
      </c>
      <c r="JM186">
        <v>0</v>
      </c>
      <c r="JO186">
        <v>0</v>
      </c>
      <c r="JP186">
        <v>45.18</v>
      </c>
      <c r="JQ186">
        <v>11.268000000000001</v>
      </c>
      <c r="JR186">
        <v>0</v>
      </c>
      <c r="JS186">
        <v>419733</v>
      </c>
      <c r="JT186">
        <v>120221</v>
      </c>
      <c r="JU186">
        <v>0</v>
      </c>
      <c r="JW186">
        <v>0</v>
      </c>
      <c r="JX186">
        <v>0</v>
      </c>
      <c r="JY186">
        <v>0</v>
      </c>
      <c r="JZ186">
        <v>0</v>
      </c>
      <c r="KD186">
        <v>0</v>
      </c>
      <c r="KE186">
        <v>7258</v>
      </c>
      <c r="KG186">
        <v>0</v>
      </c>
      <c r="KH186">
        <v>0</v>
      </c>
      <c r="KI186">
        <v>0</v>
      </c>
      <c r="KJ186">
        <v>8</v>
      </c>
      <c r="KK186">
        <v>5</v>
      </c>
      <c r="KL186">
        <v>4928</v>
      </c>
      <c r="KM186">
        <v>3080</v>
      </c>
      <c r="KN186">
        <v>0</v>
      </c>
      <c r="KO186">
        <v>0</v>
      </c>
      <c r="KP186">
        <v>0</v>
      </c>
      <c r="KQ186">
        <v>0</v>
      </c>
      <c r="KS186">
        <v>0</v>
      </c>
      <c r="KT186">
        <v>0</v>
      </c>
      <c r="KU186">
        <v>0</v>
      </c>
      <c r="KW186">
        <v>0</v>
      </c>
      <c r="KX186">
        <v>0</v>
      </c>
      <c r="KY186">
        <v>0</v>
      </c>
      <c r="KZ186">
        <v>0</v>
      </c>
      <c r="LA186">
        <v>0</v>
      </c>
      <c r="LB186">
        <v>0</v>
      </c>
      <c r="LD186">
        <v>0</v>
      </c>
      <c r="LE186">
        <v>0</v>
      </c>
      <c r="LF186">
        <v>0</v>
      </c>
      <c r="LG186">
        <v>0</v>
      </c>
      <c r="LH186">
        <v>0</v>
      </c>
      <c r="LI186">
        <v>0</v>
      </c>
      <c r="LJ186">
        <v>442.11600000000004</v>
      </c>
      <c r="LK186">
        <v>1</v>
      </c>
      <c r="LL186">
        <v>15000</v>
      </c>
      <c r="LM186">
        <v>4421</v>
      </c>
      <c r="LN186">
        <v>0</v>
      </c>
      <c r="LO186">
        <v>0</v>
      </c>
      <c r="LP186">
        <v>0</v>
      </c>
      <c r="LQ186">
        <v>0</v>
      </c>
      <c r="LR186">
        <v>0</v>
      </c>
      <c r="LS186">
        <v>0</v>
      </c>
      <c r="LT186">
        <v>0</v>
      </c>
      <c r="LU186">
        <v>0</v>
      </c>
      <c r="LV186">
        <v>0</v>
      </c>
      <c r="LW186">
        <v>0</v>
      </c>
      <c r="LX186">
        <v>0</v>
      </c>
      <c r="LY186">
        <v>0</v>
      </c>
      <c r="LZ186">
        <v>439</v>
      </c>
      <c r="MA186">
        <v>26340</v>
      </c>
      <c r="MB186">
        <v>0</v>
      </c>
      <c r="MC186">
        <v>17560</v>
      </c>
      <c r="MD186">
        <v>8780</v>
      </c>
      <c r="ME186">
        <v>0</v>
      </c>
      <c r="MF186">
        <v>0</v>
      </c>
      <c r="MG186">
        <v>4472588</v>
      </c>
      <c r="MH186">
        <v>0</v>
      </c>
      <c r="MI186">
        <v>0</v>
      </c>
      <c r="MJ186">
        <v>0</v>
      </c>
      <c r="MK186">
        <v>0</v>
      </c>
      <c r="ML186">
        <v>0</v>
      </c>
    </row>
    <row r="187" spans="1:350" x14ac:dyDescent="0.25">
      <c r="A187">
        <v>45523</v>
      </c>
      <c r="B187">
        <v>101875</v>
      </c>
      <c r="C187">
        <v>9</v>
      </c>
      <c r="D187">
        <v>2025</v>
      </c>
      <c r="E187">
        <v>6160</v>
      </c>
      <c r="F187">
        <v>0</v>
      </c>
      <c r="G187">
        <v>277.49200000000002</v>
      </c>
      <c r="H187">
        <v>263.45699999999999</v>
      </c>
      <c r="I187">
        <v>263.45699999999999</v>
      </c>
      <c r="J187">
        <v>277.49200000000002</v>
      </c>
      <c r="K187">
        <v>0</v>
      </c>
      <c r="L187">
        <v>6160</v>
      </c>
      <c r="M187">
        <v>0</v>
      </c>
      <c r="N187">
        <v>0</v>
      </c>
      <c r="P187">
        <v>338.29700000000003</v>
      </c>
      <c r="Q187">
        <v>0</v>
      </c>
      <c r="R187">
        <v>210487</v>
      </c>
      <c r="S187">
        <v>622.19600000000003</v>
      </c>
      <c r="U187">
        <v>146360</v>
      </c>
      <c r="V187">
        <v>0.29300000000000004</v>
      </c>
      <c r="W187">
        <v>180</v>
      </c>
      <c r="X187">
        <v>180</v>
      </c>
      <c r="Z187">
        <v>0</v>
      </c>
      <c r="AC187">
        <v>0</v>
      </c>
      <c r="AD187" t="s">
        <v>305</v>
      </c>
      <c r="AE187">
        <v>0</v>
      </c>
      <c r="AH187">
        <v>0</v>
      </c>
      <c r="AI187">
        <v>0</v>
      </c>
      <c r="AJ187">
        <v>6160</v>
      </c>
      <c r="AK187" t="s">
        <v>529</v>
      </c>
      <c r="AL187" t="s">
        <v>438</v>
      </c>
      <c r="AM187">
        <v>0</v>
      </c>
      <c r="AN187">
        <v>0</v>
      </c>
      <c r="AO187">
        <v>0</v>
      </c>
      <c r="AP187">
        <v>0</v>
      </c>
      <c r="AQ187">
        <v>0</v>
      </c>
      <c r="AS187">
        <v>0</v>
      </c>
      <c r="AT187">
        <v>0</v>
      </c>
      <c r="AU187">
        <v>0</v>
      </c>
      <c r="AV187">
        <v>-55484</v>
      </c>
      <c r="AW187">
        <v>2981125</v>
      </c>
      <c r="AX187">
        <v>2982117</v>
      </c>
      <c r="AY187">
        <v>2062275</v>
      </c>
      <c r="AZ187">
        <v>210487</v>
      </c>
      <c r="BA187">
        <v>0</v>
      </c>
      <c r="BB187">
        <v>0</v>
      </c>
      <c r="BC187">
        <v>0</v>
      </c>
      <c r="BD187">
        <v>0</v>
      </c>
      <c r="BE187">
        <v>0</v>
      </c>
      <c r="BF187">
        <v>2728000</v>
      </c>
      <c r="BG187">
        <v>0</v>
      </c>
      <c r="BJ187">
        <v>12</v>
      </c>
      <c r="BK187">
        <v>0</v>
      </c>
      <c r="BL187">
        <v>0</v>
      </c>
      <c r="BM187">
        <v>0</v>
      </c>
      <c r="BN187">
        <v>0</v>
      </c>
      <c r="BO187">
        <v>0</v>
      </c>
      <c r="BP187">
        <v>0</v>
      </c>
      <c r="BQ187">
        <v>729</v>
      </c>
      <c r="BS187">
        <v>0</v>
      </c>
      <c r="BT187">
        <v>0</v>
      </c>
      <c r="BU187">
        <v>0</v>
      </c>
      <c r="BV187">
        <v>0</v>
      </c>
      <c r="BW187">
        <v>0</v>
      </c>
      <c r="BY187">
        <v>0</v>
      </c>
      <c r="CA187">
        <v>0</v>
      </c>
      <c r="CB187">
        <v>0</v>
      </c>
      <c r="CC187">
        <v>0</v>
      </c>
      <c r="CD187">
        <v>0</v>
      </c>
      <c r="CE187">
        <v>0</v>
      </c>
      <c r="CF187">
        <v>0</v>
      </c>
      <c r="CG187">
        <v>0</v>
      </c>
      <c r="CH187">
        <v>21600</v>
      </c>
      <c r="CI187">
        <v>0</v>
      </c>
      <c r="CJ187">
        <v>4</v>
      </c>
      <c r="CK187">
        <v>0</v>
      </c>
      <c r="CL187">
        <v>0</v>
      </c>
      <c r="CN187">
        <v>0</v>
      </c>
      <c r="CO187">
        <v>1</v>
      </c>
      <c r="CP187">
        <v>0</v>
      </c>
      <c r="CQ187">
        <v>0</v>
      </c>
      <c r="CR187">
        <v>335.43900000000002</v>
      </c>
      <c r="CS187">
        <v>0</v>
      </c>
      <c r="CT187">
        <v>0</v>
      </c>
      <c r="CU187">
        <v>0</v>
      </c>
      <c r="CV187">
        <v>0</v>
      </c>
      <c r="CW187">
        <v>0</v>
      </c>
      <c r="CX187">
        <v>0</v>
      </c>
      <c r="CY187">
        <v>0</v>
      </c>
      <c r="CZ187">
        <v>0</v>
      </c>
      <c r="DB187">
        <v>1622895</v>
      </c>
      <c r="DC187">
        <v>0</v>
      </c>
      <c r="DD187">
        <v>0</v>
      </c>
      <c r="DE187">
        <v>377454</v>
      </c>
      <c r="DF187">
        <v>377454</v>
      </c>
      <c r="DG187">
        <v>61.275000000000006</v>
      </c>
      <c r="DH187">
        <v>0</v>
      </c>
      <c r="DI187">
        <v>0</v>
      </c>
      <c r="DK187">
        <v>3293</v>
      </c>
      <c r="DL187">
        <v>0</v>
      </c>
      <c r="DM187">
        <v>301805</v>
      </c>
      <c r="DN187">
        <v>992</v>
      </c>
      <c r="DO187">
        <v>0</v>
      </c>
      <c r="DP187">
        <v>0</v>
      </c>
      <c r="DQ187">
        <v>0</v>
      </c>
      <c r="DR187">
        <v>0</v>
      </c>
      <c r="DS187">
        <v>0</v>
      </c>
      <c r="DT187">
        <v>0</v>
      </c>
      <c r="DU187">
        <v>0</v>
      </c>
      <c r="DV187">
        <v>0</v>
      </c>
      <c r="DW187">
        <v>0</v>
      </c>
      <c r="DX187">
        <v>0</v>
      </c>
      <c r="DY187">
        <v>0</v>
      </c>
      <c r="DZ187">
        <v>0</v>
      </c>
      <c r="EA187">
        <v>0</v>
      </c>
      <c r="EB187">
        <v>0</v>
      </c>
      <c r="EC187">
        <v>4.2629999999999999</v>
      </c>
      <c r="ED187">
        <v>30199</v>
      </c>
      <c r="EE187">
        <v>0</v>
      </c>
      <c r="EF187">
        <v>0</v>
      </c>
      <c r="EG187">
        <v>0</v>
      </c>
      <c r="EH187">
        <v>272598</v>
      </c>
      <c r="EI187">
        <v>0</v>
      </c>
      <c r="EJ187">
        <v>0</v>
      </c>
      <c r="EK187">
        <v>9.5500000000000007</v>
      </c>
      <c r="EL187">
        <v>0.158</v>
      </c>
      <c r="EM187">
        <v>3.411</v>
      </c>
      <c r="EN187">
        <v>1.0740000000000001</v>
      </c>
      <c r="EO187">
        <v>0</v>
      </c>
      <c r="EP187">
        <v>0</v>
      </c>
      <c r="EQ187">
        <v>14.035</v>
      </c>
      <c r="ER187">
        <v>0</v>
      </c>
      <c r="ES187">
        <v>44.253</v>
      </c>
      <c r="ET187">
        <v>0</v>
      </c>
      <c r="EV187">
        <v>0</v>
      </c>
      <c r="EW187">
        <v>0</v>
      </c>
      <c r="EX187">
        <v>0</v>
      </c>
      <c r="EZ187">
        <v>2533879</v>
      </c>
      <c r="FA187">
        <v>0</v>
      </c>
      <c r="FB187">
        <v>2743374</v>
      </c>
      <c r="FC187">
        <v>0</v>
      </c>
      <c r="FD187">
        <v>0</v>
      </c>
      <c r="FE187">
        <v>382406</v>
      </c>
      <c r="FF187">
        <v>65832</v>
      </c>
      <c r="FG187">
        <v>6.6668999999999992E-2</v>
      </c>
      <c r="FH187">
        <v>3.0164999999999997E-2</v>
      </c>
      <c r="FI187">
        <v>0</v>
      </c>
      <c r="FJ187">
        <v>0</v>
      </c>
      <c r="FK187">
        <v>442.85700000000003</v>
      </c>
      <c r="FL187">
        <v>3213212</v>
      </c>
      <c r="FM187">
        <v>0</v>
      </c>
      <c r="FN187">
        <v>0</v>
      </c>
      <c r="FO187">
        <v>16252</v>
      </c>
      <c r="FP187">
        <v>114</v>
      </c>
      <c r="FQ187">
        <v>16366</v>
      </c>
      <c r="FR187">
        <v>16252</v>
      </c>
      <c r="FS187">
        <v>0</v>
      </c>
      <c r="FT187">
        <v>0</v>
      </c>
      <c r="FU187">
        <v>0</v>
      </c>
      <c r="FV187">
        <v>0</v>
      </c>
      <c r="FW187">
        <v>0</v>
      </c>
      <c r="FX187">
        <v>0</v>
      </c>
      <c r="FY187">
        <v>0</v>
      </c>
      <c r="GB187">
        <v>0</v>
      </c>
      <c r="GC187">
        <v>0</v>
      </c>
      <c r="GD187">
        <v>0</v>
      </c>
      <c r="GF187">
        <v>0</v>
      </c>
      <c r="GG187">
        <v>0</v>
      </c>
      <c r="GH187">
        <v>0</v>
      </c>
      <c r="GI187">
        <v>0</v>
      </c>
      <c r="GK187">
        <v>0</v>
      </c>
      <c r="GL187">
        <v>0</v>
      </c>
      <c r="GM187">
        <v>0</v>
      </c>
      <c r="GN187">
        <v>0</v>
      </c>
      <c r="GO187">
        <v>0</v>
      </c>
      <c r="GQ187">
        <v>0</v>
      </c>
      <c r="GR187">
        <v>0</v>
      </c>
      <c r="GS187">
        <v>0</v>
      </c>
      <c r="GT187">
        <v>0</v>
      </c>
      <c r="HB187">
        <v>0</v>
      </c>
      <c r="HC187">
        <v>3.9695999999999995E-2</v>
      </c>
      <c r="HD187">
        <v>0</v>
      </c>
      <c r="HE187">
        <v>0</v>
      </c>
      <c r="HF187">
        <v>289276</v>
      </c>
      <c r="HG187">
        <v>12320</v>
      </c>
      <c r="HH187">
        <v>104747</v>
      </c>
      <c r="HI187">
        <v>0</v>
      </c>
      <c r="HJ187">
        <v>18331</v>
      </c>
      <c r="HK187">
        <v>0</v>
      </c>
      <c r="HL187">
        <v>0</v>
      </c>
      <c r="HM187">
        <v>0</v>
      </c>
      <c r="HN187">
        <v>0</v>
      </c>
      <c r="HO187">
        <v>0</v>
      </c>
      <c r="HP187">
        <v>0</v>
      </c>
      <c r="HQ187">
        <v>0</v>
      </c>
      <c r="HR187">
        <v>0</v>
      </c>
      <c r="HS187">
        <v>2532887</v>
      </c>
      <c r="HT187">
        <v>65832</v>
      </c>
      <c r="HW187">
        <v>0</v>
      </c>
      <c r="HX187">
        <v>25</v>
      </c>
      <c r="HY187">
        <v>50</v>
      </c>
      <c r="HZ187">
        <v>32</v>
      </c>
      <c r="IA187">
        <v>42</v>
      </c>
      <c r="IB187">
        <v>90</v>
      </c>
      <c r="IC187">
        <v>239</v>
      </c>
      <c r="ID187">
        <v>0</v>
      </c>
      <c r="IE187">
        <v>0</v>
      </c>
      <c r="IF187">
        <v>0</v>
      </c>
      <c r="IG187">
        <v>20</v>
      </c>
      <c r="IH187">
        <v>170.04400000000001</v>
      </c>
      <c r="II187">
        <v>0</v>
      </c>
      <c r="IJ187">
        <v>0.29300000000000004</v>
      </c>
      <c r="IK187">
        <v>0</v>
      </c>
      <c r="IL187">
        <v>0</v>
      </c>
      <c r="IM187">
        <v>0</v>
      </c>
      <c r="IN187">
        <v>0</v>
      </c>
      <c r="IO187">
        <v>0</v>
      </c>
      <c r="IP187">
        <v>0</v>
      </c>
      <c r="IQ187">
        <v>0.29300000000000004</v>
      </c>
      <c r="IR187">
        <v>180</v>
      </c>
      <c r="IS187">
        <v>0</v>
      </c>
      <c r="IT187">
        <v>0</v>
      </c>
      <c r="IU187">
        <v>0</v>
      </c>
      <c r="IV187">
        <v>0</v>
      </c>
      <c r="IW187">
        <v>6160</v>
      </c>
      <c r="IX187">
        <v>0</v>
      </c>
      <c r="IY187">
        <v>0</v>
      </c>
      <c r="IZ187">
        <v>0</v>
      </c>
      <c r="JA187">
        <v>0</v>
      </c>
      <c r="JB187">
        <v>0</v>
      </c>
      <c r="JC187">
        <v>0</v>
      </c>
      <c r="JD187">
        <v>0</v>
      </c>
      <c r="JE187">
        <v>0</v>
      </c>
      <c r="JF187">
        <v>0</v>
      </c>
      <c r="JG187">
        <v>0</v>
      </c>
      <c r="JH187">
        <v>0</v>
      </c>
      <c r="JJ187">
        <v>0</v>
      </c>
      <c r="JK187">
        <v>0</v>
      </c>
      <c r="JL187">
        <v>0</v>
      </c>
      <c r="JM187">
        <v>0</v>
      </c>
      <c r="JO187">
        <v>0</v>
      </c>
      <c r="JP187">
        <v>0</v>
      </c>
      <c r="JQ187">
        <v>0</v>
      </c>
      <c r="JR187">
        <v>0</v>
      </c>
      <c r="JS187">
        <v>0</v>
      </c>
      <c r="JT187">
        <v>0</v>
      </c>
      <c r="JU187">
        <v>0</v>
      </c>
      <c r="JW187">
        <v>0</v>
      </c>
      <c r="JX187">
        <v>0</v>
      </c>
      <c r="JY187">
        <v>0</v>
      </c>
      <c r="JZ187">
        <v>0</v>
      </c>
      <c r="KD187">
        <v>0</v>
      </c>
      <c r="KE187">
        <v>7258</v>
      </c>
      <c r="KG187">
        <v>0</v>
      </c>
      <c r="KH187">
        <v>0</v>
      </c>
      <c r="KI187">
        <v>0</v>
      </c>
      <c r="KJ187">
        <v>20</v>
      </c>
      <c r="KK187">
        <v>0</v>
      </c>
      <c r="KL187">
        <v>12320</v>
      </c>
      <c r="KM187">
        <v>0</v>
      </c>
      <c r="KN187">
        <v>0</v>
      </c>
      <c r="KO187">
        <v>0</v>
      </c>
      <c r="KP187">
        <v>0</v>
      </c>
      <c r="KQ187">
        <v>0</v>
      </c>
      <c r="KS187">
        <v>0</v>
      </c>
      <c r="KT187">
        <v>0</v>
      </c>
      <c r="KU187">
        <v>0</v>
      </c>
      <c r="KW187">
        <v>0</v>
      </c>
      <c r="KX187">
        <v>0</v>
      </c>
      <c r="KY187">
        <v>0</v>
      </c>
      <c r="KZ187">
        <v>0</v>
      </c>
      <c r="LA187">
        <v>0</v>
      </c>
      <c r="LB187">
        <v>0</v>
      </c>
      <c r="LD187">
        <v>0</v>
      </c>
      <c r="LE187">
        <v>0</v>
      </c>
      <c r="LF187">
        <v>0</v>
      </c>
      <c r="LG187">
        <v>0</v>
      </c>
      <c r="LH187">
        <v>0</v>
      </c>
      <c r="LI187">
        <v>0</v>
      </c>
      <c r="LJ187">
        <v>333.09700000000004</v>
      </c>
      <c r="LK187">
        <v>1</v>
      </c>
      <c r="LL187">
        <v>15000</v>
      </c>
      <c r="LM187">
        <v>3331</v>
      </c>
      <c r="LN187">
        <v>0</v>
      </c>
      <c r="LO187">
        <v>0</v>
      </c>
      <c r="LP187">
        <v>0</v>
      </c>
      <c r="LQ187">
        <v>0</v>
      </c>
      <c r="LR187">
        <v>0</v>
      </c>
      <c r="LS187">
        <v>0</v>
      </c>
      <c r="LT187">
        <v>0</v>
      </c>
      <c r="LU187">
        <v>0</v>
      </c>
      <c r="LV187">
        <v>0</v>
      </c>
      <c r="LW187">
        <v>0</v>
      </c>
      <c r="LX187">
        <v>0</v>
      </c>
      <c r="LY187">
        <v>0</v>
      </c>
      <c r="LZ187">
        <v>360</v>
      </c>
      <c r="MA187">
        <v>21600</v>
      </c>
      <c r="MB187">
        <v>0</v>
      </c>
      <c r="MC187">
        <v>14400</v>
      </c>
      <c r="MD187">
        <v>7200</v>
      </c>
      <c r="ME187">
        <v>0</v>
      </c>
      <c r="MF187">
        <v>0</v>
      </c>
      <c r="MG187">
        <v>3002725</v>
      </c>
      <c r="MH187">
        <v>0</v>
      </c>
      <c r="MI187">
        <v>0</v>
      </c>
      <c r="MJ187">
        <v>0</v>
      </c>
      <c r="MK187">
        <v>0</v>
      </c>
      <c r="ML187">
        <v>0</v>
      </c>
    </row>
    <row r="188" spans="1:350" x14ac:dyDescent="0.25">
      <c r="A188">
        <v>45523</v>
      </c>
      <c r="B188">
        <v>101876</v>
      </c>
      <c r="C188">
        <v>9</v>
      </c>
      <c r="D188">
        <v>2025</v>
      </c>
      <c r="E188">
        <v>6160</v>
      </c>
      <c r="F188">
        <v>0</v>
      </c>
      <c r="G188">
        <v>202.16</v>
      </c>
      <c r="H188">
        <v>196.57500000000002</v>
      </c>
      <c r="I188">
        <v>196.57500000000002</v>
      </c>
      <c r="J188">
        <v>202.16</v>
      </c>
      <c r="K188">
        <v>0</v>
      </c>
      <c r="L188">
        <v>6160</v>
      </c>
      <c r="M188">
        <v>0</v>
      </c>
      <c r="N188">
        <v>0</v>
      </c>
      <c r="P188">
        <v>199.697</v>
      </c>
      <c r="Q188">
        <v>0</v>
      </c>
      <c r="R188">
        <v>124251</v>
      </c>
      <c r="S188">
        <v>622.19600000000003</v>
      </c>
      <c r="U188">
        <v>86397</v>
      </c>
      <c r="V188">
        <v>30.845000000000002</v>
      </c>
      <c r="W188">
        <v>19001</v>
      </c>
      <c r="X188">
        <v>19001</v>
      </c>
      <c r="Z188">
        <v>0</v>
      </c>
      <c r="AC188">
        <v>0</v>
      </c>
      <c r="AD188" t="s">
        <v>305</v>
      </c>
      <c r="AE188">
        <v>0</v>
      </c>
      <c r="AH188">
        <v>0</v>
      </c>
      <c r="AI188">
        <v>0</v>
      </c>
      <c r="AJ188">
        <v>6160</v>
      </c>
      <c r="AK188" t="s">
        <v>529</v>
      </c>
      <c r="AL188" t="s">
        <v>439</v>
      </c>
      <c r="AM188">
        <v>0</v>
      </c>
      <c r="AN188">
        <v>0</v>
      </c>
      <c r="AO188">
        <v>0</v>
      </c>
      <c r="AP188">
        <v>0</v>
      </c>
      <c r="AQ188">
        <v>0</v>
      </c>
      <c r="AS188">
        <v>0</v>
      </c>
      <c r="AT188">
        <v>0</v>
      </c>
      <c r="AU188">
        <v>0</v>
      </c>
      <c r="AV188">
        <v>-201981</v>
      </c>
      <c r="AW188">
        <v>2278910</v>
      </c>
      <c r="AX188">
        <v>2279478</v>
      </c>
      <c r="AY188">
        <v>1658813</v>
      </c>
      <c r="AZ188">
        <v>124251</v>
      </c>
      <c r="BA188">
        <v>0</v>
      </c>
      <c r="BB188">
        <v>0</v>
      </c>
      <c r="BC188">
        <v>0</v>
      </c>
      <c r="BD188">
        <v>0</v>
      </c>
      <c r="BE188">
        <v>0</v>
      </c>
      <c r="BF188">
        <v>2055728</v>
      </c>
      <c r="BG188">
        <v>0</v>
      </c>
      <c r="BJ188">
        <v>12</v>
      </c>
      <c r="BK188">
        <v>0</v>
      </c>
      <c r="BL188">
        <v>0</v>
      </c>
      <c r="BM188">
        <v>0</v>
      </c>
      <c r="BN188">
        <v>0</v>
      </c>
      <c r="BO188">
        <v>0</v>
      </c>
      <c r="BP188">
        <v>0</v>
      </c>
      <c r="BQ188">
        <v>740</v>
      </c>
      <c r="BS188">
        <v>0</v>
      </c>
      <c r="BT188">
        <v>0</v>
      </c>
      <c r="BU188">
        <v>0</v>
      </c>
      <c r="BV188">
        <v>0</v>
      </c>
      <c r="BW188">
        <v>0</v>
      </c>
      <c r="BY188">
        <v>0</v>
      </c>
      <c r="CA188">
        <v>0</v>
      </c>
      <c r="CB188">
        <v>0</v>
      </c>
      <c r="CC188">
        <v>0</v>
      </c>
      <c r="CD188">
        <v>0</v>
      </c>
      <c r="CE188">
        <v>0</v>
      </c>
      <c r="CF188">
        <v>0</v>
      </c>
      <c r="CG188">
        <v>0</v>
      </c>
      <c r="CH188">
        <v>11820</v>
      </c>
      <c r="CI188">
        <v>0</v>
      </c>
      <c r="CJ188">
        <v>5</v>
      </c>
      <c r="CK188">
        <v>0</v>
      </c>
      <c r="CL188">
        <v>0</v>
      </c>
      <c r="CN188">
        <v>0</v>
      </c>
      <c r="CO188">
        <v>1</v>
      </c>
      <c r="CP188">
        <v>0</v>
      </c>
      <c r="CQ188">
        <v>0</v>
      </c>
      <c r="CR188">
        <v>184.87</v>
      </c>
      <c r="CS188">
        <v>0</v>
      </c>
      <c r="CT188">
        <v>0</v>
      </c>
      <c r="CU188">
        <v>0</v>
      </c>
      <c r="CV188">
        <v>0</v>
      </c>
      <c r="CW188">
        <v>0</v>
      </c>
      <c r="CX188">
        <v>0</v>
      </c>
      <c r="CY188">
        <v>0</v>
      </c>
      <c r="CZ188">
        <v>0</v>
      </c>
      <c r="DB188">
        <v>1210902</v>
      </c>
      <c r="DC188">
        <v>0</v>
      </c>
      <c r="DD188">
        <v>0</v>
      </c>
      <c r="DE188">
        <v>374836</v>
      </c>
      <c r="DF188">
        <v>374836</v>
      </c>
      <c r="DG188">
        <v>60.85</v>
      </c>
      <c r="DH188">
        <v>0</v>
      </c>
      <c r="DI188">
        <v>0</v>
      </c>
      <c r="DK188">
        <v>3458</v>
      </c>
      <c r="DL188">
        <v>0</v>
      </c>
      <c r="DM188">
        <v>172681</v>
      </c>
      <c r="DN188">
        <v>568</v>
      </c>
      <c r="DO188">
        <v>0</v>
      </c>
      <c r="DP188">
        <v>0</v>
      </c>
      <c r="DQ188">
        <v>0</v>
      </c>
      <c r="DR188">
        <v>0</v>
      </c>
      <c r="DS188">
        <v>0</v>
      </c>
      <c r="DT188">
        <v>0</v>
      </c>
      <c r="DU188">
        <v>0</v>
      </c>
      <c r="DV188">
        <v>0</v>
      </c>
      <c r="DW188">
        <v>0</v>
      </c>
      <c r="DX188">
        <v>0</v>
      </c>
      <c r="DY188">
        <v>0</v>
      </c>
      <c r="DZ188">
        <v>0</v>
      </c>
      <c r="EA188">
        <v>0.9</v>
      </c>
      <c r="EB188">
        <v>0</v>
      </c>
      <c r="EC188">
        <v>6.7720000000000002</v>
      </c>
      <c r="ED188">
        <v>47973</v>
      </c>
      <c r="EE188">
        <v>0</v>
      </c>
      <c r="EF188">
        <v>0</v>
      </c>
      <c r="EG188">
        <v>0</v>
      </c>
      <c r="EH188">
        <v>125276</v>
      </c>
      <c r="EI188">
        <v>0</v>
      </c>
      <c r="EJ188">
        <v>0</v>
      </c>
      <c r="EK188">
        <v>1.357</v>
      </c>
      <c r="EL188">
        <v>0</v>
      </c>
      <c r="EM188">
        <v>2.4370000000000003</v>
      </c>
      <c r="EN188">
        <v>0.89100000000000001</v>
      </c>
      <c r="EO188">
        <v>0</v>
      </c>
      <c r="EP188">
        <v>0</v>
      </c>
      <c r="EQ188">
        <v>5.585</v>
      </c>
      <c r="ER188">
        <v>0</v>
      </c>
      <c r="ES188">
        <v>20.337</v>
      </c>
      <c r="ET188">
        <v>0</v>
      </c>
      <c r="EV188">
        <v>0</v>
      </c>
      <c r="EW188">
        <v>0</v>
      </c>
      <c r="EX188">
        <v>0</v>
      </c>
      <c r="EZ188">
        <v>1941701</v>
      </c>
      <c r="FA188">
        <v>0</v>
      </c>
      <c r="FB188">
        <v>2065384</v>
      </c>
      <c r="FC188">
        <v>0</v>
      </c>
      <c r="FD188">
        <v>0</v>
      </c>
      <c r="FE188">
        <v>288168</v>
      </c>
      <c r="FF188">
        <v>49609</v>
      </c>
      <c r="FG188">
        <v>6.6668999999999992E-2</v>
      </c>
      <c r="FH188">
        <v>3.0164999999999997E-2</v>
      </c>
      <c r="FI188">
        <v>0</v>
      </c>
      <c r="FJ188">
        <v>0</v>
      </c>
      <c r="FK188">
        <v>333.72200000000004</v>
      </c>
      <c r="FL188">
        <v>2414981</v>
      </c>
      <c r="FM188">
        <v>0</v>
      </c>
      <c r="FN188">
        <v>0</v>
      </c>
      <c r="FO188">
        <v>10224</v>
      </c>
      <c r="FP188">
        <v>0</v>
      </c>
      <c r="FQ188">
        <v>10224</v>
      </c>
      <c r="FR188">
        <v>10224</v>
      </c>
      <c r="FS188">
        <v>0</v>
      </c>
      <c r="FT188">
        <v>0</v>
      </c>
      <c r="FU188">
        <v>0</v>
      </c>
      <c r="FV188">
        <v>0</v>
      </c>
      <c r="FW188">
        <v>0</v>
      </c>
      <c r="FX188">
        <v>0</v>
      </c>
      <c r="FY188">
        <v>0</v>
      </c>
      <c r="GB188">
        <v>0</v>
      </c>
      <c r="GC188">
        <v>0</v>
      </c>
      <c r="GD188">
        <v>0</v>
      </c>
      <c r="GF188">
        <v>0</v>
      </c>
      <c r="GG188">
        <v>0</v>
      </c>
      <c r="GH188">
        <v>0</v>
      </c>
      <c r="GI188">
        <v>0</v>
      </c>
      <c r="GK188">
        <v>0</v>
      </c>
      <c r="GL188">
        <v>0</v>
      </c>
      <c r="GM188">
        <v>0</v>
      </c>
      <c r="GN188">
        <v>0</v>
      </c>
      <c r="GO188">
        <v>0</v>
      </c>
      <c r="GQ188">
        <v>0</v>
      </c>
      <c r="GR188">
        <v>0</v>
      </c>
      <c r="GS188">
        <v>0</v>
      </c>
      <c r="GT188">
        <v>0</v>
      </c>
      <c r="HB188">
        <v>0</v>
      </c>
      <c r="HC188">
        <v>3.9695999999999995E-2</v>
      </c>
      <c r="HD188">
        <v>0</v>
      </c>
      <c r="HE188">
        <v>0</v>
      </c>
      <c r="HF188">
        <v>215839</v>
      </c>
      <c r="HG188">
        <v>0</v>
      </c>
      <c r="HH188">
        <v>45052</v>
      </c>
      <c r="HI188">
        <v>0</v>
      </c>
      <c r="HJ188">
        <v>16849</v>
      </c>
      <c r="HK188">
        <v>0</v>
      </c>
      <c r="HL188">
        <v>0</v>
      </c>
      <c r="HM188">
        <v>0</v>
      </c>
      <c r="HN188">
        <v>0</v>
      </c>
      <c r="HO188">
        <v>0</v>
      </c>
      <c r="HP188">
        <v>0</v>
      </c>
      <c r="HQ188">
        <v>0</v>
      </c>
      <c r="HR188">
        <v>0</v>
      </c>
      <c r="HS188">
        <v>1941133</v>
      </c>
      <c r="HT188">
        <v>49609</v>
      </c>
      <c r="HW188">
        <v>0</v>
      </c>
      <c r="HX188">
        <v>9</v>
      </c>
      <c r="HY188">
        <v>26</v>
      </c>
      <c r="HZ188">
        <v>76</v>
      </c>
      <c r="IA188">
        <v>80</v>
      </c>
      <c r="IB188">
        <v>46</v>
      </c>
      <c r="IC188">
        <v>237</v>
      </c>
      <c r="ID188">
        <v>0</v>
      </c>
      <c r="IE188">
        <v>0</v>
      </c>
      <c r="IF188">
        <v>0</v>
      </c>
      <c r="IG188">
        <v>0</v>
      </c>
      <c r="IH188">
        <v>73.137</v>
      </c>
      <c r="II188">
        <v>0</v>
      </c>
      <c r="IJ188">
        <v>30.845000000000002</v>
      </c>
      <c r="IK188">
        <v>0</v>
      </c>
      <c r="IL188">
        <v>0</v>
      </c>
      <c r="IM188">
        <v>0</v>
      </c>
      <c r="IN188">
        <v>0</v>
      </c>
      <c r="IO188">
        <v>0</v>
      </c>
      <c r="IP188">
        <v>0</v>
      </c>
      <c r="IQ188">
        <v>30.845000000000002</v>
      </c>
      <c r="IR188">
        <v>19001</v>
      </c>
      <c r="IS188">
        <v>0</v>
      </c>
      <c r="IT188">
        <v>0</v>
      </c>
      <c r="IU188">
        <v>0</v>
      </c>
      <c r="IV188">
        <v>0</v>
      </c>
      <c r="IW188">
        <v>6160</v>
      </c>
      <c r="IX188">
        <v>0</v>
      </c>
      <c r="IY188">
        <v>0</v>
      </c>
      <c r="IZ188">
        <v>0</v>
      </c>
      <c r="JA188">
        <v>0</v>
      </c>
      <c r="JB188">
        <v>0</v>
      </c>
      <c r="JC188">
        <v>0</v>
      </c>
      <c r="JD188">
        <v>0</v>
      </c>
      <c r="JE188">
        <v>0</v>
      </c>
      <c r="JF188">
        <v>0</v>
      </c>
      <c r="JG188">
        <v>0</v>
      </c>
      <c r="JH188">
        <v>0</v>
      </c>
      <c r="JJ188">
        <v>0</v>
      </c>
      <c r="JK188">
        <v>0</v>
      </c>
      <c r="JL188">
        <v>0</v>
      </c>
      <c r="JM188">
        <v>0</v>
      </c>
      <c r="JO188">
        <v>0</v>
      </c>
      <c r="JP188">
        <v>0</v>
      </c>
      <c r="JQ188">
        <v>0</v>
      </c>
      <c r="JR188">
        <v>0</v>
      </c>
      <c r="JS188">
        <v>0</v>
      </c>
      <c r="JT188">
        <v>0</v>
      </c>
      <c r="JU188">
        <v>0</v>
      </c>
      <c r="JW188">
        <v>0</v>
      </c>
      <c r="JX188">
        <v>0</v>
      </c>
      <c r="JY188">
        <v>0</v>
      </c>
      <c r="JZ188">
        <v>0</v>
      </c>
      <c r="KD188">
        <v>0</v>
      </c>
      <c r="KE188">
        <v>7258</v>
      </c>
      <c r="KG188">
        <v>0</v>
      </c>
      <c r="KH188">
        <v>0</v>
      </c>
      <c r="KI188">
        <v>0</v>
      </c>
      <c r="KJ188">
        <v>0</v>
      </c>
      <c r="KK188">
        <v>0</v>
      </c>
      <c r="KL188">
        <v>0</v>
      </c>
      <c r="KM188">
        <v>0</v>
      </c>
      <c r="KN188">
        <v>0</v>
      </c>
      <c r="KO188">
        <v>0</v>
      </c>
      <c r="KP188">
        <v>0</v>
      </c>
      <c r="KQ188">
        <v>0</v>
      </c>
      <c r="KS188">
        <v>0</v>
      </c>
      <c r="KT188">
        <v>0</v>
      </c>
      <c r="KU188">
        <v>0</v>
      </c>
      <c r="KW188">
        <v>0</v>
      </c>
      <c r="KX188">
        <v>0</v>
      </c>
      <c r="KY188">
        <v>0</v>
      </c>
      <c r="KZ188">
        <v>0</v>
      </c>
      <c r="LA188">
        <v>0</v>
      </c>
      <c r="LB188">
        <v>0</v>
      </c>
      <c r="LD188">
        <v>0</v>
      </c>
      <c r="LE188">
        <v>0</v>
      </c>
      <c r="LF188">
        <v>0</v>
      </c>
      <c r="LG188">
        <v>0</v>
      </c>
      <c r="LH188">
        <v>0</v>
      </c>
      <c r="LI188">
        <v>0</v>
      </c>
      <c r="LJ188">
        <v>184.87</v>
      </c>
      <c r="LK188">
        <v>1</v>
      </c>
      <c r="LL188">
        <v>15000</v>
      </c>
      <c r="LM188">
        <v>1849</v>
      </c>
      <c r="LN188">
        <v>0</v>
      </c>
      <c r="LO188">
        <v>0</v>
      </c>
      <c r="LP188">
        <v>0</v>
      </c>
      <c r="LQ188">
        <v>0</v>
      </c>
      <c r="LR188">
        <v>0</v>
      </c>
      <c r="LS188">
        <v>0</v>
      </c>
      <c r="LT188">
        <v>0</v>
      </c>
      <c r="LU188">
        <v>0</v>
      </c>
      <c r="LV188">
        <v>0</v>
      </c>
      <c r="LW188">
        <v>0</v>
      </c>
      <c r="LX188">
        <v>0</v>
      </c>
      <c r="LY188">
        <v>0</v>
      </c>
      <c r="LZ188">
        <v>197</v>
      </c>
      <c r="MA188">
        <v>11820</v>
      </c>
      <c r="MB188">
        <v>0</v>
      </c>
      <c r="MC188">
        <v>7880</v>
      </c>
      <c r="MD188">
        <v>3940</v>
      </c>
      <c r="ME188">
        <v>0</v>
      </c>
      <c r="MF188">
        <v>0</v>
      </c>
      <c r="MG188">
        <v>2290730</v>
      </c>
      <c r="MH188">
        <v>0</v>
      </c>
      <c r="MI188">
        <v>0</v>
      </c>
      <c r="MJ188">
        <v>0</v>
      </c>
      <c r="MK188">
        <v>0</v>
      </c>
      <c r="ML188">
        <v>0</v>
      </c>
    </row>
    <row r="189" spans="1:350" x14ac:dyDescent="0.25">
      <c r="A189">
        <v>45523</v>
      </c>
      <c r="B189">
        <v>101877</v>
      </c>
      <c r="C189">
        <v>9</v>
      </c>
      <c r="D189">
        <v>2025</v>
      </c>
      <c r="E189">
        <v>6160</v>
      </c>
      <c r="F189">
        <v>0</v>
      </c>
      <c r="G189">
        <v>147.93200000000002</v>
      </c>
      <c r="H189">
        <v>144.37</v>
      </c>
      <c r="I189">
        <v>144.37</v>
      </c>
      <c r="J189">
        <v>147.93200000000002</v>
      </c>
      <c r="K189">
        <v>0</v>
      </c>
      <c r="L189">
        <v>6160</v>
      </c>
      <c r="M189">
        <v>0</v>
      </c>
      <c r="N189">
        <v>0</v>
      </c>
      <c r="P189">
        <v>146.90200000000002</v>
      </c>
      <c r="Q189">
        <v>0</v>
      </c>
      <c r="R189">
        <v>91402</v>
      </c>
      <c r="S189">
        <v>622.19600000000003</v>
      </c>
      <c r="U189">
        <v>63554</v>
      </c>
      <c r="V189">
        <v>0</v>
      </c>
      <c r="W189">
        <v>0</v>
      </c>
      <c r="X189">
        <v>0</v>
      </c>
      <c r="Z189">
        <v>0</v>
      </c>
      <c r="AC189">
        <v>0</v>
      </c>
      <c r="AD189" t="s">
        <v>305</v>
      </c>
      <c r="AE189">
        <v>0</v>
      </c>
      <c r="AH189">
        <v>0</v>
      </c>
      <c r="AI189">
        <v>0</v>
      </c>
      <c r="AJ189">
        <v>6160</v>
      </c>
      <c r="AK189" t="s">
        <v>529</v>
      </c>
      <c r="AL189" t="s">
        <v>503</v>
      </c>
      <c r="AM189">
        <v>0</v>
      </c>
      <c r="AN189">
        <v>0</v>
      </c>
      <c r="AO189">
        <v>0</v>
      </c>
      <c r="AP189">
        <v>0</v>
      </c>
      <c r="AQ189">
        <v>0</v>
      </c>
      <c r="AS189">
        <v>0</v>
      </c>
      <c r="AT189">
        <v>0</v>
      </c>
      <c r="AU189">
        <v>0</v>
      </c>
      <c r="AV189">
        <v>-16820</v>
      </c>
      <c r="AW189">
        <v>1846133</v>
      </c>
      <c r="AX189">
        <v>1822899</v>
      </c>
      <c r="AY189">
        <v>1244663</v>
      </c>
      <c r="AZ189">
        <v>91402</v>
      </c>
      <c r="BA189">
        <v>0</v>
      </c>
      <c r="BB189">
        <v>0</v>
      </c>
      <c r="BC189">
        <v>0</v>
      </c>
      <c r="BD189">
        <v>0</v>
      </c>
      <c r="BE189">
        <v>0</v>
      </c>
      <c r="BF189">
        <v>1465039</v>
      </c>
      <c r="BG189">
        <v>0</v>
      </c>
      <c r="BJ189">
        <v>12</v>
      </c>
      <c r="BK189">
        <v>0</v>
      </c>
      <c r="BL189">
        <v>0</v>
      </c>
      <c r="BM189">
        <v>0</v>
      </c>
      <c r="BN189">
        <v>0</v>
      </c>
      <c r="BO189">
        <v>0</v>
      </c>
      <c r="BP189">
        <v>0</v>
      </c>
      <c r="BQ189">
        <v>748</v>
      </c>
      <c r="BS189">
        <v>0</v>
      </c>
      <c r="BT189">
        <v>0</v>
      </c>
      <c r="BU189">
        <v>0</v>
      </c>
      <c r="BV189">
        <v>0</v>
      </c>
      <c r="BW189">
        <v>0</v>
      </c>
      <c r="BY189">
        <v>0</v>
      </c>
      <c r="CA189">
        <v>208.542</v>
      </c>
      <c r="CB189">
        <v>208542</v>
      </c>
      <c r="CC189">
        <v>0</v>
      </c>
      <c r="CD189">
        <v>0</v>
      </c>
      <c r="CE189">
        <v>0</v>
      </c>
      <c r="CF189">
        <v>0</v>
      </c>
      <c r="CG189">
        <v>0</v>
      </c>
      <c r="CH189">
        <v>32909</v>
      </c>
      <c r="CI189">
        <v>0</v>
      </c>
      <c r="CJ189">
        <v>4</v>
      </c>
      <c r="CK189">
        <v>0</v>
      </c>
      <c r="CL189">
        <v>0</v>
      </c>
      <c r="CN189">
        <v>0</v>
      </c>
      <c r="CO189">
        <v>1</v>
      </c>
      <c r="CP189">
        <v>0</v>
      </c>
      <c r="CQ189">
        <v>0</v>
      </c>
      <c r="CR189">
        <v>145.369</v>
      </c>
      <c r="CS189">
        <v>0</v>
      </c>
      <c r="CT189">
        <v>0</v>
      </c>
      <c r="CU189">
        <v>0</v>
      </c>
      <c r="CV189">
        <v>0</v>
      </c>
      <c r="CW189">
        <v>0</v>
      </c>
      <c r="CX189">
        <v>0</v>
      </c>
      <c r="CY189">
        <v>0</v>
      </c>
      <c r="CZ189">
        <v>0</v>
      </c>
      <c r="DB189">
        <v>889319</v>
      </c>
      <c r="DC189">
        <v>0</v>
      </c>
      <c r="DD189">
        <v>0</v>
      </c>
      <c r="DE189">
        <v>268268</v>
      </c>
      <c r="DF189">
        <v>268268</v>
      </c>
      <c r="DG189">
        <v>43.550000000000004</v>
      </c>
      <c r="DH189">
        <v>0</v>
      </c>
      <c r="DI189">
        <v>0</v>
      </c>
      <c r="DK189">
        <v>3587</v>
      </c>
      <c r="DL189">
        <v>0</v>
      </c>
      <c r="DM189">
        <v>77432</v>
      </c>
      <c r="DN189">
        <v>255</v>
      </c>
      <c r="DO189">
        <v>0</v>
      </c>
      <c r="DP189">
        <v>0</v>
      </c>
      <c r="DQ189">
        <v>0</v>
      </c>
      <c r="DR189">
        <v>0</v>
      </c>
      <c r="DS189">
        <v>0</v>
      </c>
      <c r="DT189">
        <v>0</v>
      </c>
      <c r="DU189">
        <v>0</v>
      </c>
      <c r="DV189">
        <v>0</v>
      </c>
      <c r="DW189">
        <v>0</v>
      </c>
      <c r="DX189">
        <v>0</v>
      </c>
      <c r="DY189">
        <v>0</v>
      </c>
      <c r="DZ189">
        <v>0</v>
      </c>
      <c r="EA189">
        <v>0</v>
      </c>
      <c r="EB189">
        <v>0</v>
      </c>
      <c r="EC189">
        <v>1.337</v>
      </c>
      <c r="ED189">
        <v>9471</v>
      </c>
      <c r="EE189">
        <v>0</v>
      </c>
      <c r="EF189">
        <v>0</v>
      </c>
      <c r="EG189">
        <v>0</v>
      </c>
      <c r="EH189">
        <v>68216</v>
      </c>
      <c r="EI189">
        <v>0</v>
      </c>
      <c r="EJ189">
        <v>0</v>
      </c>
      <c r="EK189">
        <v>3.3030000000000004</v>
      </c>
      <c r="EL189">
        <v>0</v>
      </c>
      <c r="EM189">
        <v>6.5000000000000002E-2</v>
      </c>
      <c r="EN189">
        <v>0.19400000000000001</v>
      </c>
      <c r="EO189">
        <v>0</v>
      </c>
      <c r="EP189">
        <v>0</v>
      </c>
      <c r="EQ189">
        <v>3.5620000000000003</v>
      </c>
      <c r="ER189">
        <v>0</v>
      </c>
      <c r="ES189">
        <v>11.074</v>
      </c>
      <c r="ET189">
        <v>0</v>
      </c>
      <c r="EV189">
        <v>0</v>
      </c>
      <c r="EW189">
        <v>0</v>
      </c>
      <c r="EX189">
        <v>0</v>
      </c>
      <c r="EZ189">
        <v>1582179</v>
      </c>
      <c r="FA189">
        <v>0</v>
      </c>
      <c r="FB189">
        <v>1673326</v>
      </c>
      <c r="FC189">
        <v>0</v>
      </c>
      <c r="FD189">
        <v>0</v>
      </c>
      <c r="FE189">
        <v>205366</v>
      </c>
      <c r="FF189">
        <v>35354</v>
      </c>
      <c r="FG189">
        <v>6.6668999999999992E-2</v>
      </c>
      <c r="FH189">
        <v>3.0164999999999997E-2</v>
      </c>
      <c r="FI189">
        <v>0</v>
      </c>
      <c r="FJ189">
        <v>0</v>
      </c>
      <c r="FK189">
        <v>237.83100000000002</v>
      </c>
      <c r="FL189">
        <v>1946955</v>
      </c>
      <c r="FM189">
        <v>0</v>
      </c>
      <c r="FN189">
        <v>0</v>
      </c>
      <c r="FO189">
        <v>0</v>
      </c>
      <c r="FP189">
        <v>0</v>
      </c>
      <c r="FQ189">
        <v>0</v>
      </c>
      <c r="FR189">
        <v>0</v>
      </c>
      <c r="FS189">
        <v>0</v>
      </c>
      <c r="FT189">
        <v>0</v>
      </c>
      <c r="FU189">
        <v>0</v>
      </c>
      <c r="FV189">
        <v>0</v>
      </c>
      <c r="FW189">
        <v>0</v>
      </c>
      <c r="FX189">
        <v>0</v>
      </c>
      <c r="FY189">
        <v>0</v>
      </c>
      <c r="GB189">
        <v>0</v>
      </c>
      <c r="GC189">
        <v>0</v>
      </c>
      <c r="GD189">
        <v>0</v>
      </c>
      <c r="GF189">
        <v>0</v>
      </c>
      <c r="GG189">
        <v>0</v>
      </c>
      <c r="GH189">
        <v>0</v>
      </c>
      <c r="GI189">
        <v>0</v>
      </c>
      <c r="GK189">
        <v>0</v>
      </c>
      <c r="GL189">
        <v>0</v>
      </c>
      <c r="GM189">
        <v>0</v>
      </c>
      <c r="GN189">
        <v>0</v>
      </c>
      <c r="GO189">
        <v>0</v>
      </c>
      <c r="GQ189">
        <v>0</v>
      </c>
      <c r="GR189">
        <v>0</v>
      </c>
      <c r="GS189">
        <v>0</v>
      </c>
      <c r="GT189">
        <v>0</v>
      </c>
      <c r="HB189">
        <v>380911986</v>
      </c>
      <c r="HC189">
        <v>3.9695999999999995E-2</v>
      </c>
      <c r="HD189">
        <v>23489</v>
      </c>
      <c r="HE189">
        <v>0</v>
      </c>
      <c r="HF189">
        <v>158518</v>
      </c>
      <c r="HG189">
        <v>3696</v>
      </c>
      <c r="HH189">
        <v>51097</v>
      </c>
      <c r="HI189">
        <v>0</v>
      </c>
      <c r="HJ189">
        <v>16454</v>
      </c>
      <c r="HK189">
        <v>0</v>
      </c>
      <c r="HL189">
        <v>0</v>
      </c>
      <c r="HM189">
        <v>0</v>
      </c>
      <c r="HN189">
        <v>0</v>
      </c>
      <c r="HO189">
        <v>0</v>
      </c>
      <c r="HP189">
        <v>0</v>
      </c>
      <c r="HQ189">
        <v>0</v>
      </c>
      <c r="HR189">
        <v>0</v>
      </c>
      <c r="HS189">
        <v>1581924</v>
      </c>
      <c r="HT189">
        <v>35354</v>
      </c>
      <c r="HW189">
        <v>0</v>
      </c>
      <c r="HX189">
        <v>38</v>
      </c>
      <c r="HY189">
        <v>25</v>
      </c>
      <c r="HZ189">
        <v>17</v>
      </c>
      <c r="IA189">
        <v>39</v>
      </c>
      <c r="IB189">
        <v>53</v>
      </c>
      <c r="IC189">
        <v>172</v>
      </c>
      <c r="ID189">
        <v>0</v>
      </c>
      <c r="IE189">
        <v>0</v>
      </c>
      <c r="IF189">
        <v>0</v>
      </c>
      <c r="IG189">
        <v>6</v>
      </c>
      <c r="IH189">
        <v>82.95</v>
      </c>
      <c r="II189">
        <v>0</v>
      </c>
      <c r="IJ189">
        <v>0</v>
      </c>
      <c r="IK189">
        <v>0</v>
      </c>
      <c r="IL189">
        <v>0</v>
      </c>
      <c r="IM189">
        <v>0</v>
      </c>
      <c r="IN189">
        <v>0</v>
      </c>
      <c r="IO189">
        <v>0</v>
      </c>
      <c r="IP189">
        <v>0</v>
      </c>
      <c r="IQ189">
        <v>0</v>
      </c>
      <c r="IR189">
        <v>0</v>
      </c>
      <c r="IS189">
        <v>0</v>
      </c>
      <c r="IT189">
        <v>0</v>
      </c>
      <c r="IU189">
        <v>0</v>
      </c>
      <c r="IV189">
        <v>0</v>
      </c>
      <c r="IW189">
        <v>6160</v>
      </c>
      <c r="IX189">
        <v>0</v>
      </c>
      <c r="IY189">
        <v>0</v>
      </c>
      <c r="IZ189">
        <v>0</v>
      </c>
      <c r="JA189">
        <v>0</v>
      </c>
      <c r="JB189">
        <v>0</v>
      </c>
      <c r="JC189">
        <v>0</v>
      </c>
      <c r="JD189">
        <v>0</v>
      </c>
      <c r="JE189">
        <v>0</v>
      </c>
      <c r="JF189">
        <v>0</v>
      </c>
      <c r="JG189">
        <v>0</v>
      </c>
      <c r="JH189">
        <v>0</v>
      </c>
      <c r="JJ189">
        <v>0</v>
      </c>
      <c r="JK189">
        <v>0</v>
      </c>
      <c r="JL189">
        <v>0</v>
      </c>
      <c r="JM189">
        <v>0</v>
      </c>
      <c r="JO189">
        <v>0</v>
      </c>
      <c r="JP189">
        <v>0</v>
      </c>
      <c r="JQ189">
        <v>0</v>
      </c>
      <c r="JR189">
        <v>0</v>
      </c>
      <c r="JS189">
        <v>0</v>
      </c>
      <c r="JT189">
        <v>0</v>
      </c>
      <c r="JU189">
        <v>0</v>
      </c>
      <c r="JW189">
        <v>0</v>
      </c>
      <c r="JX189">
        <v>0</v>
      </c>
      <c r="JY189">
        <v>0</v>
      </c>
      <c r="JZ189">
        <v>0</v>
      </c>
      <c r="KD189">
        <v>0</v>
      </c>
      <c r="KE189">
        <v>7258</v>
      </c>
      <c r="KG189">
        <v>0</v>
      </c>
      <c r="KH189">
        <v>0</v>
      </c>
      <c r="KI189">
        <v>0</v>
      </c>
      <c r="KJ189">
        <v>6</v>
      </c>
      <c r="KK189">
        <v>0</v>
      </c>
      <c r="KL189">
        <v>3696</v>
      </c>
      <c r="KM189">
        <v>0</v>
      </c>
      <c r="KN189">
        <v>0</v>
      </c>
      <c r="KO189">
        <v>0</v>
      </c>
      <c r="KP189">
        <v>0</v>
      </c>
      <c r="KQ189">
        <v>0</v>
      </c>
      <c r="KS189">
        <v>0</v>
      </c>
      <c r="KT189">
        <v>0</v>
      </c>
      <c r="KU189">
        <v>0</v>
      </c>
      <c r="KW189">
        <v>0</v>
      </c>
      <c r="KX189">
        <v>0</v>
      </c>
      <c r="KY189">
        <v>0</v>
      </c>
      <c r="KZ189">
        <v>0</v>
      </c>
      <c r="LA189">
        <v>0</v>
      </c>
      <c r="LB189">
        <v>0</v>
      </c>
      <c r="LD189">
        <v>0</v>
      </c>
      <c r="LE189">
        <v>0</v>
      </c>
      <c r="LF189">
        <v>0</v>
      </c>
      <c r="LG189">
        <v>0</v>
      </c>
      <c r="LH189">
        <v>0</v>
      </c>
      <c r="LI189">
        <v>0</v>
      </c>
      <c r="LJ189">
        <v>145.369</v>
      </c>
      <c r="LK189">
        <v>1</v>
      </c>
      <c r="LL189">
        <v>15000</v>
      </c>
      <c r="LM189">
        <v>1454</v>
      </c>
      <c r="LN189">
        <v>0</v>
      </c>
      <c r="LO189">
        <v>0</v>
      </c>
      <c r="LP189">
        <v>0</v>
      </c>
      <c r="LQ189">
        <v>0</v>
      </c>
      <c r="LR189">
        <v>0</v>
      </c>
      <c r="LS189">
        <v>0</v>
      </c>
      <c r="LT189">
        <v>0</v>
      </c>
      <c r="LU189">
        <v>0</v>
      </c>
      <c r="LV189">
        <v>0</v>
      </c>
      <c r="LW189">
        <v>0</v>
      </c>
      <c r="LX189">
        <v>0</v>
      </c>
      <c r="LY189">
        <v>0</v>
      </c>
      <c r="LZ189">
        <v>157</v>
      </c>
      <c r="MA189">
        <v>9420</v>
      </c>
      <c r="MB189">
        <v>0</v>
      </c>
      <c r="MC189">
        <v>6280</v>
      </c>
      <c r="MD189">
        <v>3140</v>
      </c>
      <c r="ME189">
        <v>0</v>
      </c>
      <c r="MF189">
        <v>0</v>
      </c>
      <c r="MG189">
        <v>1855553</v>
      </c>
      <c r="MH189">
        <v>0</v>
      </c>
      <c r="MI189">
        <v>0</v>
      </c>
      <c r="MJ189">
        <v>0</v>
      </c>
      <c r="MK189">
        <v>0</v>
      </c>
      <c r="ML189">
        <v>0</v>
      </c>
    </row>
    <row r="190" spans="1:350" x14ac:dyDescent="0.25">
      <c r="A190">
        <v>45523</v>
      </c>
      <c r="B190">
        <v>101878</v>
      </c>
      <c r="C190">
        <v>9</v>
      </c>
      <c r="D190">
        <v>2025</v>
      </c>
      <c r="E190">
        <v>6160</v>
      </c>
      <c r="F190">
        <v>0</v>
      </c>
      <c r="G190">
        <v>294.33800000000002</v>
      </c>
      <c r="H190">
        <v>280.50600000000003</v>
      </c>
      <c r="I190">
        <v>280.50600000000003</v>
      </c>
      <c r="J190">
        <v>294.33800000000002</v>
      </c>
      <c r="K190">
        <v>0</v>
      </c>
      <c r="L190">
        <v>6160</v>
      </c>
      <c r="M190">
        <v>0</v>
      </c>
      <c r="N190">
        <v>0</v>
      </c>
      <c r="P190">
        <v>243.55500000000001</v>
      </c>
      <c r="Q190">
        <v>0</v>
      </c>
      <c r="R190">
        <v>151539</v>
      </c>
      <c r="S190">
        <v>622.19600000000003</v>
      </c>
      <c r="U190">
        <v>105370</v>
      </c>
      <c r="V190">
        <v>42.042000000000002</v>
      </c>
      <c r="W190">
        <v>25898</v>
      </c>
      <c r="X190">
        <v>25898</v>
      </c>
      <c r="Z190">
        <v>0</v>
      </c>
      <c r="AC190">
        <v>0</v>
      </c>
      <c r="AD190" t="s">
        <v>305</v>
      </c>
      <c r="AE190">
        <v>0</v>
      </c>
      <c r="AH190">
        <v>0</v>
      </c>
      <c r="AI190">
        <v>0</v>
      </c>
      <c r="AJ190">
        <v>6160</v>
      </c>
      <c r="AK190" t="s">
        <v>529</v>
      </c>
      <c r="AL190" t="s">
        <v>504</v>
      </c>
      <c r="AM190">
        <v>0</v>
      </c>
      <c r="AN190">
        <v>0</v>
      </c>
      <c r="AO190">
        <v>0</v>
      </c>
      <c r="AP190">
        <v>0</v>
      </c>
      <c r="AQ190">
        <v>0</v>
      </c>
      <c r="AS190">
        <v>0</v>
      </c>
      <c r="AT190">
        <v>0</v>
      </c>
      <c r="AU190">
        <v>0</v>
      </c>
      <c r="AV190">
        <v>-25671</v>
      </c>
      <c r="AW190">
        <v>3254396</v>
      </c>
      <c r="AX190">
        <v>3208573</v>
      </c>
      <c r="AY190">
        <v>2065262</v>
      </c>
      <c r="AZ190">
        <v>151539</v>
      </c>
      <c r="BA190">
        <v>0</v>
      </c>
      <c r="BB190">
        <v>0</v>
      </c>
      <c r="BC190">
        <v>0</v>
      </c>
      <c r="BD190">
        <v>0</v>
      </c>
      <c r="BE190">
        <v>0</v>
      </c>
      <c r="BF190">
        <v>2849013</v>
      </c>
      <c r="BG190">
        <v>0</v>
      </c>
      <c r="BJ190">
        <v>12</v>
      </c>
      <c r="BK190">
        <v>0</v>
      </c>
      <c r="BL190">
        <v>0</v>
      </c>
      <c r="BM190">
        <v>0</v>
      </c>
      <c r="BN190">
        <v>0</v>
      </c>
      <c r="BO190">
        <v>0</v>
      </c>
      <c r="BP190">
        <v>0</v>
      </c>
      <c r="BQ190">
        <v>727</v>
      </c>
      <c r="BS190">
        <v>0</v>
      </c>
      <c r="BT190">
        <v>0</v>
      </c>
      <c r="BU190">
        <v>0</v>
      </c>
      <c r="BV190">
        <v>0</v>
      </c>
      <c r="BW190">
        <v>0</v>
      </c>
      <c r="BY190">
        <v>0</v>
      </c>
      <c r="CA190">
        <v>30.054000000000002</v>
      </c>
      <c r="CB190">
        <v>30054</v>
      </c>
      <c r="CC190">
        <v>0</v>
      </c>
      <c r="CD190">
        <v>0</v>
      </c>
      <c r="CE190">
        <v>0</v>
      </c>
      <c r="CF190">
        <v>0</v>
      </c>
      <c r="CG190">
        <v>0</v>
      </c>
      <c r="CH190">
        <v>62156</v>
      </c>
      <c r="CI190">
        <v>0</v>
      </c>
      <c r="CJ190">
        <v>4</v>
      </c>
      <c r="CK190">
        <v>0</v>
      </c>
      <c r="CL190">
        <v>0</v>
      </c>
      <c r="CN190">
        <v>0</v>
      </c>
      <c r="CO190">
        <v>1</v>
      </c>
      <c r="CP190">
        <v>0</v>
      </c>
      <c r="CQ190">
        <v>0</v>
      </c>
      <c r="CR190">
        <v>245.71200000000002</v>
      </c>
      <c r="CS190">
        <v>0</v>
      </c>
      <c r="CT190">
        <v>0</v>
      </c>
      <c r="CU190">
        <v>0</v>
      </c>
      <c r="CV190">
        <v>0</v>
      </c>
      <c r="CW190">
        <v>0</v>
      </c>
      <c r="CX190">
        <v>0</v>
      </c>
      <c r="CY190">
        <v>0</v>
      </c>
      <c r="CZ190">
        <v>0</v>
      </c>
      <c r="DB190">
        <v>1727917</v>
      </c>
      <c r="DC190">
        <v>0</v>
      </c>
      <c r="DD190">
        <v>0</v>
      </c>
      <c r="DE190">
        <v>389004</v>
      </c>
      <c r="DF190">
        <v>389004</v>
      </c>
      <c r="DG190">
        <v>63.15</v>
      </c>
      <c r="DH190">
        <v>0</v>
      </c>
      <c r="DI190">
        <v>0</v>
      </c>
      <c r="DK190">
        <v>3251</v>
      </c>
      <c r="DL190">
        <v>0</v>
      </c>
      <c r="DM190">
        <v>277541</v>
      </c>
      <c r="DN190">
        <v>913</v>
      </c>
      <c r="DO190">
        <v>0</v>
      </c>
      <c r="DP190">
        <v>0</v>
      </c>
      <c r="DQ190">
        <v>0</v>
      </c>
      <c r="DR190">
        <v>0</v>
      </c>
      <c r="DS190">
        <v>0</v>
      </c>
      <c r="DT190">
        <v>0</v>
      </c>
      <c r="DU190">
        <v>0</v>
      </c>
      <c r="DV190">
        <v>0</v>
      </c>
      <c r="DW190">
        <v>0</v>
      </c>
      <c r="DX190">
        <v>0</v>
      </c>
      <c r="DY190">
        <v>0</v>
      </c>
      <c r="DZ190">
        <v>0</v>
      </c>
      <c r="EA190">
        <v>0</v>
      </c>
      <c r="EB190">
        <v>0</v>
      </c>
      <c r="EC190">
        <v>1.857</v>
      </c>
      <c r="ED190">
        <v>13155</v>
      </c>
      <c r="EE190">
        <v>0</v>
      </c>
      <c r="EF190">
        <v>0</v>
      </c>
      <c r="EG190">
        <v>0</v>
      </c>
      <c r="EH190">
        <v>265299</v>
      </c>
      <c r="EI190">
        <v>0</v>
      </c>
      <c r="EJ190">
        <v>0</v>
      </c>
      <c r="EK190">
        <v>11.994</v>
      </c>
      <c r="EL190">
        <v>0</v>
      </c>
      <c r="EM190">
        <v>1.052</v>
      </c>
      <c r="EN190">
        <v>0.78600000000000003</v>
      </c>
      <c r="EO190">
        <v>0</v>
      </c>
      <c r="EP190">
        <v>0</v>
      </c>
      <c r="EQ190">
        <v>13.832000000000001</v>
      </c>
      <c r="ER190">
        <v>0</v>
      </c>
      <c r="ES190">
        <v>43.068000000000005</v>
      </c>
      <c r="ET190">
        <v>0</v>
      </c>
      <c r="EV190">
        <v>0</v>
      </c>
      <c r="EW190">
        <v>0</v>
      </c>
      <c r="EX190">
        <v>0</v>
      </c>
      <c r="EZ190">
        <v>2740452</v>
      </c>
      <c r="FA190">
        <v>0</v>
      </c>
      <c r="FB190">
        <v>2891078</v>
      </c>
      <c r="FC190">
        <v>0</v>
      </c>
      <c r="FD190">
        <v>0</v>
      </c>
      <c r="FE190">
        <v>399369</v>
      </c>
      <c r="FF190">
        <v>68752</v>
      </c>
      <c r="FG190">
        <v>6.6668999999999992E-2</v>
      </c>
      <c r="FH190">
        <v>3.0164999999999997E-2</v>
      </c>
      <c r="FI190">
        <v>0</v>
      </c>
      <c r="FJ190">
        <v>0</v>
      </c>
      <c r="FK190">
        <v>462.50200000000001</v>
      </c>
      <c r="FL190">
        <v>3421355</v>
      </c>
      <c r="FM190">
        <v>0</v>
      </c>
      <c r="FN190">
        <v>0</v>
      </c>
      <c r="FO190">
        <v>12924</v>
      </c>
      <c r="FP190">
        <v>0</v>
      </c>
      <c r="FQ190">
        <v>12924</v>
      </c>
      <c r="FR190">
        <v>12924</v>
      </c>
      <c r="FS190">
        <v>0</v>
      </c>
      <c r="FT190">
        <v>0</v>
      </c>
      <c r="FU190">
        <v>0</v>
      </c>
      <c r="FV190">
        <v>0</v>
      </c>
      <c r="FW190">
        <v>0</v>
      </c>
      <c r="FX190">
        <v>0</v>
      </c>
      <c r="FY190">
        <v>0</v>
      </c>
      <c r="GB190">
        <v>0</v>
      </c>
      <c r="GC190">
        <v>0</v>
      </c>
      <c r="GD190">
        <v>0</v>
      </c>
      <c r="GF190">
        <v>0</v>
      </c>
      <c r="GG190">
        <v>0</v>
      </c>
      <c r="GH190">
        <v>0</v>
      </c>
      <c r="GI190">
        <v>0</v>
      </c>
      <c r="GK190">
        <v>0</v>
      </c>
      <c r="GL190">
        <v>0</v>
      </c>
      <c r="GM190">
        <v>0</v>
      </c>
      <c r="GN190">
        <v>0</v>
      </c>
      <c r="GO190">
        <v>0</v>
      </c>
      <c r="GQ190">
        <v>0</v>
      </c>
      <c r="GR190">
        <v>0</v>
      </c>
      <c r="GS190">
        <v>0</v>
      </c>
      <c r="GT190">
        <v>0</v>
      </c>
      <c r="HB190">
        <v>380911986</v>
      </c>
      <c r="HC190">
        <v>3.9695999999999995E-2</v>
      </c>
      <c r="HD190">
        <v>46736</v>
      </c>
      <c r="HE190">
        <v>0</v>
      </c>
      <c r="HF190">
        <v>307996</v>
      </c>
      <c r="HG190">
        <v>0</v>
      </c>
      <c r="HH190">
        <v>102329</v>
      </c>
      <c r="HI190">
        <v>0</v>
      </c>
      <c r="HJ190">
        <v>17415</v>
      </c>
      <c r="HK190">
        <v>0</v>
      </c>
      <c r="HL190">
        <v>0</v>
      </c>
      <c r="HM190">
        <v>0</v>
      </c>
      <c r="HN190">
        <v>0</v>
      </c>
      <c r="HO190">
        <v>0</v>
      </c>
      <c r="HP190">
        <v>0</v>
      </c>
      <c r="HQ190">
        <v>0</v>
      </c>
      <c r="HR190">
        <v>0</v>
      </c>
      <c r="HS190">
        <v>2739539</v>
      </c>
      <c r="HT190">
        <v>68752</v>
      </c>
      <c r="HW190">
        <v>0</v>
      </c>
      <c r="HX190">
        <v>54</v>
      </c>
      <c r="HY190">
        <v>33</v>
      </c>
      <c r="HZ190">
        <v>64</v>
      </c>
      <c r="IA190">
        <v>49</v>
      </c>
      <c r="IB190">
        <v>52</v>
      </c>
      <c r="IC190">
        <v>252</v>
      </c>
      <c r="ID190">
        <v>0</v>
      </c>
      <c r="IE190">
        <v>0</v>
      </c>
      <c r="IF190">
        <v>0</v>
      </c>
      <c r="IG190">
        <v>0</v>
      </c>
      <c r="IH190">
        <v>166.11799999999999</v>
      </c>
      <c r="II190">
        <v>0</v>
      </c>
      <c r="IJ190">
        <v>42.042000000000002</v>
      </c>
      <c r="IK190">
        <v>0</v>
      </c>
      <c r="IL190">
        <v>0</v>
      </c>
      <c r="IM190">
        <v>0</v>
      </c>
      <c r="IN190">
        <v>0</v>
      </c>
      <c r="IO190">
        <v>0</v>
      </c>
      <c r="IP190">
        <v>0</v>
      </c>
      <c r="IQ190">
        <v>42.042000000000002</v>
      </c>
      <c r="IR190">
        <v>25898</v>
      </c>
      <c r="IS190">
        <v>0</v>
      </c>
      <c r="IT190">
        <v>0</v>
      </c>
      <c r="IU190">
        <v>0</v>
      </c>
      <c r="IV190">
        <v>0</v>
      </c>
      <c r="IW190">
        <v>6160</v>
      </c>
      <c r="IX190">
        <v>0</v>
      </c>
      <c r="IY190">
        <v>0</v>
      </c>
      <c r="IZ190">
        <v>0</v>
      </c>
      <c r="JA190">
        <v>0</v>
      </c>
      <c r="JB190">
        <v>0</v>
      </c>
      <c r="JC190">
        <v>0</v>
      </c>
      <c r="JD190">
        <v>0</v>
      </c>
      <c r="JE190">
        <v>0</v>
      </c>
      <c r="JF190">
        <v>0</v>
      </c>
      <c r="JG190">
        <v>0</v>
      </c>
      <c r="JH190">
        <v>0</v>
      </c>
      <c r="JJ190">
        <v>0</v>
      </c>
      <c r="JK190">
        <v>0</v>
      </c>
      <c r="JL190">
        <v>0</v>
      </c>
      <c r="JM190">
        <v>0</v>
      </c>
      <c r="JO190">
        <v>0</v>
      </c>
      <c r="JP190">
        <v>0</v>
      </c>
      <c r="JQ190">
        <v>0</v>
      </c>
      <c r="JR190">
        <v>0</v>
      </c>
      <c r="JS190">
        <v>0</v>
      </c>
      <c r="JT190">
        <v>0</v>
      </c>
      <c r="JU190">
        <v>0</v>
      </c>
      <c r="JW190">
        <v>0</v>
      </c>
      <c r="JX190">
        <v>0</v>
      </c>
      <c r="JY190">
        <v>0</v>
      </c>
      <c r="JZ190">
        <v>0</v>
      </c>
      <c r="KD190">
        <v>0</v>
      </c>
      <c r="KE190">
        <v>7258</v>
      </c>
      <c r="KG190">
        <v>0</v>
      </c>
      <c r="KH190">
        <v>0</v>
      </c>
      <c r="KI190">
        <v>0</v>
      </c>
      <c r="KJ190">
        <v>0</v>
      </c>
      <c r="KK190">
        <v>0</v>
      </c>
      <c r="KL190">
        <v>0</v>
      </c>
      <c r="KM190">
        <v>0</v>
      </c>
      <c r="KN190">
        <v>0</v>
      </c>
      <c r="KO190">
        <v>0</v>
      </c>
      <c r="KP190">
        <v>0</v>
      </c>
      <c r="KQ190">
        <v>0</v>
      </c>
      <c r="KS190">
        <v>0</v>
      </c>
      <c r="KT190">
        <v>0</v>
      </c>
      <c r="KU190">
        <v>0</v>
      </c>
      <c r="KW190">
        <v>0</v>
      </c>
      <c r="KX190">
        <v>0</v>
      </c>
      <c r="KY190">
        <v>0</v>
      </c>
      <c r="KZ190">
        <v>0</v>
      </c>
      <c r="LA190">
        <v>0</v>
      </c>
      <c r="LB190">
        <v>0</v>
      </c>
      <c r="LD190">
        <v>0</v>
      </c>
      <c r="LE190">
        <v>0</v>
      </c>
      <c r="LF190">
        <v>0</v>
      </c>
      <c r="LG190">
        <v>0</v>
      </c>
      <c r="LH190">
        <v>0</v>
      </c>
      <c r="LI190">
        <v>0</v>
      </c>
      <c r="LJ190">
        <v>241.48400000000001</v>
      </c>
      <c r="LK190">
        <v>1</v>
      </c>
      <c r="LL190">
        <v>15000</v>
      </c>
      <c r="LM190">
        <v>2415</v>
      </c>
      <c r="LN190">
        <v>0</v>
      </c>
      <c r="LO190">
        <v>0</v>
      </c>
      <c r="LP190">
        <v>0</v>
      </c>
      <c r="LQ190">
        <v>0</v>
      </c>
      <c r="LR190">
        <v>0</v>
      </c>
      <c r="LS190">
        <v>0</v>
      </c>
      <c r="LT190">
        <v>0</v>
      </c>
      <c r="LU190">
        <v>0</v>
      </c>
      <c r="LV190">
        <v>0</v>
      </c>
      <c r="LW190">
        <v>0</v>
      </c>
      <c r="LX190">
        <v>0</v>
      </c>
      <c r="LY190">
        <v>0</v>
      </c>
      <c r="LZ190">
        <v>257</v>
      </c>
      <c r="MA190">
        <v>15420</v>
      </c>
      <c r="MB190">
        <v>0</v>
      </c>
      <c r="MC190">
        <v>10280</v>
      </c>
      <c r="MD190">
        <v>5140</v>
      </c>
      <c r="ME190">
        <v>0</v>
      </c>
      <c r="MF190">
        <v>0</v>
      </c>
      <c r="MG190">
        <v>3269816</v>
      </c>
      <c r="MH190">
        <v>0</v>
      </c>
      <c r="MI190">
        <v>0</v>
      </c>
      <c r="MJ190">
        <v>0</v>
      </c>
      <c r="MK190">
        <v>0</v>
      </c>
      <c r="ML190">
        <v>0</v>
      </c>
    </row>
    <row r="191" spans="1:350" x14ac:dyDescent="0.25">
      <c r="A191">
        <v>45523</v>
      </c>
      <c r="B191">
        <v>101881</v>
      </c>
      <c r="C191">
        <v>9</v>
      </c>
      <c r="D191">
        <v>2025</v>
      </c>
      <c r="E191">
        <v>6160</v>
      </c>
      <c r="F191">
        <v>0</v>
      </c>
      <c r="G191">
        <v>32.075000000000003</v>
      </c>
      <c r="H191">
        <v>26.245000000000001</v>
      </c>
      <c r="I191">
        <v>26.245000000000001</v>
      </c>
      <c r="J191">
        <v>32.075000000000003</v>
      </c>
      <c r="K191">
        <v>0</v>
      </c>
      <c r="L191">
        <v>6160</v>
      </c>
      <c r="M191">
        <v>0</v>
      </c>
      <c r="N191">
        <v>0</v>
      </c>
      <c r="P191">
        <v>0</v>
      </c>
      <c r="Q191">
        <v>0</v>
      </c>
      <c r="R191">
        <v>0</v>
      </c>
      <c r="S191">
        <v>622.19600000000003</v>
      </c>
      <c r="U191">
        <v>0</v>
      </c>
      <c r="V191">
        <v>10.513</v>
      </c>
      <c r="W191">
        <v>6476</v>
      </c>
      <c r="X191">
        <v>6476</v>
      </c>
      <c r="Z191">
        <v>0</v>
      </c>
      <c r="AC191">
        <v>0</v>
      </c>
      <c r="AD191" t="s">
        <v>305</v>
      </c>
      <c r="AE191">
        <v>0</v>
      </c>
      <c r="AH191">
        <v>0</v>
      </c>
      <c r="AI191">
        <v>0</v>
      </c>
      <c r="AJ191">
        <v>6160</v>
      </c>
      <c r="AK191" t="s">
        <v>529</v>
      </c>
      <c r="AL191" t="s">
        <v>1865</v>
      </c>
      <c r="AM191">
        <v>0</v>
      </c>
      <c r="AN191">
        <v>0</v>
      </c>
      <c r="AO191">
        <v>0</v>
      </c>
      <c r="AP191">
        <v>0</v>
      </c>
      <c r="AQ191">
        <v>0</v>
      </c>
      <c r="AS191">
        <v>0</v>
      </c>
      <c r="AT191">
        <v>0</v>
      </c>
      <c r="AU191">
        <v>0</v>
      </c>
      <c r="AV191">
        <v>0</v>
      </c>
      <c r="AW191">
        <v>466388</v>
      </c>
      <c r="AX191">
        <v>466746</v>
      </c>
      <c r="AY191">
        <v>631321</v>
      </c>
      <c r="AZ191">
        <v>0</v>
      </c>
      <c r="BA191">
        <v>0</v>
      </c>
      <c r="BB191">
        <v>0</v>
      </c>
      <c r="BC191">
        <v>0</v>
      </c>
      <c r="BD191">
        <v>0</v>
      </c>
      <c r="BE191">
        <v>0</v>
      </c>
      <c r="BF191">
        <v>361369</v>
      </c>
      <c r="BG191">
        <v>0</v>
      </c>
      <c r="BJ191">
        <v>12</v>
      </c>
      <c r="BK191">
        <v>0</v>
      </c>
      <c r="BL191">
        <v>0</v>
      </c>
      <c r="BM191">
        <v>0</v>
      </c>
      <c r="BN191">
        <v>0</v>
      </c>
      <c r="BO191">
        <v>0</v>
      </c>
      <c r="BP191">
        <v>0</v>
      </c>
      <c r="BQ191">
        <v>766</v>
      </c>
      <c r="BS191">
        <v>0</v>
      </c>
      <c r="BT191">
        <v>0</v>
      </c>
      <c r="BU191">
        <v>0</v>
      </c>
      <c r="BV191">
        <v>0</v>
      </c>
      <c r="BW191">
        <v>0</v>
      </c>
      <c r="BY191">
        <v>0</v>
      </c>
      <c r="CA191">
        <v>46</v>
      </c>
      <c r="CB191">
        <v>46000</v>
      </c>
      <c r="CC191">
        <v>0</v>
      </c>
      <c r="CD191">
        <v>0</v>
      </c>
      <c r="CE191">
        <v>0</v>
      </c>
      <c r="CF191">
        <v>0</v>
      </c>
      <c r="CG191">
        <v>0</v>
      </c>
      <c r="CH191">
        <v>0</v>
      </c>
      <c r="CI191">
        <v>0</v>
      </c>
      <c r="CJ191">
        <v>4</v>
      </c>
      <c r="CK191">
        <v>0</v>
      </c>
      <c r="CL191">
        <v>0</v>
      </c>
      <c r="CN191">
        <v>0</v>
      </c>
      <c r="CO191">
        <v>1</v>
      </c>
      <c r="CP191">
        <v>0</v>
      </c>
      <c r="CQ191">
        <v>0</v>
      </c>
      <c r="CR191">
        <v>0</v>
      </c>
      <c r="CS191">
        <v>0</v>
      </c>
      <c r="CT191">
        <v>0</v>
      </c>
      <c r="CU191">
        <v>0</v>
      </c>
      <c r="CV191">
        <v>0</v>
      </c>
      <c r="CW191">
        <v>0</v>
      </c>
      <c r="CX191">
        <v>0</v>
      </c>
      <c r="CY191">
        <v>0</v>
      </c>
      <c r="CZ191">
        <v>0</v>
      </c>
      <c r="DB191">
        <v>161669</v>
      </c>
      <c r="DC191">
        <v>0</v>
      </c>
      <c r="DD191">
        <v>0</v>
      </c>
      <c r="DE191">
        <v>40425</v>
      </c>
      <c r="DF191">
        <v>40425</v>
      </c>
      <c r="DG191">
        <v>6.5630000000000006</v>
      </c>
      <c r="DH191">
        <v>0</v>
      </c>
      <c r="DI191">
        <v>0</v>
      </c>
      <c r="DK191">
        <v>3878</v>
      </c>
      <c r="DL191">
        <v>0</v>
      </c>
      <c r="DM191">
        <v>108797</v>
      </c>
      <c r="DN191">
        <v>358</v>
      </c>
      <c r="DO191">
        <v>0</v>
      </c>
      <c r="DP191">
        <v>0</v>
      </c>
      <c r="DQ191">
        <v>0</v>
      </c>
      <c r="DR191">
        <v>0</v>
      </c>
      <c r="DS191">
        <v>0</v>
      </c>
      <c r="DT191">
        <v>0</v>
      </c>
      <c r="DU191">
        <v>0</v>
      </c>
      <c r="DV191">
        <v>0</v>
      </c>
      <c r="DW191">
        <v>0</v>
      </c>
      <c r="DX191">
        <v>0</v>
      </c>
      <c r="DY191">
        <v>0</v>
      </c>
      <c r="DZ191">
        <v>0</v>
      </c>
      <c r="EA191">
        <v>0</v>
      </c>
      <c r="EB191">
        <v>0</v>
      </c>
      <c r="EC191">
        <v>0.2</v>
      </c>
      <c r="ED191">
        <v>1417</v>
      </c>
      <c r="EE191">
        <v>0</v>
      </c>
      <c r="EF191">
        <v>0</v>
      </c>
      <c r="EG191">
        <v>0</v>
      </c>
      <c r="EH191">
        <v>107738</v>
      </c>
      <c r="EI191">
        <v>0</v>
      </c>
      <c r="EJ191">
        <v>0</v>
      </c>
      <c r="EK191">
        <v>0</v>
      </c>
      <c r="EL191">
        <v>5.83</v>
      </c>
      <c r="EM191">
        <v>5.83</v>
      </c>
      <c r="EN191">
        <v>0</v>
      </c>
      <c r="EO191">
        <v>0</v>
      </c>
      <c r="EP191">
        <v>0</v>
      </c>
      <c r="EQ191">
        <v>5.83</v>
      </c>
      <c r="ER191">
        <v>0</v>
      </c>
      <c r="ES191">
        <v>17.490000000000002</v>
      </c>
      <c r="ET191">
        <v>0</v>
      </c>
      <c r="EV191">
        <v>0</v>
      </c>
      <c r="EW191">
        <v>0</v>
      </c>
      <c r="EX191">
        <v>0</v>
      </c>
      <c r="EZ191">
        <v>407369</v>
      </c>
      <c r="FA191">
        <v>0</v>
      </c>
      <c r="FB191">
        <v>407011</v>
      </c>
      <c r="FC191">
        <v>0</v>
      </c>
      <c r="FD191">
        <v>0</v>
      </c>
      <c r="FE191">
        <v>50656</v>
      </c>
      <c r="FF191">
        <v>8721</v>
      </c>
      <c r="FG191">
        <v>6.6668999999999992E-2</v>
      </c>
      <c r="FH191">
        <v>3.0164999999999997E-2</v>
      </c>
      <c r="FI191">
        <v>0</v>
      </c>
      <c r="FJ191">
        <v>0</v>
      </c>
      <c r="FK191">
        <v>58.664000000000001</v>
      </c>
      <c r="FL191">
        <v>466388</v>
      </c>
      <c r="FM191">
        <v>0</v>
      </c>
      <c r="FN191">
        <v>0</v>
      </c>
      <c r="FO191">
        <v>0</v>
      </c>
      <c r="FP191">
        <v>0</v>
      </c>
      <c r="FQ191">
        <v>0</v>
      </c>
      <c r="FR191">
        <v>0</v>
      </c>
      <c r="FS191">
        <v>0</v>
      </c>
      <c r="FT191">
        <v>0</v>
      </c>
      <c r="FU191">
        <v>0</v>
      </c>
      <c r="FV191">
        <v>0</v>
      </c>
      <c r="FW191">
        <v>0</v>
      </c>
      <c r="FX191">
        <v>0</v>
      </c>
      <c r="FY191">
        <v>0</v>
      </c>
      <c r="GB191">
        <v>0</v>
      </c>
      <c r="GC191">
        <v>0</v>
      </c>
      <c r="GD191">
        <v>0</v>
      </c>
      <c r="GF191">
        <v>0</v>
      </c>
      <c r="GG191">
        <v>0</v>
      </c>
      <c r="GH191">
        <v>0</v>
      </c>
      <c r="GI191">
        <v>0</v>
      </c>
      <c r="GK191">
        <v>0</v>
      </c>
      <c r="GL191">
        <v>0</v>
      </c>
      <c r="GM191">
        <v>0</v>
      </c>
      <c r="GN191">
        <v>0</v>
      </c>
      <c r="GO191">
        <v>0</v>
      </c>
      <c r="GQ191">
        <v>0</v>
      </c>
      <c r="GR191">
        <v>0</v>
      </c>
      <c r="GS191">
        <v>0</v>
      </c>
      <c r="GT191">
        <v>0</v>
      </c>
      <c r="HB191">
        <v>0</v>
      </c>
      <c r="HC191">
        <v>3.9695999999999995E-2</v>
      </c>
      <c r="HD191">
        <v>0</v>
      </c>
      <c r="HE191">
        <v>0</v>
      </c>
      <c r="HF191">
        <v>28817</v>
      </c>
      <c r="HG191">
        <v>6160</v>
      </c>
      <c r="HH191">
        <v>8667</v>
      </c>
      <c r="HI191">
        <v>0</v>
      </c>
      <c r="HJ191">
        <v>0</v>
      </c>
      <c r="HK191">
        <v>0</v>
      </c>
      <c r="HL191">
        <v>0</v>
      </c>
      <c r="HM191">
        <v>0</v>
      </c>
      <c r="HN191">
        <v>0</v>
      </c>
      <c r="HO191">
        <v>0</v>
      </c>
      <c r="HP191">
        <v>0</v>
      </c>
      <c r="HQ191">
        <v>0</v>
      </c>
      <c r="HR191">
        <v>0</v>
      </c>
      <c r="HS191">
        <v>407011</v>
      </c>
      <c r="HT191">
        <v>8721</v>
      </c>
      <c r="HW191">
        <v>0</v>
      </c>
      <c r="HX191">
        <v>0</v>
      </c>
      <c r="HY191">
        <v>0</v>
      </c>
      <c r="HZ191">
        <v>0</v>
      </c>
      <c r="IA191">
        <v>3</v>
      </c>
      <c r="IB191">
        <v>21</v>
      </c>
      <c r="IC191">
        <v>24</v>
      </c>
      <c r="ID191">
        <v>0</v>
      </c>
      <c r="IE191">
        <v>0</v>
      </c>
      <c r="IF191">
        <v>0</v>
      </c>
      <c r="IG191">
        <v>10</v>
      </c>
      <c r="IH191">
        <v>14.07</v>
      </c>
      <c r="II191">
        <v>0</v>
      </c>
      <c r="IJ191">
        <v>10.513</v>
      </c>
      <c r="IK191">
        <v>0</v>
      </c>
      <c r="IL191">
        <v>0</v>
      </c>
      <c r="IM191">
        <v>0</v>
      </c>
      <c r="IN191">
        <v>0</v>
      </c>
      <c r="IO191">
        <v>0</v>
      </c>
      <c r="IP191">
        <v>0</v>
      </c>
      <c r="IQ191">
        <v>10.513</v>
      </c>
      <c r="IR191">
        <v>6476</v>
      </c>
      <c r="IS191">
        <v>0</v>
      </c>
      <c r="IT191">
        <v>0</v>
      </c>
      <c r="IU191">
        <v>0</v>
      </c>
      <c r="IV191">
        <v>0</v>
      </c>
      <c r="IW191">
        <v>6160</v>
      </c>
      <c r="IX191">
        <v>0</v>
      </c>
      <c r="IY191">
        <v>0</v>
      </c>
      <c r="IZ191">
        <v>0</v>
      </c>
      <c r="JA191">
        <v>0</v>
      </c>
      <c r="JB191">
        <v>0</v>
      </c>
      <c r="JC191">
        <v>0</v>
      </c>
      <c r="JD191">
        <v>0</v>
      </c>
      <c r="JE191">
        <v>0</v>
      </c>
      <c r="JF191">
        <v>0</v>
      </c>
      <c r="JG191">
        <v>0</v>
      </c>
      <c r="JH191">
        <v>0</v>
      </c>
      <c r="JJ191">
        <v>0</v>
      </c>
      <c r="JK191">
        <v>0</v>
      </c>
      <c r="JL191">
        <v>0</v>
      </c>
      <c r="JM191">
        <v>0</v>
      </c>
      <c r="JO191">
        <v>0</v>
      </c>
      <c r="JP191">
        <v>0</v>
      </c>
      <c r="JQ191">
        <v>0</v>
      </c>
      <c r="JR191">
        <v>0</v>
      </c>
      <c r="JS191">
        <v>0</v>
      </c>
      <c r="JT191">
        <v>0</v>
      </c>
      <c r="JU191">
        <v>0</v>
      </c>
      <c r="JW191">
        <v>0</v>
      </c>
      <c r="JX191">
        <v>0</v>
      </c>
      <c r="JY191">
        <v>0</v>
      </c>
      <c r="JZ191">
        <v>0</v>
      </c>
      <c r="KD191">
        <v>0</v>
      </c>
      <c r="KE191">
        <v>7258</v>
      </c>
      <c r="KG191">
        <v>0</v>
      </c>
      <c r="KH191">
        <v>0</v>
      </c>
      <c r="KI191">
        <v>0</v>
      </c>
      <c r="KJ191">
        <v>5</v>
      </c>
      <c r="KK191">
        <v>5</v>
      </c>
      <c r="KL191">
        <v>3080</v>
      </c>
      <c r="KM191">
        <v>3080</v>
      </c>
      <c r="KN191">
        <v>0</v>
      </c>
      <c r="KO191">
        <v>0</v>
      </c>
      <c r="KP191">
        <v>0</v>
      </c>
      <c r="KQ191">
        <v>0</v>
      </c>
      <c r="KS191">
        <v>0</v>
      </c>
      <c r="KT191">
        <v>0</v>
      </c>
      <c r="KU191">
        <v>0</v>
      </c>
      <c r="KW191">
        <v>0</v>
      </c>
      <c r="KX191">
        <v>0</v>
      </c>
      <c r="KY191">
        <v>0</v>
      </c>
      <c r="KZ191">
        <v>0</v>
      </c>
      <c r="LA191">
        <v>0</v>
      </c>
      <c r="LB191">
        <v>0</v>
      </c>
      <c r="LD191">
        <v>0</v>
      </c>
      <c r="LE191">
        <v>0</v>
      </c>
      <c r="LF191">
        <v>0</v>
      </c>
      <c r="LG191">
        <v>0</v>
      </c>
      <c r="LH191">
        <v>0</v>
      </c>
      <c r="LI191">
        <v>0</v>
      </c>
      <c r="LJ191">
        <v>0</v>
      </c>
      <c r="LK191">
        <v>0</v>
      </c>
      <c r="LL191">
        <v>0</v>
      </c>
      <c r="LM191">
        <v>0</v>
      </c>
      <c r="LN191">
        <v>0</v>
      </c>
      <c r="LO191">
        <v>0</v>
      </c>
      <c r="LP191">
        <v>0</v>
      </c>
      <c r="LQ191">
        <v>0</v>
      </c>
      <c r="LR191">
        <v>0</v>
      </c>
      <c r="LS191">
        <v>0</v>
      </c>
      <c r="LT191">
        <v>0</v>
      </c>
      <c r="LU191">
        <v>0</v>
      </c>
      <c r="LV191">
        <v>0</v>
      </c>
      <c r="LW191">
        <v>0</v>
      </c>
      <c r="LX191">
        <v>0</v>
      </c>
      <c r="LY191">
        <v>0</v>
      </c>
      <c r="LZ191">
        <v>0</v>
      </c>
      <c r="MA191">
        <v>0</v>
      </c>
      <c r="MB191">
        <v>0</v>
      </c>
      <c r="MC191">
        <v>0</v>
      </c>
      <c r="MD191">
        <v>0</v>
      </c>
      <c r="ME191">
        <v>0</v>
      </c>
      <c r="MF191">
        <v>0</v>
      </c>
      <c r="MG191">
        <v>466388</v>
      </c>
      <c r="MH191">
        <v>0</v>
      </c>
      <c r="MI191">
        <v>0</v>
      </c>
      <c r="MJ191">
        <v>0</v>
      </c>
      <c r="MK191">
        <v>0</v>
      </c>
      <c r="ML191">
        <v>0</v>
      </c>
    </row>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sheetData>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0735D-C246-499E-B29F-85F3D8B83FD7}">
  <dimension ref="A1:E894"/>
  <sheetViews>
    <sheetView workbookViewId="0">
      <selection sqref="A1:XFD1048576"/>
    </sheetView>
  </sheetViews>
  <sheetFormatPr defaultRowHeight="12.5" x14ac:dyDescent="0.25"/>
  <cols>
    <col min="1" max="1" width="9.1796875" bestFit="1" customWidth="1"/>
    <col min="2" max="2" width="57.453125" bestFit="1" customWidth="1"/>
    <col min="3" max="3" width="9.6328125" bestFit="1" customWidth="1"/>
    <col min="4" max="4" width="60.08984375" bestFit="1" customWidth="1"/>
    <col min="5" max="5" width="61.36328125" bestFit="1" customWidth="1"/>
  </cols>
  <sheetData>
    <row r="1" spans="1:5" x14ac:dyDescent="0.25">
      <c r="A1" t="s">
        <v>767</v>
      </c>
      <c r="B1" t="s">
        <v>768</v>
      </c>
      <c r="C1" t="s">
        <v>769</v>
      </c>
      <c r="D1" t="s">
        <v>770</v>
      </c>
      <c r="E1" t="s">
        <v>771</v>
      </c>
    </row>
    <row r="2" spans="1:5" x14ac:dyDescent="0.25">
      <c r="A2">
        <v>3801</v>
      </c>
      <c r="B2" t="s">
        <v>48</v>
      </c>
      <c r="C2">
        <v>3801001</v>
      </c>
      <c r="D2" t="s">
        <v>775</v>
      </c>
      <c r="E2" t="s">
        <v>772</v>
      </c>
    </row>
    <row r="3" spans="1:5" x14ac:dyDescent="0.25">
      <c r="A3">
        <v>3801</v>
      </c>
      <c r="B3" t="s">
        <v>48</v>
      </c>
      <c r="C3">
        <v>3801042</v>
      </c>
      <c r="D3" t="s">
        <v>776</v>
      </c>
      <c r="E3" t="s">
        <v>772</v>
      </c>
    </row>
    <row r="4" spans="1:5" x14ac:dyDescent="0.25">
      <c r="A4">
        <v>3801</v>
      </c>
      <c r="B4" t="s">
        <v>48</v>
      </c>
      <c r="C4">
        <v>3801103</v>
      </c>
      <c r="D4" t="s">
        <v>777</v>
      </c>
      <c r="E4" t="s">
        <v>772</v>
      </c>
    </row>
    <row r="5" spans="1:5" x14ac:dyDescent="0.25">
      <c r="A5">
        <v>13801</v>
      </c>
      <c r="B5" t="s">
        <v>49</v>
      </c>
      <c r="C5">
        <v>13801101</v>
      </c>
      <c r="D5" t="s">
        <v>49</v>
      </c>
      <c r="E5" t="s">
        <v>772</v>
      </c>
    </row>
    <row r="6" spans="1:5" x14ac:dyDescent="0.25">
      <c r="A6">
        <v>14801</v>
      </c>
      <c r="B6" t="s">
        <v>31</v>
      </c>
      <c r="C6">
        <v>14801001</v>
      </c>
      <c r="D6" t="s">
        <v>778</v>
      </c>
      <c r="E6" t="s">
        <v>774</v>
      </c>
    </row>
    <row r="7" spans="1:5" x14ac:dyDescent="0.25">
      <c r="A7">
        <v>14801</v>
      </c>
      <c r="B7" t="s">
        <v>31</v>
      </c>
      <c r="C7">
        <v>14801002</v>
      </c>
      <c r="D7" t="s">
        <v>779</v>
      </c>
      <c r="E7" t="s">
        <v>774</v>
      </c>
    </row>
    <row r="8" spans="1:5" x14ac:dyDescent="0.25">
      <c r="A8">
        <v>14801</v>
      </c>
      <c r="B8" t="s">
        <v>31</v>
      </c>
      <c r="C8">
        <v>14801004</v>
      </c>
      <c r="D8" t="s">
        <v>780</v>
      </c>
      <c r="E8" t="s">
        <v>774</v>
      </c>
    </row>
    <row r="9" spans="1:5" x14ac:dyDescent="0.25">
      <c r="A9">
        <v>14801</v>
      </c>
      <c r="B9" t="s">
        <v>31</v>
      </c>
      <c r="C9">
        <v>14801005</v>
      </c>
      <c r="D9" t="s">
        <v>781</v>
      </c>
      <c r="E9" t="s">
        <v>774</v>
      </c>
    </row>
    <row r="10" spans="1:5" x14ac:dyDescent="0.25">
      <c r="A10">
        <v>14801</v>
      </c>
      <c r="B10" t="s">
        <v>31</v>
      </c>
      <c r="C10">
        <v>14801006</v>
      </c>
      <c r="D10" t="s">
        <v>782</v>
      </c>
      <c r="E10" t="s">
        <v>774</v>
      </c>
    </row>
    <row r="11" spans="1:5" x14ac:dyDescent="0.25">
      <c r="A11">
        <v>14801</v>
      </c>
      <c r="B11" t="s">
        <v>31</v>
      </c>
      <c r="C11">
        <v>14801007</v>
      </c>
      <c r="D11" t="s">
        <v>783</v>
      </c>
      <c r="E11" t="s">
        <v>774</v>
      </c>
    </row>
    <row r="12" spans="1:5" x14ac:dyDescent="0.25">
      <c r="A12">
        <v>14801</v>
      </c>
      <c r="B12" t="s">
        <v>31</v>
      </c>
      <c r="C12">
        <v>14801008</v>
      </c>
      <c r="D12" t="s">
        <v>784</v>
      </c>
      <c r="E12" t="s">
        <v>774</v>
      </c>
    </row>
    <row r="13" spans="1:5" x14ac:dyDescent="0.25">
      <c r="A13">
        <v>14801</v>
      </c>
      <c r="B13" t="s">
        <v>31</v>
      </c>
      <c r="C13">
        <v>14801009</v>
      </c>
      <c r="D13" t="s">
        <v>785</v>
      </c>
      <c r="E13" t="s">
        <v>774</v>
      </c>
    </row>
    <row r="14" spans="1:5" x14ac:dyDescent="0.25">
      <c r="A14">
        <v>14801</v>
      </c>
      <c r="B14" t="s">
        <v>31</v>
      </c>
      <c r="C14">
        <v>14801010</v>
      </c>
      <c r="D14" t="s">
        <v>786</v>
      </c>
      <c r="E14" t="s">
        <v>774</v>
      </c>
    </row>
    <row r="15" spans="1:5" x14ac:dyDescent="0.25">
      <c r="A15">
        <v>15801</v>
      </c>
      <c r="B15" t="s">
        <v>32</v>
      </c>
      <c r="C15">
        <v>15801001</v>
      </c>
      <c r="D15" t="s">
        <v>796</v>
      </c>
      <c r="E15" t="s">
        <v>774</v>
      </c>
    </row>
    <row r="16" spans="1:5" x14ac:dyDescent="0.25">
      <c r="A16">
        <v>15801</v>
      </c>
      <c r="B16" t="s">
        <v>32</v>
      </c>
      <c r="C16">
        <v>15801002</v>
      </c>
      <c r="D16" t="s">
        <v>797</v>
      </c>
      <c r="E16" t="s">
        <v>774</v>
      </c>
    </row>
    <row r="17" spans="1:5" x14ac:dyDescent="0.25">
      <c r="A17">
        <v>43801</v>
      </c>
      <c r="B17" t="s">
        <v>312</v>
      </c>
      <c r="C17">
        <v>43801001</v>
      </c>
      <c r="D17" t="s">
        <v>312</v>
      </c>
      <c r="E17" t="s">
        <v>772</v>
      </c>
    </row>
    <row r="18" spans="1:5" x14ac:dyDescent="0.25">
      <c r="A18">
        <v>70801</v>
      </c>
      <c r="B18" t="s">
        <v>765</v>
      </c>
      <c r="C18">
        <v>70801002</v>
      </c>
      <c r="D18" t="s">
        <v>1066</v>
      </c>
      <c r="E18" t="s">
        <v>774</v>
      </c>
    </row>
    <row r="19" spans="1:5" x14ac:dyDescent="0.25">
      <c r="A19">
        <v>70801</v>
      </c>
      <c r="B19" t="s">
        <v>765</v>
      </c>
      <c r="C19">
        <v>70801041</v>
      </c>
      <c r="D19" t="s">
        <v>1067</v>
      </c>
      <c r="E19" t="s">
        <v>774</v>
      </c>
    </row>
    <row r="20" spans="1:5" x14ac:dyDescent="0.25">
      <c r="A20">
        <v>71801</v>
      </c>
      <c r="B20" t="s">
        <v>77</v>
      </c>
      <c r="C20">
        <v>71801001</v>
      </c>
      <c r="D20" t="s">
        <v>1068</v>
      </c>
      <c r="E20" t="s">
        <v>772</v>
      </c>
    </row>
    <row r="21" spans="1:5" x14ac:dyDescent="0.25">
      <c r="A21">
        <v>71801</v>
      </c>
      <c r="B21" t="s">
        <v>77</v>
      </c>
      <c r="C21">
        <v>71801003</v>
      </c>
      <c r="D21" t="s">
        <v>1069</v>
      </c>
      <c r="E21" t="s">
        <v>772</v>
      </c>
    </row>
    <row r="22" spans="1:5" x14ac:dyDescent="0.25">
      <c r="A22">
        <v>71801</v>
      </c>
      <c r="B22" t="s">
        <v>77</v>
      </c>
      <c r="C22">
        <v>71801004</v>
      </c>
      <c r="D22" t="s">
        <v>1070</v>
      </c>
      <c r="E22" t="s">
        <v>772</v>
      </c>
    </row>
    <row r="23" spans="1:5" x14ac:dyDescent="0.25">
      <c r="A23">
        <v>72801</v>
      </c>
      <c r="B23" t="s">
        <v>89</v>
      </c>
      <c r="C23">
        <v>72801001</v>
      </c>
      <c r="D23" t="s">
        <v>1081</v>
      </c>
      <c r="E23" t="s">
        <v>774</v>
      </c>
    </row>
    <row r="24" spans="1:5" x14ac:dyDescent="0.25">
      <c r="A24">
        <v>72801</v>
      </c>
      <c r="B24" t="s">
        <v>89</v>
      </c>
      <c r="C24">
        <v>72801101</v>
      </c>
      <c r="D24" t="s">
        <v>1082</v>
      </c>
      <c r="E24" t="s">
        <v>774</v>
      </c>
    </row>
    <row r="25" spans="1:5" x14ac:dyDescent="0.25">
      <c r="A25">
        <v>72801</v>
      </c>
      <c r="B25" t="s">
        <v>89</v>
      </c>
      <c r="C25">
        <v>72801103</v>
      </c>
      <c r="D25" t="s">
        <v>1083</v>
      </c>
      <c r="E25" t="s">
        <v>774</v>
      </c>
    </row>
    <row r="26" spans="1:5" x14ac:dyDescent="0.25">
      <c r="A26">
        <v>72801</v>
      </c>
      <c r="B26" t="s">
        <v>89</v>
      </c>
      <c r="C26">
        <v>72801104</v>
      </c>
      <c r="D26" t="s">
        <v>1084</v>
      </c>
      <c r="E26" t="s">
        <v>774</v>
      </c>
    </row>
    <row r="27" spans="1:5" x14ac:dyDescent="0.25">
      <c r="A27">
        <v>72801</v>
      </c>
      <c r="B27" t="s">
        <v>89</v>
      </c>
      <c r="C27">
        <v>72801107</v>
      </c>
      <c r="D27" t="s">
        <v>1085</v>
      </c>
      <c r="E27" t="s">
        <v>774</v>
      </c>
    </row>
    <row r="28" spans="1:5" x14ac:dyDescent="0.25">
      <c r="A28">
        <v>72801</v>
      </c>
      <c r="B28" t="s">
        <v>89</v>
      </c>
      <c r="C28">
        <v>72801108</v>
      </c>
      <c r="D28" t="s">
        <v>1086</v>
      </c>
      <c r="E28" t="s">
        <v>774</v>
      </c>
    </row>
    <row r="29" spans="1:5" x14ac:dyDescent="0.25">
      <c r="A29">
        <v>72801</v>
      </c>
      <c r="B29" t="s">
        <v>89</v>
      </c>
      <c r="C29">
        <v>72801109</v>
      </c>
      <c r="D29" t="s">
        <v>1087</v>
      </c>
      <c r="E29" t="s">
        <v>774</v>
      </c>
    </row>
    <row r="30" spans="1:5" x14ac:dyDescent="0.25">
      <c r="A30">
        <v>72801</v>
      </c>
      <c r="B30" t="s">
        <v>89</v>
      </c>
      <c r="C30">
        <v>72801110</v>
      </c>
      <c r="D30" t="s">
        <v>1088</v>
      </c>
      <c r="E30" t="s">
        <v>774</v>
      </c>
    </row>
    <row r="31" spans="1:5" x14ac:dyDescent="0.25">
      <c r="A31">
        <v>72801</v>
      </c>
      <c r="B31" t="s">
        <v>89</v>
      </c>
      <c r="C31">
        <v>72801112</v>
      </c>
      <c r="D31" t="s">
        <v>1089</v>
      </c>
      <c r="E31" t="s">
        <v>774</v>
      </c>
    </row>
    <row r="32" spans="1:5" x14ac:dyDescent="0.25">
      <c r="A32">
        <v>72801</v>
      </c>
      <c r="B32" t="s">
        <v>89</v>
      </c>
      <c r="C32">
        <v>72801113</v>
      </c>
      <c r="D32" t="s">
        <v>1090</v>
      </c>
      <c r="E32" t="s">
        <v>774</v>
      </c>
    </row>
    <row r="33" spans="1:5" x14ac:dyDescent="0.25">
      <c r="A33">
        <v>72801</v>
      </c>
      <c r="B33" t="s">
        <v>89</v>
      </c>
      <c r="C33">
        <v>72801115</v>
      </c>
      <c r="D33" t="s">
        <v>1091</v>
      </c>
      <c r="E33" t="s">
        <v>774</v>
      </c>
    </row>
    <row r="34" spans="1:5" x14ac:dyDescent="0.25">
      <c r="A34">
        <v>72801</v>
      </c>
      <c r="B34" t="s">
        <v>89</v>
      </c>
      <c r="C34">
        <v>72801116</v>
      </c>
      <c r="D34" t="s">
        <v>1092</v>
      </c>
      <c r="E34" t="s">
        <v>774</v>
      </c>
    </row>
    <row r="35" spans="1:5" x14ac:dyDescent="0.25">
      <c r="A35">
        <v>72801</v>
      </c>
      <c r="B35" t="s">
        <v>89</v>
      </c>
      <c r="C35">
        <v>72801117</v>
      </c>
      <c r="D35" t="s">
        <v>1093</v>
      </c>
      <c r="E35" t="s">
        <v>774</v>
      </c>
    </row>
    <row r="36" spans="1:5" x14ac:dyDescent="0.25">
      <c r="A36">
        <v>72801</v>
      </c>
      <c r="B36" t="s">
        <v>89</v>
      </c>
      <c r="C36">
        <v>72801118</v>
      </c>
      <c r="D36" t="s">
        <v>1094</v>
      </c>
      <c r="E36" t="s">
        <v>774</v>
      </c>
    </row>
    <row r="37" spans="1:5" x14ac:dyDescent="0.25">
      <c r="A37">
        <v>72801</v>
      </c>
      <c r="B37" t="s">
        <v>89</v>
      </c>
      <c r="C37">
        <v>72801121</v>
      </c>
      <c r="D37" t="s">
        <v>1095</v>
      </c>
      <c r="E37" t="s">
        <v>774</v>
      </c>
    </row>
    <row r="38" spans="1:5" x14ac:dyDescent="0.25">
      <c r="A38">
        <v>72801</v>
      </c>
      <c r="B38" t="s">
        <v>89</v>
      </c>
      <c r="C38">
        <v>72801128</v>
      </c>
      <c r="D38" t="s">
        <v>1096</v>
      </c>
      <c r="E38" t="s">
        <v>774</v>
      </c>
    </row>
    <row r="39" spans="1:5" x14ac:dyDescent="0.25">
      <c r="A39">
        <v>72801</v>
      </c>
      <c r="B39" t="s">
        <v>89</v>
      </c>
      <c r="C39">
        <v>72801129</v>
      </c>
      <c r="D39" t="s">
        <v>1097</v>
      </c>
      <c r="E39" t="s">
        <v>774</v>
      </c>
    </row>
    <row r="40" spans="1:5" x14ac:dyDescent="0.25">
      <c r="A40">
        <v>72801</v>
      </c>
      <c r="B40" t="s">
        <v>89</v>
      </c>
      <c r="C40">
        <v>72801130</v>
      </c>
      <c r="D40" t="s">
        <v>1098</v>
      </c>
      <c r="E40" t="s">
        <v>774</v>
      </c>
    </row>
    <row r="41" spans="1:5" x14ac:dyDescent="0.25">
      <c r="A41">
        <v>72801</v>
      </c>
      <c r="B41" t="s">
        <v>89</v>
      </c>
      <c r="C41">
        <v>72801131</v>
      </c>
      <c r="D41" t="s">
        <v>1099</v>
      </c>
      <c r="E41" t="s">
        <v>774</v>
      </c>
    </row>
    <row r="42" spans="1:5" x14ac:dyDescent="0.25">
      <c r="A42">
        <v>72801</v>
      </c>
      <c r="B42" t="s">
        <v>89</v>
      </c>
      <c r="C42">
        <v>72801135</v>
      </c>
      <c r="D42" t="s">
        <v>1100</v>
      </c>
      <c r="E42" t="s">
        <v>774</v>
      </c>
    </row>
    <row r="43" spans="1:5" x14ac:dyDescent="0.25">
      <c r="A43">
        <v>72801</v>
      </c>
      <c r="B43" t="s">
        <v>89</v>
      </c>
      <c r="C43">
        <v>72801136</v>
      </c>
      <c r="D43" t="s">
        <v>1101</v>
      </c>
      <c r="E43" t="s">
        <v>774</v>
      </c>
    </row>
    <row r="44" spans="1:5" x14ac:dyDescent="0.25">
      <c r="A44">
        <v>72801</v>
      </c>
      <c r="B44" t="s">
        <v>89</v>
      </c>
      <c r="C44">
        <v>72801137</v>
      </c>
      <c r="D44" t="s">
        <v>1102</v>
      </c>
      <c r="E44" t="s">
        <v>774</v>
      </c>
    </row>
    <row r="45" spans="1:5" x14ac:dyDescent="0.25">
      <c r="A45">
        <v>72801</v>
      </c>
      <c r="B45" t="s">
        <v>89</v>
      </c>
      <c r="C45">
        <v>72801138</v>
      </c>
      <c r="D45" t="s">
        <v>1103</v>
      </c>
      <c r="E45" t="s">
        <v>774</v>
      </c>
    </row>
    <row r="46" spans="1:5" x14ac:dyDescent="0.25">
      <c r="A46">
        <v>72801</v>
      </c>
      <c r="B46" t="s">
        <v>89</v>
      </c>
      <c r="C46">
        <v>72801139</v>
      </c>
      <c r="D46" t="s">
        <v>1104</v>
      </c>
      <c r="E46" t="s">
        <v>774</v>
      </c>
    </row>
    <row r="47" spans="1:5" x14ac:dyDescent="0.25">
      <c r="A47">
        <v>72801</v>
      </c>
      <c r="B47" t="s">
        <v>89</v>
      </c>
      <c r="C47">
        <v>72801142</v>
      </c>
      <c r="D47" t="s">
        <v>1105</v>
      </c>
      <c r="E47" t="s">
        <v>774</v>
      </c>
    </row>
    <row r="48" spans="1:5" x14ac:dyDescent="0.25">
      <c r="A48">
        <v>72801</v>
      </c>
      <c r="B48" t="s">
        <v>89</v>
      </c>
      <c r="C48">
        <v>72801143</v>
      </c>
      <c r="D48" t="s">
        <v>1106</v>
      </c>
      <c r="E48" t="s">
        <v>774</v>
      </c>
    </row>
    <row r="49" spans="1:5" x14ac:dyDescent="0.25">
      <c r="A49">
        <v>72801</v>
      </c>
      <c r="B49" t="s">
        <v>89</v>
      </c>
      <c r="C49">
        <v>72801144</v>
      </c>
      <c r="D49" t="s">
        <v>1107</v>
      </c>
      <c r="E49" t="s">
        <v>774</v>
      </c>
    </row>
    <row r="50" spans="1:5" x14ac:dyDescent="0.25">
      <c r="A50">
        <v>72801</v>
      </c>
      <c r="B50" t="s">
        <v>89</v>
      </c>
      <c r="C50">
        <v>72801146</v>
      </c>
      <c r="D50" t="s">
        <v>1108</v>
      </c>
      <c r="E50" t="s">
        <v>774</v>
      </c>
    </row>
    <row r="51" spans="1:5" x14ac:dyDescent="0.25">
      <c r="A51">
        <v>72801</v>
      </c>
      <c r="B51" t="s">
        <v>89</v>
      </c>
      <c r="C51">
        <v>72801147</v>
      </c>
      <c r="D51" t="s">
        <v>1109</v>
      </c>
      <c r="E51" t="s">
        <v>774</v>
      </c>
    </row>
    <row r="52" spans="1:5" x14ac:dyDescent="0.25">
      <c r="A52">
        <v>72801</v>
      </c>
      <c r="B52" t="s">
        <v>89</v>
      </c>
      <c r="C52">
        <v>72801148</v>
      </c>
      <c r="D52" t="s">
        <v>1110</v>
      </c>
      <c r="E52" t="s">
        <v>774</v>
      </c>
    </row>
    <row r="53" spans="1:5" x14ac:dyDescent="0.25">
      <c r="A53">
        <v>72801</v>
      </c>
      <c r="B53" t="s">
        <v>89</v>
      </c>
      <c r="C53">
        <v>72801149</v>
      </c>
      <c r="D53" t="s">
        <v>1111</v>
      </c>
      <c r="E53" t="s">
        <v>774</v>
      </c>
    </row>
    <row r="54" spans="1:5" x14ac:dyDescent="0.25">
      <c r="A54">
        <v>72801</v>
      </c>
      <c r="B54" t="s">
        <v>89</v>
      </c>
      <c r="C54">
        <v>72801150</v>
      </c>
      <c r="D54" t="s">
        <v>1112</v>
      </c>
      <c r="E54" t="s">
        <v>774</v>
      </c>
    </row>
    <row r="55" spans="1:5" x14ac:dyDescent="0.25">
      <c r="A55">
        <v>72801</v>
      </c>
      <c r="B55" t="s">
        <v>89</v>
      </c>
      <c r="C55">
        <v>72801151</v>
      </c>
      <c r="D55" t="s">
        <v>1113</v>
      </c>
      <c r="E55" t="s">
        <v>772</v>
      </c>
    </row>
    <row r="56" spans="1:5" x14ac:dyDescent="0.25">
      <c r="A56">
        <v>72801</v>
      </c>
      <c r="B56" t="s">
        <v>89</v>
      </c>
      <c r="C56">
        <v>72801152</v>
      </c>
      <c r="D56" t="s">
        <v>1114</v>
      </c>
      <c r="E56" t="s">
        <v>774</v>
      </c>
    </row>
    <row r="57" spans="1:5" x14ac:dyDescent="0.25">
      <c r="A57">
        <v>72801</v>
      </c>
      <c r="B57" t="s">
        <v>89</v>
      </c>
      <c r="C57">
        <v>72801153</v>
      </c>
      <c r="D57" t="s">
        <v>1115</v>
      </c>
      <c r="E57" t="s">
        <v>774</v>
      </c>
    </row>
    <row r="58" spans="1:5" x14ac:dyDescent="0.25">
      <c r="A58">
        <v>72801</v>
      </c>
      <c r="B58" t="s">
        <v>89</v>
      </c>
      <c r="C58">
        <v>72801154</v>
      </c>
      <c r="D58" t="s">
        <v>1116</v>
      </c>
      <c r="E58" t="s">
        <v>774</v>
      </c>
    </row>
    <row r="59" spans="1:5" x14ac:dyDescent="0.25">
      <c r="A59">
        <v>72801</v>
      </c>
      <c r="B59" t="s">
        <v>89</v>
      </c>
      <c r="C59">
        <v>72801155</v>
      </c>
      <c r="D59" t="s">
        <v>1117</v>
      </c>
      <c r="E59" t="s">
        <v>772</v>
      </c>
    </row>
    <row r="60" spans="1:5" x14ac:dyDescent="0.25">
      <c r="A60">
        <v>72801</v>
      </c>
      <c r="B60" t="s">
        <v>89</v>
      </c>
      <c r="C60">
        <v>72801156</v>
      </c>
      <c r="D60" t="s">
        <v>1118</v>
      </c>
      <c r="E60" t="s">
        <v>774</v>
      </c>
    </row>
    <row r="61" spans="1:5" x14ac:dyDescent="0.25">
      <c r="A61">
        <v>72801</v>
      </c>
      <c r="B61" t="s">
        <v>89</v>
      </c>
      <c r="C61">
        <v>72801157</v>
      </c>
      <c r="D61" t="s">
        <v>1119</v>
      </c>
      <c r="E61" t="s">
        <v>774</v>
      </c>
    </row>
    <row r="62" spans="1:5" x14ac:dyDescent="0.25">
      <c r="A62">
        <v>72801</v>
      </c>
      <c r="B62" t="s">
        <v>89</v>
      </c>
      <c r="C62">
        <v>72801158</v>
      </c>
      <c r="D62" t="s">
        <v>1120</v>
      </c>
      <c r="E62" t="s">
        <v>774</v>
      </c>
    </row>
    <row r="63" spans="1:5" x14ac:dyDescent="0.25">
      <c r="A63">
        <v>72801</v>
      </c>
      <c r="B63" t="s">
        <v>89</v>
      </c>
      <c r="C63">
        <v>72801159</v>
      </c>
      <c r="D63" t="s">
        <v>1121</v>
      </c>
      <c r="E63" t="s">
        <v>774</v>
      </c>
    </row>
    <row r="64" spans="1:5" x14ac:dyDescent="0.25">
      <c r="A64">
        <v>72801</v>
      </c>
      <c r="B64" t="s">
        <v>89</v>
      </c>
      <c r="C64">
        <v>72801160</v>
      </c>
      <c r="D64" t="s">
        <v>1122</v>
      </c>
      <c r="E64" t="s">
        <v>774</v>
      </c>
    </row>
    <row r="65" spans="1:5" x14ac:dyDescent="0.25">
      <c r="A65">
        <v>72801</v>
      </c>
      <c r="B65" t="s">
        <v>89</v>
      </c>
      <c r="C65">
        <v>72801161</v>
      </c>
      <c r="D65" t="s">
        <v>1123</v>
      </c>
      <c r="E65" t="s">
        <v>774</v>
      </c>
    </row>
    <row r="66" spans="1:5" x14ac:dyDescent="0.25">
      <c r="A66">
        <v>72801</v>
      </c>
      <c r="B66" t="s">
        <v>89</v>
      </c>
      <c r="C66">
        <v>72801162</v>
      </c>
      <c r="D66" t="s">
        <v>1124</v>
      </c>
      <c r="E66" t="s">
        <v>774</v>
      </c>
    </row>
    <row r="67" spans="1:5" x14ac:dyDescent="0.25">
      <c r="A67">
        <v>72801</v>
      </c>
      <c r="B67" t="s">
        <v>89</v>
      </c>
      <c r="C67">
        <v>72801163</v>
      </c>
      <c r="D67" t="s">
        <v>1125</v>
      </c>
      <c r="E67" t="s">
        <v>774</v>
      </c>
    </row>
    <row r="68" spans="1:5" x14ac:dyDescent="0.25">
      <c r="A68">
        <v>72801</v>
      </c>
      <c r="B68" t="s">
        <v>89</v>
      </c>
      <c r="C68">
        <v>72801164</v>
      </c>
      <c r="D68" t="s">
        <v>1126</v>
      </c>
      <c r="E68" t="s">
        <v>774</v>
      </c>
    </row>
    <row r="69" spans="1:5" x14ac:dyDescent="0.25">
      <c r="A69">
        <v>92801</v>
      </c>
      <c r="B69" t="s">
        <v>25</v>
      </c>
      <c r="C69">
        <v>92801001</v>
      </c>
      <c r="D69" t="s">
        <v>1131</v>
      </c>
      <c r="E69" t="s">
        <v>774</v>
      </c>
    </row>
    <row r="70" spans="1:5" x14ac:dyDescent="0.25">
      <c r="A70">
        <v>105801</v>
      </c>
      <c r="B70" t="s">
        <v>30</v>
      </c>
      <c r="C70">
        <v>105801001</v>
      </c>
      <c r="D70" t="s">
        <v>30</v>
      </c>
      <c r="E70" t="s">
        <v>774</v>
      </c>
    </row>
    <row r="71" spans="1:5" x14ac:dyDescent="0.25">
      <c r="A71">
        <v>111801</v>
      </c>
      <c r="B71" t="s">
        <v>441</v>
      </c>
      <c r="C71">
        <v>111801001</v>
      </c>
      <c r="D71" t="s">
        <v>1367</v>
      </c>
      <c r="E71" t="s">
        <v>774</v>
      </c>
    </row>
    <row r="72" spans="1:5" x14ac:dyDescent="0.25">
      <c r="A72">
        <v>130801</v>
      </c>
      <c r="B72" t="s">
        <v>426</v>
      </c>
      <c r="C72">
        <v>130801001</v>
      </c>
      <c r="D72" t="s">
        <v>1373</v>
      </c>
      <c r="E72" t="s">
        <v>774</v>
      </c>
    </row>
    <row r="73" spans="1:5" x14ac:dyDescent="0.25">
      <c r="A73">
        <v>130801</v>
      </c>
      <c r="B73" t="s">
        <v>426</v>
      </c>
      <c r="C73">
        <v>130801003</v>
      </c>
      <c r="D73" t="s">
        <v>1374</v>
      </c>
      <c r="E73" t="s">
        <v>774</v>
      </c>
    </row>
    <row r="74" spans="1:5" x14ac:dyDescent="0.25">
      <c r="A74">
        <v>174801</v>
      </c>
      <c r="B74" t="s">
        <v>347</v>
      </c>
      <c r="C74">
        <v>174801101</v>
      </c>
      <c r="D74" t="s">
        <v>347</v>
      </c>
      <c r="E74" t="s">
        <v>772</v>
      </c>
    </row>
    <row r="75" spans="1:5" x14ac:dyDescent="0.25">
      <c r="A75">
        <v>178801</v>
      </c>
      <c r="B75" t="s">
        <v>85</v>
      </c>
      <c r="C75">
        <v>178801001</v>
      </c>
      <c r="D75" t="s">
        <v>85</v>
      </c>
      <c r="E75" t="s">
        <v>774</v>
      </c>
    </row>
    <row r="76" spans="1:5" x14ac:dyDescent="0.25">
      <c r="A76">
        <v>183801</v>
      </c>
      <c r="B76" t="s">
        <v>64</v>
      </c>
      <c r="C76">
        <v>183801001</v>
      </c>
      <c r="D76" t="s">
        <v>1396</v>
      </c>
      <c r="E76" t="s">
        <v>774</v>
      </c>
    </row>
    <row r="77" spans="1:5" x14ac:dyDescent="0.25">
      <c r="A77">
        <v>183801</v>
      </c>
      <c r="B77" t="s">
        <v>64</v>
      </c>
      <c r="C77">
        <v>183801002</v>
      </c>
      <c r="D77" t="s">
        <v>1397</v>
      </c>
      <c r="E77" t="s">
        <v>772</v>
      </c>
    </row>
    <row r="78" spans="1:5" x14ac:dyDescent="0.25">
      <c r="A78">
        <v>183801</v>
      </c>
      <c r="B78" t="s">
        <v>64</v>
      </c>
      <c r="C78">
        <v>183801003</v>
      </c>
      <c r="D78" t="s">
        <v>1398</v>
      </c>
      <c r="E78" t="s">
        <v>772</v>
      </c>
    </row>
    <row r="79" spans="1:5" x14ac:dyDescent="0.25">
      <c r="A79">
        <v>184801</v>
      </c>
      <c r="B79" t="s">
        <v>5</v>
      </c>
      <c r="C79">
        <v>184801001</v>
      </c>
      <c r="D79" t="s">
        <v>5</v>
      </c>
      <c r="E79" t="s">
        <v>774</v>
      </c>
    </row>
    <row r="80" spans="1:5" x14ac:dyDescent="0.25">
      <c r="A80">
        <v>193801</v>
      </c>
      <c r="B80" t="s">
        <v>65</v>
      </c>
      <c r="C80">
        <v>193801001</v>
      </c>
      <c r="D80" t="s">
        <v>65</v>
      </c>
      <c r="E80" t="s">
        <v>774</v>
      </c>
    </row>
    <row r="81" spans="1:5" x14ac:dyDescent="0.25">
      <c r="A81">
        <v>193801</v>
      </c>
      <c r="B81" t="s">
        <v>65</v>
      </c>
      <c r="C81">
        <v>193801101</v>
      </c>
      <c r="D81" t="s">
        <v>1399</v>
      </c>
      <c r="E81" t="s">
        <v>774</v>
      </c>
    </row>
    <row r="82" spans="1:5" x14ac:dyDescent="0.25">
      <c r="A82">
        <v>212801</v>
      </c>
      <c r="B82" t="s">
        <v>66</v>
      </c>
      <c r="C82">
        <v>212801001</v>
      </c>
      <c r="D82" t="s">
        <v>1400</v>
      </c>
      <c r="E82" t="s">
        <v>772</v>
      </c>
    </row>
    <row r="83" spans="1:5" x14ac:dyDescent="0.25">
      <c r="A83">
        <v>212801</v>
      </c>
      <c r="B83" t="s">
        <v>66</v>
      </c>
      <c r="C83">
        <v>212801041</v>
      </c>
      <c r="D83" t="s">
        <v>1401</v>
      </c>
      <c r="E83" t="s">
        <v>772</v>
      </c>
    </row>
    <row r="84" spans="1:5" x14ac:dyDescent="0.25">
      <c r="A84">
        <v>212801</v>
      </c>
      <c r="B84" t="s">
        <v>66</v>
      </c>
      <c r="C84">
        <v>212801042</v>
      </c>
      <c r="D84" t="s">
        <v>1402</v>
      </c>
      <c r="E84" t="s">
        <v>772</v>
      </c>
    </row>
    <row r="85" spans="1:5" x14ac:dyDescent="0.25">
      <c r="A85">
        <v>212801</v>
      </c>
      <c r="B85" t="s">
        <v>66</v>
      </c>
      <c r="C85">
        <v>212801101</v>
      </c>
      <c r="D85" t="s">
        <v>1403</v>
      </c>
      <c r="E85" t="s">
        <v>772</v>
      </c>
    </row>
    <row r="86" spans="1:5" x14ac:dyDescent="0.25">
      <c r="A86">
        <v>212801</v>
      </c>
      <c r="B86" t="s">
        <v>66</v>
      </c>
      <c r="C86">
        <v>212801102</v>
      </c>
      <c r="D86" t="s">
        <v>1404</v>
      </c>
      <c r="E86" t="s">
        <v>772</v>
      </c>
    </row>
    <row r="87" spans="1:5" x14ac:dyDescent="0.25">
      <c r="A87">
        <v>213801</v>
      </c>
      <c r="B87" t="s">
        <v>67</v>
      </c>
      <c r="C87">
        <v>213801001</v>
      </c>
      <c r="D87" t="s">
        <v>67</v>
      </c>
      <c r="E87" t="s">
        <v>774</v>
      </c>
    </row>
    <row r="88" spans="1:5" x14ac:dyDescent="0.25">
      <c r="A88">
        <v>220801</v>
      </c>
      <c r="B88" t="s">
        <v>68</v>
      </c>
      <c r="C88">
        <v>220801001</v>
      </c>
      <c r="D88" t="s">
        <v>68</v>
      </c>
      <c r="E88" t="s">
        <v>772</v>
      </c>
    </row>
    <row r="89" spans="1:5" x14ac:dyDescent="0.25">
      <c r="A89">
        <v>221801</v>
      </c>
      <c r="B89" t="s">
        <v>351</v>
      </c>
      <c r="C89">
        <v>221801005</v>
      </c>
      <c r="D89" t="s">
        <v>1420</v>
      </c>
      <c r="E89" t="s">
        <v>772</v>
      </c>
    </row>
    <row r="90" spans="1:5" x14ac:dyDescent="0.25">
      <c r="A90">
        <v>221801</v>
      </c>
      <c r="B90" t="s">
        <v>351</v>
      </c>
      <c r="C90">
        <v>221801011</v>
      </c>
      <c r="D90" t="s">
        <v>1421</v>
      </c>
      <c r="E90" t="s">
        <v>772</v>
      </c>
    </row>
    <row r="91" spans="1:5" x14ac:dyDescent="0.25">
      <c r="A91">
        <v>221801</v>
      </c>
      <c r="B91" t="s">
        <v>351</v>
      </c>
      <c r="C91">
        <v>221801014</v>
      </c>
      <c r="D91" t="s">
        <v>1422</v>
      </c>
      <c r="E91" t="s">
        <v>772</v>
      </c>
    </row>
    <row r="92" spans="1:5" x14ac:dyDescent="0.25">
      <c r="A92">
        <v>221801</v>
      </c>
      <c r="B92" t="s">
        <v>351</v>
      </c>
      <c r="C92">
        <v>221801020</v>
      </c>
      <c r="D92" t="s">
        <v>1423</v>
      </c>
      <c r="E92" t="s">
        <v>772</v>
      </c>
    </row>
    <row r="93" spans="1:5" x14ac:dyDescent="0.25">
      <c r="A93">
        <v>221801</v>
      </c>
      <c r="B93" t="s">
        <v>351</v>
      </c>
      <c r="C93">
        <v>221801023</v>
      </c>
      <c r="D93" t="s">
        <v>1424</v>
      </c>
      <c r="E93" t="s">
        <v>772</v>
      </c>
    </row>
    <row r="94" spans="1:5" x14ac:dyDescent="0.25">
      <c r="A94">
        <v>221801</v>
      </c>
      <c r="B94" t="s">
        <v>351</v>
      </c>
      <c r="C94">
        <v>221801025</v>
      </c>
      <c r="D94" t="s">
        <v>1425</v>
      </c>
      <c r="E94" t="s">
        <v>772</v>
      </c>
    </row>
    <row r="95" spans="1:5" x14ac:dyDescent="0.25">
      <c r="A95">
        <v>221801</v>
      </c>
      <c r="B95" t="s">
        <v>351</v>
      </c>
      <c r="C95">
        <v>221801026</v>
      </c>
      <c r="D95" t="s">
        <v>1426</v>
      </c>
      <c r="E95" t="s">
        <v>772</v>
      </c>
    </row>
    <row r="96" spans="1:5" x14ac:dyDescent="0.25">
      <c r="A96">
        <v>221801</v>
      </c>
      <c r="B96" t="s">
        <v>351</v>
      </c>
      <c r="C96">
        <v>221801027</v>
      </c>
      <c r="D96" t="s">
        <v>1427</v>
      </c>
      <c r="E96" t="s">
        <v>772</v>
      </c>
    </row>
    <row r="97" spans="1:5" x14ac:dyDescent="0.25">
      <c r="A97">
        <v>221801</v>
      </c>
      <c r="B97" t="s">
        <v>351</v>
      </c>
      <c r="C97">
        <v>221801033</v>
      </c>
      <c r="D97" t="s">
        <v>1428</v>
      </c>
      <c r="E97" t="s">
        <v>772</v>
      </c>
    </row>
    <row r="98" spans="1:5" x14ac:dyDescent="0.25">
      <c r="A98">
        <v>221801</v>
      </c>
      <c r="B98" t="s">
        <v>351</v>
      </c>
      <c r="C98">
        <v>221801034</v>
      </c>
      <c r="D98" t="s">
        <v>1429</v>
      </c>
      <c r="E98" t="s">
        <v>772</v>
      </c>
    </row>
    <row r="99" spans="1:5" x14ac:dyDescent="0.25">
      <c r="A99">
        <v>221801</v>
      </c>
      <c r="B99" t="s">
        <v>351</v>
      </c>
      <c r="C99">
        <v>221801039</v>
      </c>
      <c r="D99" t="s">
        <v>1430</v>
      </c>
      <c r="E99" t="s">
        <v>772</v>
      </c>
    </row>
    <row r="100" spans="1:5" x14ac:dyDescent="0.25">
      <c r="A100">
        <v>221801</v>
      </c>
      <c r="B100" t="s">
        <v>351</v>
      </c>
      <c r="C100">
        <v>221801043</v>
      </c>
      <c r="D100" t="s">
        <v>1431</v>
      </c>
      <c r="E100" t="s">
        <v>772</v>
      </c>
    </row>
    <row r="101" spans="1:5" x14ac:dyDescent="0.25">
      <c r="A101">
        <v>221801</v>
      </c>
      <c r="B101" t="s">
        <v>351</v>
      </c>
      <c r="C101">
        <v>221801044</v>
      </c>
      <c r="D101" t="s">
        <v>1432</v>
      </c>
      <c r="E101" t="s">
        <v>772</v>
      </c>
    </row>
    <row r="102" spans="1:5" x14ac:dyDescent="0.25">
      <c r="A102">
        <v>221801</v>
      </c>
      <c r="B102" t="s">
        <v>351</v>
      </c>
      <c r="C102">
        <v>221801045</v>
      </c>
      <c r="D102" t="s">
        <v>1433</v>
      </c>
      <c r="E102" t="s">
        <v>772</v>
      </c>
    </row>
    <row r="103" spans="1:5" x14ac:dyDescent="0.25">
      <c r="A103">
        <v>221801</v>
      </c>
      <c r="B103" t="s">
        <v>351</v>
      </c>
      <c r="C103">
        <v>221801046</v>
      </c>
      <c r="D103" t="s">
        <v>1434</v>
      </c>
      <c r="E103" t="s">
        <v>772</v>
      </c>
    </row>
    <row r="104" spans="1:5" x14ac:dyDescent="0.25">
      <c r="A104">
        <v>221801</v>
      </c>
      <c r="B104" t="s">
        <v>351</v>
      </c>
      <c r="C104">
        <v>221801048</v>
      </c>
      <c r="D104" t="s">
        <v>1435</v>
      </c>
      <c r="E104" t="s">
        <v>772</v>
      </c>
    </row>
    <row r="105" spans="1:5" x14ac:dyDescent="0.25">
      <c r="A105">
        <v>221801</v>
      </c>
      <c r="B105" t="s">
        <v>351</v>
      </c>
      <c r="C105">
        <v>221801051</v>
      </c>
      <c r="D105" t="s">
        <v>1436</v>
      </c>
      <c r="E105" t="s">
        <v>772</v>
      </c>
    </row>
    <row r="106" spans="1:5" x14ac:dyDescent="0.25">
      <c r="A106">
        <v>221801</v>
      </c>
      <c r="B106" t="s">
        <v>351</v>
      </c>
      <c r="C106">
        <v>221801052</v>
      </c>
      <c r="D106" t="s">
        <v>1437</v>
      </c>
      <c r="E106" t="s">
        <v>772</v>
      </c>
    </row>
    <row r="107" spans="1:5" x14ac:dyDescent="0.25">
      <c r="A107">
        <v>221801</v>
      </c>
      <c r="B107" t="s">
        <v>351</v>
      </c>
      <c r="C107">
        <v>221801055</v>
      </c>
      <c r="D107" t="s">
        <v>1438</v>
      </c>
      <c r="E107" t="s">
        <v>772</v>
      </c>
    </row>
    <row r="108" spans="1:5" x14ac:dyDescent="0.25">
      <c r="A108">
        <v>221801</v>
      </c>
      <c r="B108" t="s">
        <v>351</v>
      </c>
      <c r="C108">
        <v>221801056</v>
      </c>
      <c r="D108" t="s">
        <v>1439</v>
      </c>
      <c r="E108" t="s">
        <v>772</v>
      </c>
    </row>
    <row r="109" spans="1:5" x14ac:dyDescent="0.25">
      <c r="A109">
        <v>221801</v>
      </c>
      <c r="B109" t="s">
        <v>351</v>
      </c>
      <c r="C109">
        <v>221801057</v>
      </c>
      <c r="D109" t="s">
        <v>1440</v>
      </c>
      <c r="E109" t="s">
        <v>772</v>
      </c>
    </row>
    <row r="110" spans="1:5" x14ac:dyDescent="0.25">
      <c r="A110">
        <v>221801</v>
      </c>
      <c r="B110" t="s">
        <v>351</v>
      </c>
      <c r="C110">
        <v>221801058</v>
      </c>
      <c r="D110" t="s">
        <v>1441</v>
      </c>
      <c r="E110" t="s">
        <v>772</v>
      </c>
    </row>
    <row r="111" spans="1:5" x14ac:dyDescent="0.25">
      <c r="A111">
        <v>221801</v>
      </c>
      <c r="B111" t="s">
        <v>351</v>
      </c>
      <c r="C111">
        <v>221801060</v>
      </c>
      <c r="D111" t="s">
        <v>1442</v>
      </c>
      <c r="E111" t="s">
        <v>772</v>
      </c>
    </row>
    <row r="112" spans="1:5" x14ac:dyDescent="0.25">
      <c r="A112">
        <v>221801</v>
      </c>
      <c r="B112" t="s">
        <v>351</v>
      </c>
      <c r="C112">
        <v>221801061</v>
      </c>
      <c r="D112" t="s">
        <v>1443</v>
      </c>
      <c r="E112" t="s">
        <v>772</v>
      </c>
    </row>
    <row r="113" spans="1:5" x14ac:dyDescent="0.25">
      <c r="A113">
        <v>221801</v>
      </c>
      <c r="B113" t="s">
        <v>351</v>
      </c>
      <c r="C113">
        <v>221801062</v>
      </c>
      <c r="D113" t="s">
        <v>1444</v>
      </c>
      <c r="E113" t="s">
        <v>772</v>
      </c>
    </row>
    <row r="114" spans="1:5" x14ac:dyDescent="0.25">
      <c r="A114">
        <v>221801</v>
      </c>
      <c r="B114" t="s">
        <v>351</v>
      </c>
      <c r="C114">
        <v>221801063</v>
      </c>
      <c r="D114" t="s">
        <v>1445</v>
      </c>
      <c r="E114" t="s">
        <v>772</v>
      </c>
    </row>
    <row r="115" spans="1:5" x14ac:dyDescent="0.25">
      <c r="A115">
        <v>221801</v>
      </c>
      <c r="B115" t="s">
        <v>351</v>
      </c>
      <c r="C115">
        <v>221801064</v>
      </c>
      <c r="D115" t="s">
        <v>1446</v>
      </c>
      <c r="E115" t="s">
        <v>772</v>
      </c>
    </row>
    <row r="116" spans="1:5" x14ac:dyDescent="0.25">
      <c r="A116">
        <v>221801</v>
      </c>
      <c r="B116" t="s">
        <v>351</v>
      </c>
      <c r="C116">
        <v>221801065</v>
      </c>
      <c r="D116" t="s">
        <v>1447</v>
      </c>
      <c r="E116" t="s">
        <v>772</v>
      </c>
    </row>
    <row r="117" spans="1:5" x14ac:dyDescent="0.25">
      <c r="A117">
        <v>221801</v>
      </c>
      <c r="B117" t="s">
        <v>351</v>
      </c>
      <c r="C117">
        <v>221801066</v>
      </c>
      <c r="D117" t="s">
        <v>1448</v>
      </c>
      <c r="E117" t="s">
        <v>772</v>
      </c>
    </row>
    <row r="118" spans="1:5" x14ac:dyDescent="0.25">
      <c r="A118">
        <v>221801</v>
      </c>
      <c r="B118" t="s">
        <v>351</v>
      </c>
      <c r="C118">
        <v>221801067</v>
      </c>
      <c r="D118" t="s">
        <v>1449</v>
      </c>
      <c r="E118" t="s">
        <v>772</v>
      </c>
    </row>
    <row r="119" spans="1:5" x14ac:dyDescent="0.25">
      <c r="A119">
        <v>221801</v>
      </c>
      <c r="B119" t="s">
        <v>351</v>
      </c>
      <c r="C119">
        <v>221801068</v>
      </c>
      <c r="D119" t="s">
        <v>1450</v>
      </c>
      <c r="E119" t="s">
        <v>772</v>
      </c>
    </row>
    <row r="120" spans="1:5" x14ac:dyDescent="0.25">
      <c r="A120">
        <v>221801</v>
      </c>
      <c r="B120" t="s">
        <v>351</v>
      </c>
      <c r="C120">
        <v>221801069</v>
      </c>
      <c r="D120" t="s">
        <v>1451</v>
      </c>
      <c r="E120" t="s">
        <v>772</v>
      </c>
    </row>
    <row r="121" spans="1:5" x14ac:dyDescent="0.25">
      <c r="A121">
        <v>221801</v>
      </c>
      <c r="B121" t="s">
        <v>351</v>
      </c>
      <c r="C121">
        <v>221801070</v>
      </c>
      <c r="D121" t="s">
        <v>1452</v>
      </c>
      <c r="E121" t="s">
        <v>772</v>
      </c>
    </row>
    <row r="122" spans="1:5" x14ac:dyDescent="0.25">
      <c r="A122">
        <v>221801</v>
      </c>
      <c r="B122" t="s">
        <v>351</v>
      </c>
      <c r="C122">
        <v>221801071</v>
      </c>
      <c r="D122" t="s">
        <v>1453</v>
      </c>
      <c r="E122" t="s">
        <v>772</v>
      </c>
    </row>
    <row r="123" spans="1:5" x14ac:dyDescent="0.25">
      <c r="A123">
        <v>221801</v>
      </c>
      <c r="B123" t="s">
        <v>351</v>
      </c>
      <c r="C123">
        <v>221801073</v>
      </c>
      <c r="D123" t="s">
        <v>1454</v>
      </c>
      <c r="E123" t="s">
        <v>772</v>
      </c>
    </row>
    <row r="124" spans="1:5" x14ac:dyDescent="0.25">
      <c r="A124">
        <v>221801</v>
      </c>
      <c r="B124" t="s">
        <v>351</v>
      </c>
      <c r="C124">
        <v>221801074</v>
      </c>
      <c r="D124" t="s">
        <v>1455</v>
      </c>
      <c r="E124" t="s">
        <v>772</v>
      </c>
    </row>
    <row r="125" spans="1:5" x14ac:dyDescent="0.25">
      <c r="A125">
        <v>221801</v>
      </c>
      <c r="B125" t="s">
        <v>351</v>
      </c>
      <c r="C125">
        <v>221801075</v>
      </c>
      <c r="D125" t="s">
        <v>1456</v>
      </c>
      <c r="E125" t="s">
        <v>772</v>
      </c>
    </row>
    <row r="126" spans="1:5" x14ac:dyDescent="0.25">
      <c r="A126">
        <v>221801</v>
      </c>
      <c r="B126" t="s">
        <v>351</v>
      </c>
      <c r="C126">
        <v>221801076</v>
      </c>
      <c r="D126" t="s">
        <v>1457</v>
      </c>
      <c r="E126" t="s">
        <v>772</v>
      </c>
    </row>
    <row r="127" spans="1:5" x14ac:dyDescent="0.25">
      <c r="A127">
        <v>221801</v>
      </c>
      <c r="B127" t="s">
        <v>351</v>
      </c>
      <c r="C127">
        <v>221801077</v>
      </c>
      <c r="D127" t="s">
        <v>1458</v>
      </c>
      <c r="E127" t="s">
        <v>772</v>
      </c>
    </row>
    <row r="128" spans="1:5" x14ac:dyDescent="0.25">
      <c r="A128">
        <v>221801</v>
      </c>
      <c r="B128" t="s">
        <v>351</v>
      </c>
      <c r="C128">
        <v>221801078</v>
      </c>
      <c r="D128" t="s">
        <v>1459</v>
      </c>
      <c r="E128" t="s">
        <v>772</v>
      </c>
    </row>
    <row r="129" spans="1:5" x14ac:dyDescent="0.25">
      <c r="A129">
        <v>221801</v>
      </c>
      <c r="B129" t="s">
        <v>351</v>
      </c>
      <c r="C129">
        <v>221801080</v>
      </c>
      <c r="D129" t="s">
        <v>1460</v>
      </c>
      <c r="E129" t="s">
        <v>772</v>
      </c>
    </row>
    <row r="130" spans="1:5" x14ac:dyDescent="0.25">
      <c r="A130">
        <v>226801</v>
      </c>
      <c r="B130" t="s">
        <v>521</v>
      </c>
      <c r="C130">
        <v>226801001</v>
      </c>
      <c r="D130" t="s">
        <v>1461</v>
      </c>
      <c r="E130" t="s">
        <v>772</v>
      </c>
    </row>
    <row r="131" spans="1:5" x14ac:dyDescent="0.25">
      <c r="A131">
        <v>226801</v>
      </c>
      <c r="B131" t="s">
        <v>521</v>
      </c>
      <c r="C131">
        <v>226801002</v>
      </c>
      <c r="D131" t="s">
        <v>1462</v>
      </c>
      <c r="E131" t="s">
        <v>772</v>
      </c>
    </row>
    <row r="132" spans="1:5" x14ac:dyDescent="0.25">
      <c r="A132">
        <v>226801</v>
      </c>
      <c r="B132" t="s">
        <v>521</v>
      </c>
      <c r="C132">
        <v>226801003</v>
      </c>
      <c r="D132" t="s">
        <v>1463</v>
      </c>
      <c r="E132" t="s">
        <v>772</v>
      </c>
    </row>
    <row r="133" spans="1:5" x14ac:dyDescent="0.25">
      <c r="A133">
        <v>226801</v>
      </c>
      <c r="B133" t="s">
        <v>521</v>
      </c>
      <c r="C133">
        <v>226801004</v>
      </c>
      <c r="D133" t="s">
        <v>1464</v>
      </c>
      <c r="E133" t="s">
        <v>772</v>
      </c>
    </row>
    <row r="134" spans="1:5" x14ac:dyDescent="0.25">
      <c r="A134">
        <v>234801</v>
      </c>
      <c r="B134" t="s">
        <v>74</v>
      </c>
      <c r="C134">
        <v>234801001</v>
      </c>
      <c r="D134" t="s">
        <v>74</v>
      </c>
      <c r="E134" t="s">
        <v>774</v>
      </c>
    </row>
    <row r="135" spans="1:5" x14ac:dyDescent="0.25">
      <c r="A135">
        <v>236801</v>
      </c>
      <c r="B135" t="s">
        <v>75</v>
      </c>
      <c r="C135">
        <v>236801001</v>
      </c>
      <c r="D135" t="s">
        <v>1577</v>
      </c>
      <c r="E135" t="s">
        <v>774</v>
      </c>
    </row>
    <row r="136" spans="1:5" x14ac:dyDescent="0.25">
      <c r="A136">
        <v>240801</v>
      </c>
      <c r="B136" t="s">
        <v>444</v>
      </c>
      <c r="C136">
        <v>240801001</v>
      </c>
      <c r="D136" t="s">
        <v>1578</v>
      </c>
      <c r="E136" t="s">
        <v>774</v>
      </c>
    </row>
    <row r="137" spans="1:5" x14ac:dyDescent="0.25">
      <c r="A137">
        <v>240801</v>
      </c>
      <c r="B137" t="s">
        <v>444</v>
      </c>
      <c r="C137">
        <v>240801002</v>
      </c>
      <c r="D137" t="s">
        <v>1579</v>
      </c>
      <c r="E137" t="s">
        <v>774</v>
      </c>
    </row>
    <row r="138" spans="1:5" x14ac:dyDescent="0.25">
      <c r="A138">
        <v>246801</v>
      </c>
      <c r="B138" t="s">
        <v>88</v>
      </c>
      <c r="C138">
        <v>246801001</v>
      </c>
      <c r="D138" t="s">
        <v>88</v>
      </c>
      <c r="E138" t="s">
        <v>772</v>
      </c>
    </row>
    <row r="139" spans="1:5" x14ac:dyDescent="0.25">
      <c r="A139">
        <v>15802</v>
      </c>
      <c r="B139" t="s">
        <v>50</v>
      </c>
      <c r="C139">
        <v>15802001</v>
      </c>
      <c r="D139" t="s">
        <v>50</v>
      </c>
      <c r="E139" t="s">
        <v>774</v>
      </c>
    </row>
    <row r="140" spans="1:5" x14ac:dyDescent="0.25">
      <c r="A140">
        <v>15802</v>
      </c>
      <c r="B140" t="s">
        <v>50</v>
      </c>
      <c r="C140">
        <v>15802004</v>
      </c>
      <c r="D140" t="s">
        <v>798</v>
      </c>
      <c r="E140" t="s">
        <v>774</v>
      </c>
    </row>
    <row r="141" spans="1:5" x14ac:dyDescent="0.25">
      <c r="A141">
        <v>43802</v>
      </c>
      <c r="B141" t="s">
        <v>425</v>
      </c>
      <c r="C141">
        <v>43802101</v>
      </c>
      <c r="D141" t="s">
        <v>903</v>
      </c>
      <c r="E141" t="s">
        <v>772</v>
      </c>
    </row>
    <row r="142" spans="1:5" x14ac:dyDescent="0.25">
      <c r="A142">
        <v>46802</v>
      </c>
      <c r="B142" t="s">
        <v>37</v>
      </c>
      <c r="C142">
        <v>46802001</v>
      </c>
      <c r="D142" t="s">
        <v>904</v>
      </c>
      <c r="E142" t="s">
        <v>774</v>
      </c>
    </row>
    <row r="143" spans="1:5" x14ac:dyDescent="0.25">
      <c r="A143">
        <v>46802</v>
      </c>
      <c r="B143" t="s">
        <v>37</v>
      </c>
      <c r="C143">
        <v>46802007</v>
      </c>
      <c r="D143" t="s">
        <v>905</v>
      </c>
      <c r="E143" t="s">
        <v>774</v>
      </c>
    </row>
    <row r="144" spans="1:5" x14ac:dyDescent="0.25">
      <c r="A144">
        <v>46802</v>
      </c>
      <c r="B144" t="s">
        <v>37</v>
      </c>
      <c r="C144">
        <v>46802010</v>
      </c>
      <c r="D144" t="s">
        <v>906</v>
      </c>
      <c r="E144" t="s">
        <v>774</v>
      </c>
    </row>
    <row r="145" spans="1:5" x14ac:dyDescent="0.25">
      <c r="A145">
        <v>46802</v>
      </c>
      <c r="B145" t="s">
        <v>37</v>
      </c>
      <c r="C145">
        <v>46802014</v>
      </c>
      <c r="D145" t="s">
        <v>907</v>
      </c>
      <c r="E145" t="s">
        <v>774</v>
      </c>
    </row>
    <row r="146" spans="1:5" x14ac:dyDescent="0.25">
      <c r="A146">
        <v>46802</v>
      </c>
      <c r="B146" t="s">
        <v>37</v>
      </c>
      <c r="C146">
        <v>46802016</v>
      </c>
      <c r="D146" t="s">
        <v>908</v>
      </c>
      <c r="E146" t="s">
        <v>774</v>
      </c>
    </row>
    <row r="147" spans="1:5" x14ac:dyDescent="0.25">
      <c r="A147">
        <v>46802</v>
      </c>
      <c r="B147" t="s">
        <v>37</v>
      </c>
      <c r="C147">
        <v>46802017</v>
      </c>
      <c r="D147" t="s">
        <v>909</v>
      </c>
      <c r="E147" t="s">
        <v>774</v>
      </c>
    </row>
    <row r="148" spans="1:5" x14ac:dyDescent="0.25">
      <c r="A148">
        <v>46802</v>
      </c>
      <c r="B148" t="s">
        <v>37</v>
      </c>
      <c r="C148">
        <v>46802018</v>
      </c>
      <c r="D148" t="s">
        <v>910</v>
      </c>
      <c r="E148" t="s">
        <v>774</v>
      </c>
    </row>
    <row r="149" spans="1:5" x14ac:dyDescent="0.25">
      <c r="A149">
        <v>46802</v>
      </c>
      <c r="B149" t="s">
        <v>37</v>
      </c>
      <c r="C149">
        <v>46802021</v>
      </c>
      <c r="D149" t="s">
        <v>911</v>
      </c>
      <c r="E149" t="s">
        <v>774</v>
      </c>
    </row>
    <row r="150" spans="1:5" x14ac:dyDescent="0.25">
      <c r="A150">
        <v>46802</v>
      </c>
      <c r="B150" t="s">
        <v>37</v>
      </c>
      <c r="C150">
        <v>46802022</v>
      </c>
      <c r="D150" t="s">
        <v>912</v>
      </c>
      <c r="E150" t="s">
        <v>774</v>
      </c>
    </row>
    <row r="151" spans="1:5" x14ac:dyDescent="0.25">
      <c r="A151">
        <v>57802</v>
      </c>
      <c r="B151" t="s">
        <v>14</v>
      </c>
      <c r="C151">
        <v>57802001</v>
      </c>
      <c r="D151" t="s">
        <v>913</v>
      </c>
      <c r="E151" t="s">
        <v>774</v>
      </c>
    </row>
    <row r="152" spans="1:5" x14ac:dyDescent="0.25">
      <c r="A152">
        <v>61802</v>
      </c>
      <c r="B152" t="s">
        <v>323</v>
      </c>
      <c r="C152">
        <v>61802003</v>
      </c>
      <c r="D152" t="s">
        <v>1062</v>
      </c>
      <c r="E152" t="s">
        <v>772</v>
      </c>
    </row>
    <row r="153" spans="1:5" x14ac:dyDescent="0.25">
      <c r="A153">
        <v>61802</v>
      </c>
      <c r="B153" t="s">
        <v>323</v>
      </c>
      <c r="C153">
        <v>61802004</v>
      </c>
      <c r="D153" t="s">
        <v>1063</v>
      </c>
      <c r="E153" t="s">
        <v>772</v>
      </c>
    </row>
    <row r="154" spans="1:5" x14ac:dyDescent="0.25">
      <c r="A154">
        <v>61802</v>
      </c>
      <c r="B154" t="s">
        <v>323</v>
      </c>
      <c r="C154">
        <v>61802005</v>
      </c>
      <c r="D154" t="s">
        <v>1064</v>
      </c>
      <c r="E154" t="s">
        <v>772</v>
      </c>
    </row>
    <row r="155" spans="1:5" x14ac:dyDescent="0.25">
      <c r="A155">
        <v>68802</v>
      </c>
      <c r="B155" t="s">
        <v>325</v>
      </c>
      <c r="C155">
        <v>68802001</v>
      </c>
      <c r="D155" t="s">
        <v>325</v>
      </c>
      <c r="E155" t="s">
        <v>772</v>
      </c>
    </row>
    <row r="156" spans="1:5" x14ac:dyDescent="0.25">
      <c r="A156">
        <v>72802</v>
      </c>
      <c r="B156" t="s">
        <v>329</v>
      </c>
      <c r="C156">
        <v>72802001</v>
      </c>
      <c r="D156" t="s">
        <v>1127</v>
      </c>
      <c r="E156" t="s">
        <v>774</v>
      </c>
    </row>
    <row r="157" spans="1:5" x14ac:dyDescent="0.25">
      <c r="A157">
        <v>72802</v>
      </c>
      <c r="B157" t="s">
        <v>329</v>
      </c>
      <c r="C157">
        <v>72802002</v>
      </c>
      <c r="D157" t="s">
        <v>1128</v>
      </c>
      <c r="E157" t="s">
        <v>774</v>
      </c>
    </row>
    <row r="158" spans="1:5" x14ac:dyDescent="0.25">
      <c r="A158">
        <v>84802</v>
      </c>
      <c r="B158" t="s">
        <v>330</v>
      </c>
      <c r="C158">
        <v>84802001</v>
      </c>
      <c r="D158" t="s">
        <v>1129</v>
      </c>
      <c r="E158" t="s">
        <v>772</v>
      </c>
    </row>
    <row r="159" spans="1:5" x14ac:dyDescent="0.25">
      <c r="A159">
        <v>84802</v>
      </c>
      <c r="B159" t="s">
        <v>330</v>
      </c>
      <c r="C159">
        <v>84802002</v>
      </c>
      <c r="D159" t="s">
        <v>1130</v>
      </c>
      <c r="E159" t="s">
        <v>772</v>
      </c>
    </row>
    <row r="160" spans="1:5" x14ac:dyDescent="0.25">
      <c r="A160">
        <v>101802</v>
      </c>
      <c r="B160" t="s">
        <v>45</v>
      </c>
      <c r="C160">
        <v>101802001</v>
      </c>
      <c r="D160" t="s">
        <v>1132</v>
      </c>
      <c r="E160" t="s">
        <v>772</v>
      </c>
    </row>
    <row r="161" spans="1:5" x14ac:dyDescent="0.25">
      <c r="A161">
        <v>101802</v>
      </c>
      <c r="B161" t="s">
        <v>45</v>
      </c>
      <c r="C161">
        <v>101802041</v>
      </c>
      <c r="D161" t="s">
        <v>1133</v>
      </c>
      <c r="E161" t="s">
        <v>772</v>
      </c>
    </row>
    <row r="162" spans="1:5" x14ac:dyDescent="0.25">
      <c r="A162">
        <v>101802</v>
      </c>
      <c r="B162" t="s">
        <v>45</v>
      </c>
      <c r="C162">
        <v>101802101</v>
      </c>
      <c r="D162" t="s">
        <v>1134</v>
      </c>
      <c r="E162" t="s">
        <v>772</v>
      </c>
    </row>
    <row r="163" spans="1:5" x14ac:dyDescent="0.25">
      <c r="A163">
        <v>101802</v>
      </c>
      <c r="B163" t="s">
        <v>45</v>
      </c>
      <c r="C163">
        <v>101802102</v>
      </c>
      <c r="D163" t="s">
        <v>1135</v>
      </c>
      <c r="E163" t="s">
        <v>772</v>
      </c>
    </row>
    <row r="164" spans="1:5" x14ac:dyDescent="0.25">
      <c r="A164">
        <v>105802</v>
      </c>
      <c r="B164" t="s">
        <v>3</v>
      </c>
      <c r="C164">
        <v>105802041</v>
      </c>
      <c r="D164" t="s">
        <v>3</v>
      </c>
      <c r="E164" t="s">
        <v>774</v>
      </c>
    </row>
    <row r="165" spans="1:5" x14ac:dyDescent="0.25">
      <c r="A165">
        <v>105802</v>
      </c>
      <c r="B165" t="s">
        <v>3</v>
      </c>
      <c r="C165">
        <v>105802101</v>
      </c>
      <c r="D165" t="s">
        <v>1225</v>
      </c>
      <c r="E165" t="s">
        <v>772</v>
      </c>
    </row>
    <row r="166" spans="1:5" x14ac:dyDescent="0.25">
      <c r="A166">
        <v>108802</v>
      </c>
      <c r="B166" t="s">
        <v>340</v>
      </c>
      <c r="C166">
        <v>108802101</v>
      </c>
      <c r="D166" t="s">
        <v>1231</v>
      </c>
      <c r="E166" t="s">
        <v>772</v>
      </c>
    </row>
    <row r="167" spans="1:5" x14ac:dyDescent="0.25">
      <c r="A167">
        <v>108802</v>
      </c>
      <c r="B167" t="s">
        <v>340</v>
      </c>
      <c r="C167">
        <v>108802102</v>
      </c>
      <c r="D167" t="s">
        <v>1232</v>
      </c>
      <c r="E167" t="s">
        <v>772</v>
      </c>
    </row>
    <row r="168" spans="1:5" x14ac:dyDescent="0.25">
      <c r="A168">
        <v>108802</v>
      </c>
      <c r="B168" t="s">
        <v>340</v>
      </c>
      <c r="C168">
        <v>108802103</v>
      </c>
      <c r="D168" t="s">
        <v>1233</v>
      </c>
      <c r="E168" t="s">
        <v>772</v>
      </c>
    </row>
    <row r="169" spans="1:5" x14ac:dyDescent="0.25">
      <c r="A169">
        <v>108802</v>
      </c>
      <c r="B169" t="s">
        <v>340</v>
      </c>
      <c r="C169">
        <v>108802104</v>
      </c>
      <c r="D169" t="s">
        <v>1234</v>
      </c>
      <c r="E169" t="s">
        <v>772</v>
      </c>
    </row>
    <row r="170" spans="1:5" x14ac:dyDescent="0.25">
      <c r="A170">
        <v>152802</v>
      </c>
      <c r="B170" t="s">
        <v>81</v>
      </c>
      <c r="C170">
        <v>152802101</v>
      </c>
      <c r="D170" t="s">
        <v>81</v>
      </c>
      <c r="E170" t="s">
        <v>772</v>
      </c>
    </row>
    <row r="171" spans="1:5" x14ac:dyDescent="0.25">
      <c r="A171">
        <v>161802</v>
      </c>
      <c r="B171" t="s">
        <v>345</v>
      </c>
      <c r="C171">
        <v>161802001</v>
      </c>
      <c r="D171" t="s">
        <v>1376</v>
      </c>
      <c r="E171" t="s">
        <v>772</v>
      </c>
    </row>
    <row r="172" spans="1:5" x14ac:dyDescent="0.25">
      <c r="A172">
        <v>161802</v>
      </c>
      <c r="B172" t="s">
        <v>345</v>
      </c>
      <c r="C172">
        <v>161802101</v>
      </c>
      <c r="D172" t="s">
        <v>1377</v>
      </c>
      <c r="E172" t="s">
        <v>772</v>
      </c>
    </row>
    <row r="173" spans="1:5" x14ac:dyDescent="0.25">
      <c r="A173">
        <v>161802</v>
      </c>
      <c r="B173" t="s">
        <v>345</v>
      </c>
      <c r="C173">
        <v>161802102</v>
      </c>
      <c r="D173" t="s">
        <v>1378</v>
      </c>
      <c r="E173" t="s">
        <v>772</v>
      </c>
    </row>
    <row r="174" spans="1:5" x14ac:dyDescent="0.25">
      <c r="A174">
        <v>165802</v>
      </c>
      <c r="B174" t="s">
        <v>82</v>
      </c>
      <c r="C174">
        <v>165802101</v>
      </c>
      <c r="D174" t="s">
        <v>82</v>
      </c>
      <c r="E174" t="s">
        <v>774</v>
      </c>
    </row>
    <row r="175" spans="1:5" x14ac:dyDescent="0.25">
      <c r="A175">
        <v>170802</v>
      </c>
      <c r="B175" t="s">
        <v>601</v>
      </c>
      <c r="C175">
        <v>170802001</v>
      </c>
      <c r="D175" t="s">
        <v>601</v>
      </c>
      <c r="E175" t="s">
        <v>772</v>
      </c>
    </row>
    <row r="176" spans="1:5" x14ac:dyDescent="0.25">
      <c r="A176">
        <v>220802</v>
      </c>
      <c r="B176" t="s">
        <v>69</v>
      </c>
      <c r="C176">
        <v>220802040</v>
      </c>
      <c r="D176" t="s">
        <v>1408</v>
      </c>
      <c r="E176" t="s">
        <v>772</v>
      </c>
    </row>
    <row r="177" spans="1:5" x14ac:dyDescent="0.25">
      <c r="A177">
        <v>220802</v>
      </c>
      <c r="B177" t="s">
        <v>69</v>
      </c>
      <c r="C177">
        <v>220802101</v>
      </c>
      <c r="D177" t="s">
        <v>1409</v>
      </c>
      <c r="E177" t="s">
        <v>772</v>
      </c>
    </row>
    <row r="178" spans="1:5" x14ac:dyDescent="0.25">
      <c r="A178">
        <v>220802</v>
      </c>
      <c r="B178" t="s">
        <v>69</v>
      </c>
      <c r="C178">
        <v>220802102</v>
      </c>
      <c r="D178" t="s">
        <v>1410</v>
      </c>
      <c r="E178" t="s">
        <v>772</v>
      </c>
    </row>
    <row r="179" spans="1:5" x14ac:dyDescent="0.25">
      <c r="A179">
        <v>236802</v>
      </c>
      <c r="B179" t="s">
        <v>372</v>
      </c>
      <c r="C179">
        <v>236802101</v>
      </c>
      <c r="D179" t="s">
        <v>372</v>
      </c>
      <c r="E179" t="s">
        <v>772</v>
      </c>
    </row>
    <row r="180" spans="1:5" x14ac:dyDescent="0.25">
      <c r="A180">
        <v>246802</v>
      </c>
      <c r="B180" t="s">
        <v>400</v>
      </c>
      <c r="C180">
        <v>246802001</v>
      </c>
      <c r="D180" t="s">
        <v>400</v>
      </c>
      <c r="E180" t="s">
        <v>772</v>
      </c>
    </row>
    <row r="181" spans="1:5" x14ac:dyDescent="0.25">
      <c r="A181">
        <v>14803</v>
      </c>
      <c r="B181" t="s">
        <v>306</v>
      </c>
      <c r="C181">
        <v>14803002</v>
      </c>
      <c r="D181" t="s">
        <v>787</v>
      </c>
      <c r="E181" t="s">
        <v>772</v>
      </c>
    </row>
    <row r="182" spans="1:5" x14ac:dyDescent="0.25">
      <c r="A182">
        <v>14803</v>
      </c>
      <c r="B182" t="s">
        <v>306</v>
      </c>
      <c r="C182">
        <v>14803003</v>
      </c>
      <c r="D182" t="s">
        <v>788</v>
      </c>
      <c r="E182" t="s">
        <v>772</v>
      </c>
    </row>
    <row r="183" spans="1:5" x14ac:dyDescent="0.25">
      <c r="A183">
        <v>14803</v>
      </c>
      <c r="B183" t="s">
        <v>306</v>
      </c>
      <c r="C183">
        <v>14803004</v>
      </c>
      <c r="D183" t="s">
        <v>789</v>
      </c>
      <c r="E183" t="s">
        <v>772</v>
      </c>
    </row>
    <row r="184" spans="1:5" x14ac:dyDescent="0.25">
      <c r="A184">
        <v>14803</v>
      </c>
      <c r="B184" t="s">
        <v>306</v>
      </c>
      <c r="C184">
        <v>14803101</v>
      </c>
      <c r="D184" t="s">
        <v>790</v>
      </c>
      <c r="E184" t="s">
        <v>774</v>
      </c>
    </row>
    <row r="185" spans="1:5" x14ac:dyDescent="0.25">
      <c r="A185">
        <v>21803</v>
      </c>
      <c r="B185" t="s">
        <v>36</v>
      </c>
      <c r="C185">
        <v>21803001</v>
      </c>
      <c r="D185" t="s">
        <v>897</v>
      </c>
      <c r="E185" t="s">
        <v>772</v>
      </c>
    </row>
    <row r="186" spans="1:5" x14ac:dyDescent="0.25">
      <c r="A186">
        <v>21803</v>
      </c>
      <c r="B186" t="s">
        <v>36</v>
      </c>
      <c r="C186">
        <v>21803102</v>
      </c>
      <c r="D186" t="s">
        <v>898</v>
      </c>
      <c r="E186" t="s">
        <v>772</v>
      </c>
    </row>
    <row r="187" spans="1:5" x14ac:dyDescent="0.25">
      <c r="A187">
        <v>57803</v>
      </c>
      <c r="B187" t="s">
        <v>368</v>
      </c>
      <c r="C187">
        <v>57803002</v>
      </c>
      <c r="D187" t="s">
        <v>914</v>
      </c>
      <c r="E187" t="s">
        <v>772</v>
      </c>
    </row>
    <row r="188" spans="1:5" x14ac:dyDescent="0.25">
      <c r="A188">
        <v>57803</v>
      </c>
      <c r="B188" t="s">
        <v>368</v>
      </c>
      <c r="C188">
        <v>57803003</v>
      </c>
      <c r="D188" t="s">
        <v>915</v>
      </c>
      <c r="E188" t="s">
        <v>772</v>
      </c>
    </row>
    <row r="189" spans="1:5" x14ac:dyDescent="0.25">
      <c r="A189">
        <v>57803</v>
      </c>
      <c r="B189" t="s">
        <v>368</v>
      </c>
      <c r="C189">
        <v>57803004</v>
      </c>
      <c r="D189" t="s">
        <v>916</v>
      </c>
      <c r="E189" t="s">
        <v>772</v>
      </c>
    </row>
    <row r="190" spans="1:5" x14ac:dyDescent="0.25">
      <c r="A190">
        <v>57803</v>
      </c>
      <c r="B190" t="s">
        <v>368</v>
      </c>
      <c r="C190">
        <v>57803005</v>
      </c>
      <c r="D190" t="s">
        <v>917</v>
      </c>
      <c r="E190" t="s">
        <v>772</v>
      </c>
    </row>
    <row r="191" spans="1:5" x14ac:dyDescent="0.25">
      <c r="A191">
        <v>57803</v>
      </c>
      <c r="B191" t="s">
        <v>368</v>
      </c>
      <c r="C191">
        <v>57803006</v>
      </c>
      <c r="D191" t="s">
        <v>918</v>
      </c>
      <c r="E191" t="s">
        <v>772</v>
      </c>
    </row>
    <row r="192" spans="1:5" x14ac:dyDescent="0.25">
      <c r="A192">
        <v>57803</v>
      </c>
      <c r="B192" t="s">
        <v>368</v>
      </c>
      <c r="C192">
        <v>57803007</v>
      </c>
      <c r="D192" t="s">
        <v>919</v>
      </c>
      <c r="E192" t="s">
        <v>772</v>
      </c>
    </row>
    <row r="193" spans="1:5" x14ac:dyDescent="0.25">
      <c r="A193">
        <v>57803</v>
      </c>
      <c r="B193" t="s">
        <v>368</v>
      </c>
      <c r="C193">
        <v>57803008</v>
      </c>
      <c r="D193" t="s">
        <v>920</v>
      </c>
      <c r="E193" t="s">
        <v>772</v>
      </c>
    </row>
    <row r="194" spans="1:5" x14ac:dyDescent="0.25">
      <c r="A194">
        <v>57803</v>
      </c>
      <c r="B194" t="s">
        <v>368</v>
      </c>
      <c r="C194">
        <v>57803009</v>
      </c>
      <c r="D194" t="s">
        <v>921</v>
      </c>
      <c r="E194" t="s">
        <v>772</v>
      </c>
    </row>
    <row r="195" spans="1:5" x14ac:dyDescent="0.25">
      <c r="A195">
        <v>57803</v>
      </c>
      <c r="B195" t="s">
        <v>368</v>
      </c>
      <c r="C195">
        <v>57803010</v>
      </c>
      <c r="D195" t="s">
        <v>922</v>
      </c>
      <c r="E195" t="s">
        <v>772</v>
      </c>
    </row>
    <row r="196" spans="1:5" x14ac:dyDescent="0.25">
      <c r="A196">
        <v>57803</v>
      </c>
      <c r="B196" t="s">
        <v>368</v>
      </c>
      <c r="C196">
        <v>57803011</v>
      </c>
      <c r="D196" t="s">
        <v>923</v>
      </c>
      <c r="E196" t="s">
        <v>772</v>
      </c>
    </row>
    <row r="197" spans="1:5" x14ac:dyDescent="0.25">
      <c r="A197">
        <v>57803</v>
      </c>
      <c r="B197" t="s">
        <v>368</v>
      </c>
      <c r="C197">
        <v>57803012</v>
      </c>
      <c r="D197" t="s">
        <v>924</v>
      </c>
      <c r="E197" t="s">
        <v>772</v>
      </c>
    </row>
    <row r="198" spans="1:5" x14ac:dyDescent="0.25">
      <c r="A198">
        <v>57803</v>
      </c>
      <c r="B198" t="s">
        <v>368</v>
      </c>
      <c r="C198">
        <v>57803013</v>
      </c>
      <c r="D198" t="s">
        <v>925</v>
      </c>
      <c r="E198" t="s">
        <v>772</v>
      </c>
    </row>
    <row r="199" spans="1:5" x14ac:dyDescent="0.25">
      <c r="A199">
        <v>57803</v>
      </c>
      <c r="B199" t="s">
        <v>368</v>
      </c>
      <c r="C199">
        <v>57803014</v>
      </c>
      <c r="D199" t="s">
        <v>926</v>
      </c>
      <c r="E199" t="s">
        <v>772</v>
      </c>
    </row>
    <row r="200" spans="1:5" x14ac:dyDescent="0.25">
      <c r="A200">
        <v>57803</v>
      </c>
      <c r="B200" t="s">
        <v>368</v>
      </c>
      <c r="C200">
        <v>57803015</v>
      </c>
      <c r="D200" t="s">
        <v>927</v>
      </c>
      <c r="E200" t="s">
        <v>772</v>
      </c>
    </row>
    <row r="201" spans="1:5" x14ac:dyDescent="0.25">
      <c r="A201">
        <v>57803</v>
      </c>
      <c r="B201" t="s">
        <v>368</v>
      </c>
      <c r="C201">
        <v>57803016</v>
      </c>
      <c r="D201" t="s">
        <v>928</v>
      </c>
      <c r="E201" t="s">
        <v>772</v>
      </c>
    </row>
    <row r="202" spans="1:5" x14ac:dyDescent="0.25">
      <c r="A202">
        <v>57803</v>
      </c>
      <c r="B202" t="s">
        <v>368</v>
      </c>
      <c r="C202">
        <v>57803017</v>
      </c>
      <c r="D202" t="s">
        <v>929</v>
      </c>
      <c r="E202" t="s">
        <v>772</v>
      </c>
    </row>
    <row r="203" spans="1:5" x14ac:dyDescent="0.25">
      <c r="A203">
        <v>57803</v>
      </c>
      <c r="B203" t="s">
        <v>368</v>
      </c>
      <c r="C203">
        <v>57803018</v>
      </c>
      <c r="D203" t="s">
        <v>930</v>
      </c>
      <c r="E203" t="s">
        <v>772</v>
      </c>
    </row>
    <row r="204" spans="1:5" x14ac:dyDescent="0.25">
      <c r="A204">
        <v>57803</v>
      </c>
      <c r="B204" t="s">
        <v>368</v>
      </c>
      <c r="C204">
        <v>57803019</v>
      </c>
      <c r="D204" t="s">
        <v>931</v>
      </c>
      <c r="E204" t="s">
        <v>772</v>
      </c>
    </row>
    <row r="205" spans="1:5" x14ac:dyDescent="0.25">
      <c r="A205">
        <v>57803</v>
      </c>
      <c r="B205" t="s">
        <v>368</v>
      </c>
      <c r="C205">
        <v>57803041</v>
      </c>
      <c r="D205" t="s">
        <v>932</v>
      </c>
      <c r="E205" t="s">
        <v>772</v>
      </c>
    </row>
    <row r="206" spans="1:5" x14ac:dyDescent="0.25">
      <c r="A206">
        <v>57803</v>
      </c>
      <c r="B206" t="s">
        <v>368</v>
      </c>
      <c r="C206">
        <v>57803043</v>
      </c>
      <c r="D206" t="s">
        <v>933</v>
      </c>
      <c r="E206" t="s">
        <v>772</v>
      </c>
    </row>
    <row r="207" spans="1:5" x14ac:dyDescent="0.25">
      <c r="A207">
        <v>57803</v>
      </c>
      <c r="B207" t="s">
        <v>368</v>
      </c>
      <c r="C207">
        <v>57803044</v>
      </c>
      <c r="D207" t="s">
        <v>934</v>
      </c>
      <c r="E207" t="s">
        <v>772</v>
      </c>
    </row>
    <row r="208" spans="1:5" x14ac:dyDescent="0.25">
      <c r="A208">
        <v>57803</v>
      </c>
      <c r="B208" t="s">
        <v>368</v>
      </c>
      <c r="C208">
        <v>57803045</v>
      </c>
      <c r="D208" t="s">
        <v>935</v>
      </c>
      <c r="E208" t="s">
        <v>772</v>
      </c>
    </row>
    <row r="209" spans="1:5" x14ac:dyDescent="0.25">
      <c r="A209">
        <v>57803</v>
      </c>
      <c r="B209" t="s">
        <v>368</v>
      </c>
      <c r="C209">
        <v>57803046</v>
      </c>
      <c r="D209" t="s">
        <v>936</v>
      </c>
      <c r="E209" t="s">
        <v>772</v>
      </c>
    </row>
    <row r="210" spans="1:5" x14ac:dyDescent="0.25">
      <c r="A210">
        <v>57803</v>
      </c>
      <c r="B210" t="s">
        <v>368</v>
      </c>
      <c r="C210">
        <v>57803047</v>
      </c>
      <c r="D210" t="s">
        <v>937</v>
      </c>
      <c r="E210" t="s">
        <v>772</v>
      </c>
    </row>
    <row r="211" spans="1:5" x14ac:dyDescent="0.25">
      <c r="A211">
        <v>57803</v>
      </c>
      <c r="B211" t="s">
        <v>368</v>
      </c>
      <c r="C211">
        <v>57803048</v>
      </c>
      <c r="D211" t="s">
        <v>938</v>
      </c>
      <c r="E211" t="s">
        <v>772</v>
      </c>
    </row>
    <row r="212" spans="1:5" x14ac:dyDescent="0.25">
      <c r="A212">
        <v>57803</v>
      </c>
      <c r="B212" t="s">
        <v>368</v>
      </c>
      <c r="C212">
        <v>57803049</v>
      </c>
      <c r="D212" t="s">
        <v>939</v>
      </c>
      <c r="E212" t="s">
        <v>772</v>
      </c>
    </row>
    <row r="213" spans="1:5" x14ac:dyDescent="0.25">
      <c r="A213">
        <v>57803</v>
      </c>
      <c r="B213" t="s">
        <v>368</v>
      </c>
      <c r="C213">
        <v>57803050</v>
      </c>
      <c r="D213" t="s">
        <v>940</v>
      </c>
      <c r="E213" t="s">
        <v>772</v>
      </c>
    </row>
    <row r="214" spans="1:5" x14ac:dyDescent="0.25">
      <c r="A214">
        <v>57803</v>
      </c>
      <c r="B214" t="s">
        <v>368</v>
      </c>
      <c r="C214">
        <v>57803051</v>
      </c>
      <c r="D214" t="s">
        <v>941</v>
      </c>
      <c r="E214" t="s">
        <v>772</v>
      </c>
    </row>
    <row r="215" spans="1:5" x14ac:dyDescent="0.25">
      <c r="A215">
        <v>57803</v>
      </c>
      <c r="B215" t="s">
        <v>368</v>
      </c>
      <c r="C215">
        <v>57803101</v>
      </c>
      <c r="D215" t="s">
        <v>942</v>
      </c>
      <c r="E215" t="s">
        <v>772</v>
      </c>
    </row>
    <row r="216" spans="1:5" x14ac:dyDescent="0.25">
      <c r="A216">
        <v>57803</v>
      </c>
      <c r="B216" t="s">
        <v>368</v>
      </c>
      <c r="C216">
        <v>57803102</v>
      </c>
      <c r="D216" t="s">
        <v>943</v>
      </c>
      <c r="E216" t="s">
        <v>772</v>
      </c>
    </row>
    <row r="217" spans="1:5" x14ac:dyDescent="0.25">
      <c r="A217">
        <v>57803</v>
      </c>
      <c r="B217" t="s">
        <v>368</v>
      </c>
      <c r="C217">
        <v>57803103</v>
      </c>
      <c r="D217" t="s">
        <v>944</v>
      </c>
      <c r="E217" t="s">
        <v>772</v>
      </c>
    </row>
    <row r="218" spans="1:5" x14ac:dyDescent="0.25">
      <c r="A218">
        <v>57803</v>
      </c>
      <c r="B218" t="s">
        <v>368</v>
      </c>
      <c r="C218">
        <v>57803104</v>
      </c>
      <c r="D218" t="s">
        <v>945</v>
      </c>
      <c r="E218" t="s">
        <v>772</v>
      </c>
    </row>
    <row r="219" spans="1:5" x14ac:dyDescent="0.25">
      <c r="A219">
        <v>57803</v>
      </c>
      <c r="B219" t="s">
        <v>368</v>
      </c>
      <c r="C219">
        <v>57803105</v>
      </c>
      <c r="D219" t="s">
        <v>946</v>
      </c>
      <c r="E219" t="s">
        <v>772</v>
      </c>
    </row>
    <row r="220" spans="1:5" x14ac:dyDescent="0.25">
      <c r="A220">
        <v>57803</v>
      </c>
      <c r="B220" t="s">
        <v>368</v>
      </c>
      <c r="C220">
        <v>57803106</v>
      </c>
      <c r="D220" t="s">
        <v>947</v>
      </c>
      <c r="E220" t="s">
        <v>772</v>
      </c>
    </row>
    <row r="221" spans="1:5" x14ac:dyDescent="0.25">
      <c r="A221">
        <v>57803</v>
      </c>
      <c r="B221" t="s">
        <v>368</v>
      </c>
      <c r="C221">
        <v>57803107</v>
      </c>
      <c r="D221" t="s">
        <v>948</v>
      </c>
      <c r="E221" t="s">
        <v>772</v>
      </c>
    </row>
    <row r="222" spans="1:5" x14ac:dyDescent="0.25">
      <c r="A222">
        <v>57803</v>
      </c>
      <c r="B222" t="s">
        <v>368</v>
      </c>
      <c r="C222">
        <v>57803108</v>
      </c>
      <c r="D222" t="s">
        <v>949</v>
      </c>
      <c r="E222" t="s">
        <v>772</v>
      </c>
    </row>
    <row r="223" spans="1:5" x14ac:dyDescent="0.25">
      <c r="A223">
        <v>57803</v>
      </c>
      <c r="B223" t="s">
        <v>368</v>
      </c>
      <c r="C223">
        <v>57803109</v>
      </c>
      <c r="D223" t="s">
        <v>950</v>
      </c>
      <c r="E223" t="s">
        <v>772</v>
      </c>
    </row>
    <row r="224" spans="1:5" x14ac:dyDescent="0.25">
      <c r="A224">
        <v>57803</v>
      </c>
      <c r="B224" t="s">
        <v>368</v>
      </c>
      <c r="C224">
        <v>57803110</v>
      </c>
      <c r="D224" t="s">
        <v>951</v>
      </c>
      <c r="E224" t="s">
        <v>772</v>
      </c>
    </row>
    <row r="225" spans="1:5" x14ac:dyDescent="0.25">
      <c r="A225">
        <v>57803</v>
      </c>
      <c r="B225" t="s">
        <v>368</v>
      </c>
      <c r="C225">
        <v>57803111</v>
      </c>
      <c r="D225" t="s">
        <v>952</v>
      </c>
      <c r="E225" t="s">
        <v>772</v>
      </c>
    </row>
    <row r="226" spans="1:5" x14ac:dyDescent="0.25">
      <c r="A226">
        <v>57803</v>
      </c>
      <c r="B226" t="s">
        <v>368</v>
      </c>
      <c r="C226">
        <v>57803112</v>
      </c>
      <c r="D226" t="s">
        <v>953</v>
      </c>
      <c r="E226" t="s">
        <v>772</v>
      </c>
    </row>
    <row r="227" spans="1:5" x14ac:dyDescent="0.25">
      <c r="A227">
        <v>57803</v>
      </c>
      <c r="B227" t="s">
        <v>368</v>
      </c>
      <c r="C227">
        <v>57803114</v>
      </c>
      <c r="D227" t="s">
        <v>954</v>
      </c>
      <c r="E227" t="s">
        <v>772</v>
      </c>
    </row>
    <row r="228" spans="1:5" x14ac:dyDescent="0.25">
      <c r="A228">
        <v>57803</v>
      </c>
      <c r="B228" t="s">
        <v>368</v>
      </c>
      <c r="C228">
        <v>57803115</v>
      </c>
      <c r="D228" t="s">
        <v>955</v>
      </c>
      <c r="E228" t="s">
        <v>772</v>
      </c>
    </row>
    <row r="229" spans="1:5" x14ac:dyDescent="0.25">
      <c r="A229">
        <v>57803</v>
      </c>
      <c r="B229" t="s">
        <v>368</v>
      </c>
      <c r="C229">
        <v>57803116</v>
      </c>
      <c r="D229" t="s">
        <v>956</v>
      </c>
      <c r="E229" t="s">
        <v>772</v>
      </c>
    </row>
    <row r="230" spans="1:5" x14ac:dyDescent="0.25">
      <c r="A230">
        <v>71803</v>
      </c>
      <c r="B230" t="s">
        <v>445</v>
      </c>
      <c r="C230">
        <v>71803001</v>
      </c>
      <c r="D230" t="s">
        <v>1071</v>
      </c>
      <c r="E230" t="s">
        <v>774</v>
      </c>
    </row>
    <row r="231" spans="1:5" x14ac:dyDescent="0.25">
      <c r="A231">
        <v>71803</v>
      </c>
      <c r="B231" t="s">
        <v>445</v>
      </c>
      <c r="C231">
        <v>71803002</v>
      </c>
      <c r="D231" t="s">
        <v>1072</v>
      </c>
      <c r="E231" t="s">
        <v>774</v>
      </c>
    </row>
    <row r="232" spans="1:5" x14ac:dyDescent="0.25">
      <c r="A232">
        <v>101803</v>
      </c>
      <c r="B232" t="s">
        <v>83</v>
      </c>
      <c r="C232">
        <v>101803001</v>
      </c>
      <c r="D232" t="s">
        <v>1136</v>
      </c>
      <c r="E232" t="s">
        <v>772</v>
      </c>
    </row>
    <row r="233" spans="1:5" x14ac:dyDescent="0.25">
      <c r="A233">
        <v>101803</v>
      </c>
      <c r="B233" t="s">
        <v>83</v>
      </c>
      <c r="C233">
        <v>101803002</v>
      </c>
      <c r="D233" t="s">
        <v>1137</v>
      </c>
      <c r="E233" t="s">
        <v>772</v>
      </c>
    </row>
    <row r="234" spans="1:5" x14ac:dyDescent="0.25">
      <c r="A234">
        <v>101803</v>
      </c>
      <c r="B234" t="s">
        <v>83</v>
      </c>
      <c r="C234">
        <v>101803041</v>
      </c>
      <c r="D234" t="s">
        <v>83</v>
      </c>
      <c r="E234" t="s">
        <v>772</v>
      </c>
    </row>
    <row r="235" spans="1:5" x14ac:dyDescent="0.25">
      <c r="A235">
        <v>105803</v>
      </c>
      <c r="B235" t="s">
        <v>766</v>
      </c>
      <c r="C235">
        <v>105803001</v>
      </c>
      <c r="D235" t="s">
        <v>357</v>
      </c>
      <c r="E235" t="s">
        <v>774</v>
      </c>
    </row>
    <row r="236" spans="1:5" x14ac:dyDescent="0.25">
      <c r="A236">
        <v>105803</v>
      </c>
      <c r="B236" t="s">
        <v>766</v>
      </c>
      <c r="C236">
        <v>105803002</v>
      </c>
      <c r="D236" t="s">
        <v>1226</v>
      </c>
      <c r="E236" t="s">
        <v>772</v>
      </c>
    </row>
    <row r="237" spans="1:5" x14ac:dyDescent="0.25">
      <c r="A237">
        <v>105803</v>
      </c>
      <c r="B237" t="s">
        <v>766</v>
      </c>
      <c r="C237">
        <v>105803003</v>
      </c>
      <c r="D237" t="s">
        <v>1227</v>
      </c>
      <c r="E237" t="s">
        <v>772</v>
      </c>
    </row>
    <row r="238" spans="1:5" x14ac:dyDescent="0.25">
      <c r="A238">
        <v>105803</v>
      </c>
      <c r="B238" t="s">
        <v>766</v>
      </c>
      <c r="C238">
        <v>105803004</v>
      </c>
      <c r="D238" t="s">
        <v>1228</v>
      </c>
      <c r="E238" t="s">
        <v>772</v>
      </c>
    </row>
    <row r="239" spans="1:5" x14ac:dyDescent="0.25">
      <c r="A239">
        <v>105803</v>
      </c>
      <c r="B239" t="s">
        <v>766</v>
      </c>
      <c r="C239">
        <v>105803005</v>
      </c>
      <c r="D239" t="s">
        <v>1229</v>
      </c>
      <c r="E239" t="s">
        <v>772</v>
      </c>
    </row>
    <row r="240" spans="1:5" x14ac:dyDescent="0.25">
      <c r="A240">
        <v>105803</v>
      </c>
      <c r="B240" t="s">
        <v>766</v>
      </c>
      <c r="C240">
        <v>105803006</v>
      </c>
      <c r="D240" t="s">
        <v>1230</v>
      </c>
      <c r="E240" t="s">
        <v>772</v>
      </c>
    </row>
    <row r="241" spans="1:5" x14ac:dyDescent="0.25">
      <c r="A241">
        <v>123803</v>
      </c>
      <c r="B241" t="s">
        <v>342</v>
      </c>
      <c r="C241">
        <v>123803001</v>
      </c>
      <c r="D241" t="s">
        <v>1368</v>
      </c>
      <c r="E241" t="s">
        <v>772</v>
      </c>
    </row>
    <row r="242" spans="1:5" x14ac:dyDescent="0.25">
      <c r="A242">
        <v>123803</v>
      </c>
      <c r="B242" t="s">
        <v>342</v>
      </c>
      <c r="C242">
        <v>123803041</v>
      </c>
      <c r="D242" t="s">
        <v>1368</v>
      </c>
      <c r="E242" t="s">
        <v>772</v>
      </c>
    </row>
    <row r="243" spans="1:5" x14ac:dyDescent="0.25">
      <c r="A243">
        <v>123803</v>
      </c>
      <c r="B243" t="s">
        <v>342</v>
      </c>
      <c r="C243">
        <v>123803101</v>
      </c>
      <c r="D243" t="s">
        <v>1368</v>
      </c>
      <c r="E243" t="s">
        <v>772</v>
      </c>
    </row>
    <row r="244" spans="1:5" x14ac:dyDescent="0.25">
      <c r="A244">
        <v>123803</v>
      </c>
      <c r="B244" t="s">
        <v>342</v>
      </c>
      <c r="C244">
        <v>123803103</v>
      </c>
      <c r="D244" t="s">
        <v>1369</v>
      </c>
      <c r="E244" t="s">
        <v>772</v>
      </c>
    </row>
    <row r="245" spans="1:5" x14ac:dyDescent="0.25">
      <c r="A245">
        <v>152803</v>
      </c>
      <c r="B245" t="s">
        <v>446</v>
      </c>
      <c r="C245">
        <v>152803001</v>
      </c>
      <c r="D245" t="s">
        <v>446</v>
      </c>
      <c r="E245" t="s">
        <v>774</v>
      </c>
    </row>
    <row r="246" spans="1:5" x14ac:dyDescent="0.25">
      <c r="A246">
        <v>227803</v>
      </c>
      <c r="B246" t="s">
        <v>352</v>
      </c>
      <c r="C246">
        <v>227803001</v>
      </c>
      <c r="D246" t="s">
        <v>1465</v>
      </c>
      <c r="E246" t="s">
        <v>772</v>
      </c>
    </row>
    <row r="247" spans="1:5" x14ac:dyDescent="0.25">
      <c r="A247">
        <v>227803</v>
      </c>
      <c r="B247" t="s">
        <v>352</v>
      </c>
      <c r="C247">
        <v>227803101</v>
      </c>
      <c r="D247" t="s">
        <v>1466</v>
      </c>
      <c r="E247" t="s">
        <v>772</v>
      </c>
    </row>
    <row r="248" spans="1:5" x14ac:dyDescent="0.25">
      <c r="A248">
        <v>227803</v>
      </c>
      <c r="B248" t="s">
        <v>352</v>
      </c>
      <c r="C248">
        <v>227803102</v>
      </c>
      <c r="D248" t="s">
        <v>1467</v>
      </c>
      <c r="E248" t="s">
        <v>772</v>
      </c>
    </row>
    <row r="249" spans="1:5" x14ac:dyDescent="0.25">
      <c r="A249">
        <v>227803</v>
      </c>
      <c r="B249" t="s">
        <v>352</v>
      </c>
      <c r="C249">
        <v>227803103</v>
      </c>
      <c r="D249" t="s">
        <v>1468</v>
      </c>
      <c r="E249" t="s">
        <v>772</v>
      </c>
    </row>
    <row r="250" spans="1:5" x14ac:dyDescent="0.25">
      <c r="A250">
        <v>14804</v>
      </c>
      <c r="B250" t="s">
        <v>1</v>
      </c>
      <c r="C250">
        <v>14804002</v>
      </c>
      <c r="D250" t="s">
        <v>791</v>
      </c>
      <c r="E250" t="s">
        <v>774</v>
      </c>
    </row>
    <row r="251" spans="1:5" x14ac:dyDescent="0.25">
      <c r="A251">
        <v>14804</v>
      </c>
      <c r="B251" t="s">
        <v>1</v>
      </c>
      <c r="C251">
        <v>14804005</v>
      </c>
      <c r="D251" t="s">
        <v>792</v>
      </c>
      <c r="E251" t="s">
        <v>774</v>
      </c>
    </row>
    <row r="252" spans="1:5" x14ac:dyDescent="0.25">
      <c r="A252">
        <v>14804</v>
      </c>
      <c r="B252" t="s">
        <v>1</v>
      </c>
      <c r="C252">
        <v>14804006</v>
      </c>
      <c r="D252" t="s">
        <v>793</v>
      </c>
      <c r="E252" t="s">
        <v>772</v>
      </c>
    </row>
    <row r="253" spans="1:5" x14ac:dyDescent="0.25">
      <c r="A253">
        <v>14804</v>
      </c>
      <c r="B253" t="s">
        <v>1</v>
      </c>
      <c r="C253">
        <v>14804007</v>
      </c>
      <c r="D253" t="s">
        <v>794</v>
      </c>
      <c r="E253" t="s">
        <v>772</v>
      </c>
    </row>
    <row r="254" spans="1:5" x14ac:dyDescent="0.25">
      <c r="A254">
        <v>14804</v>
      </c>
      <c r="B254" t="s">
        <v>1</v>
      </c>
      <c r="C254">
        <v>14804008</v>
      </c>
      <c r="D254" t="s">
        <v>795</v>
      </c>
      <c r="E254" t="s">
        <v>772</v>
      </c>
    </row>
    <row r="255" spans="1:5" x14ac:dyDescent="0.25">
      <c r="A255">
        <v>57804</v>
      </c>
      <c r="B255" t="s">
        <v>313</v>
      </c>
      <c r="C255">
        <v>57804001</v>
      </c>
      <c r="D255" t="s">
        <v>957</v>
      </c>
      <c r="E255" t="s">
        <v>774</v>
      </c>
    </row>
    <row r="256" spans="1:5" x14ac:dyDescent="0.25">
      <c r="A256">
        <v>57804</v>
      </c>
      <c r="B256" t="s">
        <v>313</v>
      </c>
      <c r="C256">
        <v>57804002</v>
      </c>
      <c r="D256" t="s">
        <v>958</v>
      </c>
      <c r="E256" t="s">
        <v>774</v>
      </c>
    </row>
    <row r="257" spans="1:5" x14ac:dyDescent="0.25">
      <c r="A257">
        <v>57804</v>
      </c>
      <c r="B257" t="s">
        <v>313</v>
      </c>
      <c r="C257">
        <v>57804003</v>
      </c>
      <c r="D257" t="s">
        <v>959</v>
      </c>
      <c r="E257" t="s">
        <v>774</v>
      </c>
    </row>
    <row r="258" spans="1:5" x14ac:dyDescent="0.25">
      <c r="A258">
        <v>57804</v>
      </c>
      <c r="B258" t="s">
        <v>313</v>
      </c>
      <c r="C258">
        <v>57804004</v>
      </c>
      <c r="D258" t="s">
        <v>960</v>
      </c>
      <c r="E258" t="s">
        <v>774</v>
      </c>
    </row>
    <row r="259" spans="1:5" x14ac:dyDescent="0.25">
      <c r="A259">
        <v>57804</v>
      </c>
      <c r="B259" t="s">
        <v>313</v>
      </c>
      <c r="C259">
        <v>57804005</v>
      </c>
      <c r="D259" t="s">
        <v>961</v>
      </c>
      <c r="E259" t="s">
        <v>774</v>
      </c>
    </row>
    <row r="260" spans="1:5" x14ac:dyDescent="0.25">
      <c r="A260">
        <v>57804</v>
      </c>
      <c r="B260" t="s">
        <v>313</v>
      </c>
      <c r="C260">
        <v>57804006</v>
      </c>
      <c r="D260" t="s">
        <v>962</v>
      </c>
      <c r="E260" t="s">
        <v>774</v>
      </c>
    </row>
    <row r="261" spans="1:5" x14ac:dyDescent="0.25">
      <c r="A261">
        <v>57804</v>
      </c>
      <c r="B261" t="s">
        <v>313</v>
      </c>
      <c r="C261">
        <v>57804007</v>
      </c>
      <c r="D261" t="s">
        <v>963</v>
      </c>
      <c r="E261" t="s">
        <v>774</v>
      </c>
    </row>
    <row r="262" spans="1:5" x14ac:dyDescent="0.25">
      <c r="A262">
        <v>57804</v>
      </c>
      <c r="B262" t="s">
        <v>313</v>
      </c>
      <c r="C262">
        <v>57804008</v>
      </c>
      <c r="D262" t="s">
        <v>964</v>
      </c>
      <c r="E262" t="s">
        <v>774</v>
      </c>
    </row>
    <row r="263" spans="1:5" x14ac:dyDescent="0.25">
      <c r="A263">
        <v>57804</v>
      </c>
      <c r="B263" t="s">
        <v>313</v>
      </c>
      <c r="C263">
        <v>57804009</v>
      </c>
      <c r="D263" t="s">
        <v>965</v>
      </c>
      <c r="E263" t="s">
        <v>774</v>
      </c>
    </row>
    <row r="264" spans="1:5" x14ac:dyDescent="0.25">
      <c r="A264">
        <v>57804</v>
      </c>
      <c r="B264" t="s">
        <v>313</v>
      </c>
      <c r="C264">
        <v>57804010</v>
      </c>
      <c r="D264" t="s">
        <v>966</v>
      </c>
      <c r="E264" t="s">
        <v>774</v>
      </c>
    </row>
    <row r="265" spans="1:5" x14ac:dyDescent="0.25">
      <c r="A265">
        <v>57804</v>
      </c>
      <c r="B265" t="s">
        <v>313</v>
      </c>
      <c r="C265">
        <v>57804011</v>
      </c>
      <c r="D265" t="s">
        <v>967</v>
      </c>
      <c r="E265" t="s">
        <v>774</v>
      </c>
    </row>
    <row r="266" spans="1:5" x14ac:dyDescent="0.25">
      <c r="A266">
        <v>57804</v>
      </c>
      <c r="B266" t="s">
        <v>313</v>
      </c>
      <c r="C266">
        <v>57804012</v>
      </c>
      <c r="D266" t="s">
        <v>968</v>
      </c>
      <c r="E266" t="s">
        <v>774</v>
      </c>
    </row>
    <row r="267" spans="1:5" x14ac:dyDescent="0.25">
      <c r="A267">
        <v>57804</v>
      </c>
      <c r="B267" t="s">
        <v>313</v>
      </c>
      <c r="C267">
        <v>57804013</v>
      </c>
      <c r="D267" t="s">
        <v>969</v>
      </c>
      <c r="E267" t="s">
        <v>774</v>
      </c>
    </row>
    <row r="268" spans="1:5" x14ac:dyDescent="0.25">
      <c r="A268">
        <v>61804</v>
      </c>
      <c r="B268" t="s">
        <v>324</v>
      </c>
      <c r="C268">
        <v>61804001</v>
      </c>
      <c r="D268" t="s">
        <v>324</v>
      </c>
      <c r="E268" t="s">
        <v>772</v>
      </c>
    </row>
    <row r="269" spans="1:5" x14ac:dyDescent="0.25">
      <c r="A269">
        <v>61804</v>
      </c>
      <c r="B269" t="s">
        <v>324</v>
      </c>
      <c r="C269">
        <v>61804002</v>
      </c>
      <c r="D269" t="s">
        <v>1065</v>
      </c>
      <c r="E269" t="s">
        <v>772</v>
      </c>
    </row>
    <row r="270" spans="1:5" x14ac:dyDescent="0.25">
      <c r="A270">
        <v>71804</v>
      </c>
      <c r="B270" t="s">
        <v>22</v>
      </c>
      <c r="C270">
        <v>71804001</v>
      </c>
      <c r="D270" t="s">
        <v>22</v>
      </c>
      <c r="E270" t="s">
        <v>774</v>
      </c>
    </row>
    <row r="271" spans="1:5" x14ac:dyDescent="0.25">
      <c r="A271">
        <v>71804</v>
      </c>
      <c r="B271" t="s">
        <v>22</v>
      </c>
      <c r="C271">
        <v>71804002</v>
      </c>
      <c r="D271" t="s">
        <v>1073</v>
      </c>
      <c r="E271" t="s">
        <v>774</v>
      </c>
    </row>
    <row r="272" spans="1:5" x14ac:dyDescent="0.25">
      <c r="A272">
        <v>84804</v>
      </c>
      <c r="B272" t="s">
        <v>58</v>
      </c>
      <c r="C272">
        <v>84804101</v>
      </c>
      <c r="D272" t="s">
        <v>58</v>
      </c>
      <c r="E272" t="s">
        <v>772</v>
      </c>
    </row>
    <row r="273" spans="1:5" x14ac:dyDescent="0.25">
      <c r="A273">
        <v>101804</v>
      </c>
      <c r="B273" t="s">
        <v>6</v>
      </c>
      <c r="C273">
        <v>101804001</v>
      </c>
      <c r="D273" t="s">
        <v>6</v>
      </c>
      <c r="E273" t="s">
        <v>774</v>
      </c>
    </row>
    <row r="274" spans="1:5" x14ac:dyDescent="0.25">
      <c r="A274">
        <v>101804</v>
      </c>
      <c r="B274" t="s">
        <v>6</v>
      </c>
      <c r="C274">
        <v>101804004</v>
      </c>
      <c r="D274" t="s">
        <v>1138</v>
      </c>
      <c r="E274" t="s">
        <v>774</v>
      </c>
    </row>
    <row r="275" spans="1:5" x14ac:dyDescent="0.25">
      <c r="A275">
        <v>105804</v>
      </c>
      <c r="B275" t="s">
        <v>602</v>
      </c>
      <c r="C275">
        <v>105804101</v>
      </c>
      <c r="D275" t="s">
        <v>602</v>
      </c>
      <c r="E275" t="s">
        <v>772</v>
      </c>
    </row>
    <row r="276" spans="1:5" x14ac:dyDescent="0.25">
      <c r="A276">
        <v>108804</v>
      </c>
      <c r="B276" t="s">
        <v>440</v>
      </c>
      <c r="C276">
        <v>108804001</v>
      </c>
      <c r="D276" t="s">
        <v>1235</v>
      </c>
      <c r="E276" t="s">
        <v>774</v>
      </c>
    </row>
    <row r="277" spans="1:5" x14ac:dyDescent="0.25">
      <c r="A277">
        <v>108804</v>
      </c>
      <c r="B277" t="s">
        <v>440</v>
      </c>
      <c r="C277">
        <v>108804002</v>
      </c>
      <c r="D277" t="s">
        <v>1236</v>
      </c>
      <c r="E277" t="s">
        <v>774</v>
      </c>
    </row>
    <row r="278" spans="1:5" x14ac:dyDescent="0.25">
      <c r="A278">
        <v>108804</v>
      </c>
      <c r="B278" t="s">
        <v>440</v>
      </c>
      <c r="C278">
        <v>108804003</v>
      </c>
      <c r="D278" t="s">
        <v>1237</v>
      </c>
      <c r="E278" t="s">
        <v>774</v>
      </c>
    </row>
    <row r="279" spans="1:5" x14ac:dyDescent="0.25">
      <c r="A279">
        <v>108804</v>
      </c>
      <c r="B279" t="s">
        <v>440</v>
      </c>
      <c r="C279">
        <v>108804004</v>
      </c>
      <c r="D279" t="s">
        <v>1238</v>
      </c>
      <c r="E279" t="s">
        <v>774</v>
      </c>
    </row>
    <row r="280" spans="1:5" x14ac:dyDescent="0.25">
      <c r="A280">
        <v>212804</v>
      </c>
      <c r="B280" t="s">
        <v>442</v>
      </c>
      <c r="C280">
        <v>212804001</v>
      </c>
      <c r="D280" t="s">
        <v>1405</v>
      </c>
      <c r="E280" t="s">
        <v>772</v>
      </c>
    </row>
    <row r="281" spans="1:5" x14ac:dyDescent="0.25">
      <c r="A281">
        <v>212804</v>
      </c>
      <c r="B281" t="s">
        <v>442</v>
      </c>
      <c r="C281">
        <v>212804102</v>
      </c>
      <c r="D281" t="s">
        <v>1406</v>
      </c>
      <c r="E281" t="s">
        <v>772</v>
      </c>
    </row>
    <row r="282" spans="1:5" x14ac:dyDescent="0.25">
      <c r="A282">
        <v>212804</v>
      </c>
      <c r="B282" t="s">
        <v>442</v>
      </c>
      <c r="C282">
        <v>212804103</v>
      </c>
      <c r="D282" t="s">
        <v>1407</v>
      </c>
      <c r="E282" t="s">
        <v>772</v>
      </c>
    </row>
    <row r="283" spans="1:5" x14ac:dyDescent="0.25">
      <c r="A283">
        <v>227804</v>
      </c>
      <c r="B283" t="s">
        <v>71</v>
      </c>
      <c r="C283">
        <v>227804101</v>
      </c>
      <c r="D283" t="s">
        <v>1469</v>
      </c>
      <c r="E283" t="s">
        <v>772</v>
      </c>
    </row>
    <row r="284" spans="1:5" x14ac:dyDescent="0.25">
      <c r="A284">
        <v>227804</v>
      </c>
      <c r="B284" t="s">
        <v>71</v>
      </c>
      <c r="C284">
        <v>227804102</v>
      </c>
      <c r="D284" t="s">
        <v>1470</v>
      </c>
      <c r="E284" t="s">
        <v>772</v>
      </c>
    </row>
    <row r="285" spans="1:5" x14ac:dyDescent="0.25">
      <c r="A285">
        <v>15805</v>
      </c>
      <c r="B285" t="s">
        <v>434</v>
      </c>
      <c r="C285">
        <v>15805001</v>
      </c>
      <c r="D285" t="s">
        <v>799</v>
      </c>
      <c r="E285" t="s">
        <v>772</v>
      </c>
    </row>
    <row r="286" spans="1:5" x14ac:dyDescent="0.25">
      <c r="A286">
        <v>15805</v>
      </c>
      <c r="B286" t="s">
        <v>434</v>
      </c>
      <c r="C286">
        <v>15805002</v>
      </c>
      <c r="D286" t="s">
        <v>800</v>
      </c>
      <c r="E286" t="s">
        <v>772</v>
      </c>
    </row>
    <row r="287" spans="1:5" x14ac:dyDescent="0.25">
      <c r="A287">
        <v>21805</v>
      </c>
      <c r="B287" t="s">
        <v>311</v>
      </c>
      <c r="C287">
        <v>21805041</v>
      </c>
      <c r="D287" t="s">
        <v>899</v>
      </c>
      <c r="E287" t="s">
        <v>772</v>
      </c>
    </row>
    <row r="288" spans="1:5" x14ac:dyDescent="0.25">
      <c r="A288">
        <v>21805</v>
      </c>
      <c r="B288" t="s">
        <v>311</v>
      </c>
      <c r="C288">
        <v>21805101</v>
      </c>
      <c r="D288" t="s">
        <v>900</v>
      </c>
      <c r="E288" t="s">
        <v>772</v>
      </c>
    </row>
    <row r="289" spans="1:5" x14ac:dyDescent="0.25">
      <c r="A289">
        <v>21805</v>
      </c>
      <c r="B289" t="s">
        <v>311</v>
      </c>
      <c r="C289">
        <v>21805102</v>
      </c>
      <c r="D289" t="s">
        <v>901</v>
      </c>
      <c r="E289" t="s">
        <v>772</v>
      </c>
    </row>
    <row r="290" spans="1:5" x14ac:dyDescent="0.25">
      <c r="A290">
        <v>21805</v>
      </c>
      <c r="B290" t="s">
        <v>311</v>
      </c>
      <c r="C290">
        <v>21805105</v>
      </c>
      <c r="D290" t="s">
        <v>902</v>
      </c>
      <c r="E290" t="s">
        <v>772</v>
      </c>
    </row>
    <row r="291" spans="1:5" x14ac:dyDescent="0.25">
      <c r="A291">
        <v>61805</v>
      </c>
      <c r="B291" t="s">
        <v>371</v>
      </c>
      <c r="C291">
        <v>61805001</v>
      </c>
      <c r="D291" t="s">
        <v>371</v>
      </c>
      <c r="E291" t="s">
        <v>772</v>
      </c>
    </row>
    <row r="292" spans="1:5" x14ac:dyDescent="0.25">
      <c r="A292">
        <v>123805</v>
      </c>
      <c r="B292" t="s">
        <v>4</v>
      </c>
      <c r="C292">
        <v>123805001</v>
      </c>
      <c r="D292" t="s">
        <v>4</v>
      </c>
      <c r="E292" t="s">
        <v>772</v>
      </c>
    </row>
    <row r="293" spans="1:5" x14ac:dyDescent="0.25">
      <c r="A293">
        <v>227805</v>
      </c>
      <c r="B293" t="s">
        <v>72</v>
      </c>
      <c r="C293">
        <v>227805041</v>
      </c>
      <c r="D293" t="s">
        <v>72</v>
      </c>
      <c r="E293" t="s">
        <v>772</v>
      </c>
    </row>
    <row r="294" spans="1:5" x14ac:dyDescent="0.25">
      <c r="A294">
        <v>227805</v>
      </c>
      <c r="B294" t="s">
        <v>72</v>
      </c>
      <c r="C294">
        <v>227805101</v>
      </c>
      <c r="D294" t="s">
        <v>1471</v>
      </c>
      <c r="E294" t="s">
        <v>772</v>
      </c>
    </row>
    <row r="295" spans="1:5" x14ac:dyDescent="0.25">
      <c r="A295">
        <v>15806</v>
      </c>
      <c r="B295" t="s">
        <v>552</v>
      </c>
      <c r="C295">
        <v>15806003</v>
      </c>
      <c r="D295" t="s">
        <v>801</v>
      </c>
      <c r="E295" t="s">
        <v>772</v>
      </c>
    </row>
    <row r="296" spans="1:5" x14ac:dyDescent="0.25">
      <c r="A296">
        <v>15806</v>
      </c>
      <c r="B296" t="s">
        <v>552</v>
      </c>
      <c r="C296">
        <v>15806041</v>
      </c>
      <c r="D296" t="s">
        <v>802</v>
      </c>
      <c r="E296" t="s">
        <v>772</v>
      </c>
    </row>
    <row r="297" spans="1:5" x14ac:dyDescent="0.25">
      <c r="A297">
        <v>15806</v>
      </c>
      <c r="B297" t="s">
        <v>552</v>
      </c>
      <c r="C297">
        <v>15806101</v>
      </c>
      <c r="D297" t="s">
        <v>803</v>
      </c>
      <c r="E297" t="s">
        <v>772</v>
      </c>
    </row>
    <row r="298" spans="1:5" x14ac:dyDescent="0.25">
      <c r="A298">
        <v>15806</v>
      </c>
      <c r="B298" t="s">
        <v>552</v>
      </c>
      <c r="C298">
        <v>15806106</v>
      </c>
      <c r="D298" t="s">
        <v>804</v>
      </c>
      <c r="E298" t="s">
        <v>772</v>
      </c>
    </row>
    <row r="299" spans="1:5" x14ac:dyDescent="0.25">
      <c r="A299">
        <v>57806</v>
      </c>
      <c r="B299" t="s">
        <v>314</v>
      </c>
      <c r="C299">
        <v>57806101</v>
      </c>
      <c r="D299" t="s">
        <v>314</v>
      </c>
      <c r="E299" t="s">
        <v>772</v>
      </c>
    </row>
    <row r="300" spans="1:5" x14ac:dyDescent="0.25">
      <c r="A300">
        <v>71806</v>
      </c>
      <c r="B300" t="s">
        <v>584</v>
      </c>
      <c r="C300">
        <v>71806001</v>
      </c>
      <c r="D300" t="s">
        <v>23</v>
      </c>
      <c r="E300" t="s">
        <v>772</v>
      </c>
    </row>
    <row r="301" spans="1:5" x14ac:dyDescent="0.25">
      <c r="A301">
        <v>71806</v>
      </c>
      <c r="B301" t="s">
        <v>584</v>
      </c>
      <c r="C301">
        <v>71806002</v>
      </c>
      <c r="D301" t="s">
        <v>1074</v>
      </c>
      <c r="E301" t="s">
        <v>772</v>
      </c>
    </row>
    <row r="302" spans="1:5" x14ac:dyDescent="0.25">
      <c r="A302">
        <v>71806</v>
      </c>
      <c r="B302" t="s">
        <v>584</v>
      </c>
      <c r="C302">
        <v>71806004</v>
      </c>
      <c r="D302" t="s">
        <v>1075</v>
      </c>
      <c r="E302" t="s">
        <v>772</v>
      </c>
    </row>
    <row r="303" spans="1:5" x14ac:dyDescent="0.25">
      <c r="A303">
        <v>71806</v>
      </c>
      <c r="B303" t="s">
        <v>584</v>
      </c>
      <c r="C303">
        <v>71806005</v>
      </c>
      <c r="D303" t="s">
        <v>1076</v>
      </c>
      <c r="E303" t="s">
        <v>772</v>
      </c>
    </row>
    <row r="304" spans="1:5" x14ac:dyDescent="0.25">
      <c r="A304">
        <v>71806</v>
      </c>
      <c r="B304" t="s">
        <v>584</v>
      </c>
      <c r="C304">
        <v>71806006</v>
      </c>
      <c r="D304" t="s">
        <v>1077</v>
      </c>
      <c r="E304" t="s">
        <v>772</v>
      </c>
    </row>
    <row r="305" spans="1:5" x14ac:dyDescent="0.25">
      <c r="A305">
        <v>71806</v>
      </c>
      <c r="B305" t="s">
        <v>584</v>
      </c>
      <c r="C305">
        <v>71806007</v>
      </c>
      <c r="D305" t="s">
        <v>1078</v>
      </c>
      <c r="E305" t="s">
        <v>772</v>
      </c>
    </row>
    <row r="306" spans="1:5" x14ac:dyDescent="0.25">
      <c r="A306">
        <v>101806</v>
      </c>
      <c r="B306" t="s">
        <v>429</v>
      </c>
      <c r="C306">
        <v>101806001</v>
      </c>
      <c r="D306" t="s">
        <v>1139</v>
      </c>
      <c r="E306" t="s">
        <v>772</v>
      </c>
    </row>
    <row r="307" spans="1:5" x14ac:dyDescent="0.25">
      <c r="A307">
        <v>101806</v>
      </c>
      <c r="B307" t="s">
        <v>429</v>
      </c>
      <c r="C307">
        <v>101806042</v>
      </c>
      <c r="D307" t="s">
        <v>1140</v>
      </c>
      <c r="E307" t="s">
        <v>772</v>
      </c>
    </row>
    <row r="308" spans="1:5" x14ac:dyDescent="0.25">
      <c r="A308">
        <v>101806</v>
      </c>
      <c r="B308" t="s">
        <v>429</v>
      </c>
      <c r="C308">
        <v>101806043</v>
      </c>
      <c r="D308" t="s">
        <v>1141</v>
      </c>
      <c r="E308" t="s">
        <v>772</v>
      </c>
    </row>
    <row r="309" spans="1:5" x14ac:dyDescent="0.25">
      <c r="A309">
        <v>101806</v>
      </c>
      <c r="B309" t="s">
        <v>429</v>
      </c>
      <c r="C309">
        <v>101806101</v>
      </c>
      <c r="D309" t="s">
        <v>1142</v>
      </c>
      <c r="E309" t="s">
        <v>772</v>
      </c>
    </row>
    <row r="310" spans="1:5" x14ac:dyDescent="0.25">
      <c r="A310">
        <v>101806</v>
      </c>
      <c r="B310" t="s">
        <v>429</v>
      </c>
      <c r="C310">
        <v>101806102</v>
      </c>
      <c r="D310" t="s">
        <v>1143</v>
      </c>
      <c r="E310" t="s">
        <v>772</v>
      </c>
    </row>
    <row r="311" spans="1:5" x14ac:dyDescent="0.25">
      <c r="A311">
        <v>101806</v>
      </c>
      <c r="B311" t="s">
        <v>429</v>
      </c>
      <c r="C311">
        <v>101806103</v>
      </c>
      <c r="D311" t="s">
        <v>1144</v>
      </c>
      <c r="E311" t="s">
        <v>772</v>
      </c>
    </row>
    <row r="312" spans="1:5" x14ac:dyDescent="0.25">
      <c r="A312">
        <v>152806</v>
      </c>
      <c r="B312" t="s">
        <v>499</v>
      </c>
      <c r="C312">
        <v>152806001</v>
      </c>
      <c r="D312" t="s">
        <v>499</v>
      </c>
      <c r="E312" t="s">
        <v>772</v>
      </c>
    </row>
    <row r="313" spans="1:5" x14ac:dyDescent="0.25">
      <c r="A313">
        <v>227806</v>
      </c>
      <c r="B313" t="s">
        <v>78</v>
      </c>
      <c r="C313">
        <v>227806005</v>
      </c>
      <c r="D313" t="s">
        <v>1472</v>
      </c>
      <c r="E313" t="s">
        <v>774</v>
      </c>
    </row>
    <row r="314" spans="1:5" x14ac:dyDescent="0.25">
      <c r="A314">
        <v>227806</v>
      </c>
      <c r="B314" t="s">
        <v>78</v>
      </c>
      <c r="C314">
        <v>227806009</v>
      </c>
      <c r="D314" t="s">
        <v>1473</v>
      </c>
      <c r="E314" t="s">
        <v>774</v>
      </c>
    </row>
    <row r="315" spans="1:5" x14ac:dyDescent="0.25">
      <c r="A315">
        <v>227806</v>
      </c>
      <c r="B315" t="s">
        <v>78</v>
      </c>
      <c r="C315">
        <v>227806023</v>
      </c>
      <c r="D315" t="s">
        <v>1474</v>
      </c>
      <c r="E315" t="s">
        <v>774</v>
      </c>
    </row>
    <row r="316" spans="1:5" x14ac:dyDescent="0.25">
      <c r="A316">
        <v>227806</v>
      </c>
      <c r="B316" t="s">
        <v>78</v>
      </c>
      <c r="C316">
        <v>227806024</v>
      </c>
      <c r="D316" t="s">
        <v>1475</v>
      </c>
      <c r="E316" t="s">
        <v>774</v>
      </c>
    </row>
    <row r="317" spans="1:5" x14ac:dyDescent="0.25">
      <c r="A317">
        <v>227806</v>
      </c>
      <c r="B317" t="s">
        <v>78</v>
      </c>
      <c r="C317">
        <v>227806025</v>
      </c>
      <c r="D317" t="s">
        <v>1476</v>
      </c>
      <c r="E317" t="s">
        <v>774</v>
      </c>
    </row>
    <row r="318" spans="1:5" x14ac:dyDescent="0.25">
      <c r="A318">
        <v>227806</v>
      </c>
      <c r="B318" t="s">
        <v>78</v>
      </c>
      <c r="C318">
        <v>227806029</v>
      </c>
      <c r="D318" t="s">
        <v>1477</v>
      </c>
      <c r="E318" t="s">
        <v>774</v>
      </c>
    </row>
    <row r="319" spans="1:5" x14ac:dyDescent="0.25">
      <c r="A319">
        <v>227806</v>
      </c>
      <c r="B319" t="s">
        <v>78</v>
      </c>
      <c r="C319">
        <v>227806030</v>
      </c>
      <c r="D319" t="s">
        <v>1478</v>
      </c>
      <c r="E319" t="s">
        <v>774</v>
      </c>
    </row>
    <row r="320" spans="1:5" x14ac:dyDescent="0.25">
      <c r="A320">
        <v>227806</v>
      </c>
      <c r="B320" t="s">
        <v>78</v>
      </c>
      <c r="C320">
        <v>227806031</v>
      </c>
      <c r="D320" t="s">
        <v>1479</v>
      </c>
      <c r="E320" t="s">
        <v>772</v>
      </c>
    </row>
    <row r="321" spans="1:5" x14ac:dyDescent="0.25">
      <c r="A321">
        <v>227806</v>
      </c>
      <c r="B321" t="s">
        <v>78</v>
      </c>
      <c r="C321">
        <v>227806032</v>
      </c>
      <c r="D321" t="s">
        <v>1480</v>
      </c>
      <c r="E321" t="s">
        <v>774</v>
      </c>
    </row>
    <row r="322" spans="1:5" x14ac:dyDescent="0.25">
      <c r="A322">
        <v>227806</v>
      </c>
      <c r="B322" t="s">
        <v>78</v>
      </c>
      <c r="C322">
        <v>227806034</v>
      </c>
      <c r="D322" t="s">
        <v>1481</v>
      </c>
      <c r="E322" t="s">
        <v>774</v>
      </c>
    </row>
    <row r="323" spans="1:5" x14ac:dyDescent="0.25">
      <c r="A323">
        <v>227806</v>
      </c>
      <c r="B323" t="s">
        <v>78</v>
      </c>
      <c r="C323">
        <v>227806040</v>
      </c>
      <c r="D323" t="s">
        <v>1482</v>
      </c>
      <c r="E323" t="s">
        <v>774</v>
      </c>
    </row>
    <row r="324" spans="1:5" x14ac:dyDescent="0.25">
      <c r="A324">
        <v>227806</v>
      </c>
      <c r="B324" t="s">
        <v>78</v>
      </c>
      <c r="C324">
        <v>227806041</v>
      </c>
      <c r="D324" t="s">
        <v>1483</v>
      </c>
      <c r="E324" t="s">
        <v>774</v>
      </c>
    </row>
    <row r="325" spans="1:5" x14ac:dyDescent="0.25">
      <c r="A325">
        <v>227806</v>
      </c>
      <c r="B325" t="s">
        <v>78</v>
      </c>
      <c r="C325">
        <v>227806044</v>
      </c>
      <c r="D325" t="s">
        <v>1484</v>
      </c>
      <c r="E325" t="s">
        <v>774</v>
      </c>
    </row>
    <row r="326" spans="1:5" x14ac:dyDescent="0.25">
      <c r="A326">
        <v>227806</v>
      </c>
      <c r="B326" t="s">
        <v>78</v>
      </c>
      <c r="C326">
        <v>227806045</v>
      </c>
      <c r="D326" t="s">
        <v>1485</v>
      </c>
      <c r="E326" t="s">
        <v>774</v>
      </c>
    </row>
    <row r="327" spans="1:5" x14ac:dyDescent="0.25">
      <c r="A327">
        <v>227806</v>
      </c>
      <c r="B327" t="s">
        <v>78</v>
      </c>
      <c r="C327">
        <v>227806049</v>
      </c>
      <c r="D327" t="s">
        <v>1486</v>
      </c>
      <c r="E327" t="s">
        <v>774</v>
      </c>
    </row>
    <row r="328" spans="1:5" x14ac:dyDescent="0.25">
      <c r="A328">
        <v>227806</v>
      </c>
      <c r="B328" t="s">
        <v>78</v>
      </c>
      <c r="C328">
        <v>227806052</v>
      </c>
      <c r="D328" t="s">
        <v>1487</v>
      </c>
      <c r="E328" t="s">
        <v>774</v>
      </c>
    </row>
    <row r="329" spans="1:5" x14ac:dyDescent="0.25">
      <c r="A329">
        <v>227806</v>
      </c>
      <c r="B329" t="s">
        <v>78</v>
      </c>
      <c r="C329">
        <v>227806053</v>
      </c>
      <c r="D329" t="s">
        <v>1488</v>
      </c>
      <c r="E329" t="s">
        <v>774</v>
      </c>
    </row>
    <row r="330" spans="1:5" x14ac:dyDescent="0.25">
      <c r="A330">
        <v>227806</v>
      </c>
      <c r="B330" t="s">
        <v>78</v>
      </c>
      <c r="C330">
        <v>227806054</v>
      </c>
      <c r="D330" t="s">
        <v>1489</v>
      </c>
      <c r="E330" t="s">
        <v>774</v>
      </c>
    </row>
    <row r="331" spans="1:5" x14ac:dyDescent="0.25">
      <c r="A331">
        <v>227806</v>
      </c>
      <c r="B331" t="s">
        <v>78</v>
      </c>
      <c r="C331">
        <v>227806055</v>
      </c>
      <c r="D331" t="s">
        <v>1490</v>
      </c>
      <c r="E331" t="s">
        <v>774</v>
      </c>
    </row>
    <row r="332" spans="1:5" x14ac:dyDescent="0.25">
      <c r="A332">
        <v>227806</v>
      </c>
      <c r="B332" t="s">
        <v>78</v>
      </c>
      <c r="C332">
        <v>227806056</v>
      </c>
      <c r="D332" t="s">
        <v>1491</v>
      </c>
      <c r="E332" t="s">
        <v>774</v>
      </c>
    </row>
    <row r="333" spans="1:5" x14ac:dyDescent="0.25">
      <c r="A333">
        <v>227806</v>
      </c>
      <c r="B333" t="s">
        <v>78</v>
      </c>
      <c r="C333">
        <v>227806057</v>
      </c>
      <c r="D333" t="s">
        <v>1492</v>
      </c>
      <c r="E333" t="s">
        <v>774</v>
      </c>
    </row>
    <row r="334" spans="1:5" x14ac:dyDescent="0.25">
      <c r="A334">
        <v>15807</v>
      </c>
      <c r="B334" t="s">
        <v>34</v>
      </c>
      <c r="C334">
        <v>15807001</v>
      </c>
      <c r="D334" t="s">
        <v>805</v>
      </c>
      <c r="E334" t="s">
        <v>774</v>
      </c>
    </row>
    <row r="335" spans="1:5" x14ac:dyDescent="0.25">
      <c r="A335">
        <v>15807</v>
      </c>
      <c r="B335" t="s">
        <v>34</v>
      </c>
      <c r="C335">
        <v>15807002</v>
      </c>
      <c r="D335" t="s">
        <v>806</v>
      </c>
      <c r="E335" t="s">
        <v>774</v>
      </c>
    </row>
    <row r="336" spans="1:5" x14ac:dyDescent="0.25">
      <c r="A336">
        <v>15807</v>
      </c>
      <c r="B336" t="s">
        <v>34</v>
      </c>
      <c r="C336">
        <v>15807004</v>
      </c>
      <c r="D336" t="s">
        <v>807</v>
      </c>
      <c r="E336" t="s">
        <v>774</v>
      </c>
    </row>
    <row r="337" spans="1:5" x14ac:dyDescent="0.25">
      <c r="A337">
        <v>15807</v>
      </c>
      <c r="B337" t="s">
        <v>34</v>
      </c>
      <c r="C337">
        <v>15807005</v>
      </c>
      <c r="D337" t="s">
        <v>808</v>
      </c>
      <c r="E337" t="s">
        <v>774</v>
      </c>
    </row>
    <row r="338" spans="1:5" x14ac:dyDescent="0.25">
      <c r="A338">
        <v>15807</v>
      </c>
      <c r="B338" t="s">
        <v>34</v>
      </c>
      <c r="C338">
        <v>15807101</v>
      </c>
      <c r="D338" t="s">
        <v>809</v>
      </c>
      <c r="E338" t="s">
        <v>772</v>
      </c>
    </row>
    <row r="339" spans="1:5" x14ac:dyDescent="0.25">
      <c r="A339">
        <v>15807</v>
      </c>
      <c r="B339" t="s">
        <v>34</v>
      </c>
      <c r="C339">
        <v>15807102</v>
      </c>
      <c r="D339" t="s">
        <v>810</v>
      </c>
      <c r="E339" t="s">
        <v>772</v>
      </c>
    </row>
    <row r="340" spans="1:5" x14ac:dyDescent="0.25">
      <c r="A340">
        <v>57807</v>
      </c>
      <c r="B340" t="s">
        <v>15</v>
      </c>
      <c r="C340">
        <v>57807001</v>
      </c>
      <c r="D340" t="s">
        <v>970</v>
      </c>
      <c r="E340" t="s">
        <v>772</v>
      </c>
    </row>
    <row r="341" spans="1:5" x14ac:dyDescent="0.25">
      <c r="A341">
        <v>57807</v>
      </c>
      <c r="B341" t="s">
        <v>15</v>
      </c>
      <c r="C341">
        <v>57807002</v>
      </c>
      <c r="D341" t="s">
        <v>971</v>
      </c>
      <c r="E341" t="s">
        <v>772</v>
      </c>
    </row>
    <row r="342" spans="1:5" x14ac:dyDescent="0.25">
      <c r="A342">
        <v>57807</v>
      </c>
      <c r="B342" t="s">
        <v>15</v>
      </c>
      <c r="C342">
        <v>57807041</v>
      </c>
      <c r="D342" t="s">
        <v>972</v>
      </c>
      <c r="E342" t="s">
        <v>772</v>
      </c>
    </row>
    <row r="343" spans="1:5" x14ac:dyDescent="0.25">
      <c r="A343">
        <v>57807</v>
      </c>
      <c r="B343" t="s">
        <v>15</v>
      </c>
      <c r="C343">
        <v>57807101</v>
      </c>
      <c r="D343" t="s">
        <v>973</v>
      </c>
      <c r="E343" t="s">
        <v>772</v>
      </c>
    </row>
    <row r="344" spans="1:5" x14ac:dyDescent="0.25">
      <c r="A344">
        <v>57807</v>
      </c>
      <c r="B344" t="s">
        <v>15</v>
      </c>
      <c r="C344">
        <v>57807102</v>
      </c>
      <c r="D344" t="s">
        <v>974</v>
      </c>
      <c r="E344" t="s">
        <v>772</v>
      </c>
    </row>
    <row r="345" spans="1:5" x14ac:dyDescent="0.25">
      <c r="A345">
        <v>57807</v>
      </c>
      <c r="B345" t="s">
        <v>15</v>
      </c>
      <c r="C345">
        <v>57807104</v>
      </c>
      <c r="D345" t="s">
        <v>975</v>
      </c>
      <c r="E345" t="s">
        <v>772</v>
      </c>
    </row>
    <row r="346" spans="1:5" x14ac:dyDescent="0.25">
      <c r="A346">
        <v>57807</v>
      </c>
      <c r="B346" t="s">
        <v>15</v>
      </c>
      <c r="C346">
        <v>57807105</v>
      </c>
      <c r="D346" t="s">
        <v>976</v>
      </c>
      <c r="E346" t="s">
        <v>772</v>
      </c>
    </row>
    <row r="347" spans="1:5" x14ac:dyDescent="0.25">
      <c r="A347">
        <v>57807</v>
      </c>
      <c r="B347" t="s">
        <v>15</v>
      </c>
      <c r="C347">
        <v>57807106</v>
      </c>
      <c r="D347" t="s">
        <v>977</v>
      </c>
      <c r="E347" t="s">
        <v>772</v>
      </c>
    </row>
    <row r="348" spans="1:5" x14ac:dyDescent="0.25">
      <c r="A348">
        <v>71807</v>
      </c>
      <c r="B348" t="s">
        <v>57</v>
      </c>
      <c r="C348">
        <v>71807101</v>
      </c>
      <c r="D348" t="s">
        <v>57</v>
      </c>
      <c r="E348" t="s">
        <v>772</v>
      </c>
    </row>
    <row r="349" spans="1:5" x14ac:dyDescent="0.25">
      <c r="A349">
        <v>108807</v>
      </c>
      <c r="B349" t="s">
        <v>87</v>
      </c>
      <c r="C349">
        <v>108807001</v>
      </c>
      <c r="D349" t="s">
        <v>1239</v>
      </c>
      <c r="E349" t="s">
        <v>772</v>
      </c>
    </row>
    <row r="350" spans="1:5" x14ac:dyDescent="0.25">
      <c r="A350">
        <v>108807</v>
      </c>
      <c r="B350" t="s">
        <v>87</v>
      </c>
      <c r="C350">
        <v>108807002</v>
      </c>
      <c r="D350" t="s">
        <v>1240</v>
      </c>
      <c r="E350" t="s">
        <v>772</v>
      </c>
    </row>
    <row r="351" spans="1:5" x14ac:dyDescent="0.25">
      <c r="A351">
        <v>108807</v>
      </c>
      <c r="B351" t="s">
        <v>87</v>
      </c>
      <c r="C351">
        <v>108807003</v>
      </c>
      <c r="D351" t="s">
        <v>1241</v>
      </c>
      <c r="E351" t="s">
        <v>772</v>
      </c>
    </row>
    <row r="352" spans="1:5" x14ac:dyDescent="0.25">
      <c r="A352">
        <v>108807</v>
      </c>
      <c r="B352" t="s">
        <v>87</v>
      </c>
      <c r="C352">
        <v>108807004</v>
      </c>
      <c r="D352" t="s">
        <v>1242</v>
      </c>
      <c r="E352" t="s">
        <v>772</v>
      </c>
    </row>
    <row r="353" spans="1:5" x14ac:dyDescent="0.25">
      <c r="A353">
        <v>108807</v>
      </c>
      <c r="B353" t="s">
        <v>87</v>
      </c>
      <c r="C353">
        <v>108807005</v>
      </c>
      <c r="D353" t="s">
        <v>1243</v>
      </c>
      <c r="E353" t="s">
        <v>772</v>
      </c>
    </row>
    <row r="354" spans="1:5" x14ac:dyDescent="0.25">
      <c r="A354">
        <v>108807</v>
      </c>
      <c r="B354" t="s">
        <v>87</v>
      </c>
      <c r="C354">
        <v>108807006</v>
      </c>
      <c r="D354" t="s">
        <v>1244</v>
      </c>
      <c r="E354" t="s">
        <v>772</v>
      </c>
    </row>
    <row r="355" spans="1:5" x14ac:dyDescent="0.25">
      <c r="A355">
        <v>108807</v>
      </c>
      <c r="B355" t="s">
        <v>87</v>
      </c>
      <c r="C355">
        <v>108807007</v>
      </c>
      <c r="D355" t="s">
        <v>1245</v>
      </c>
      <c r="E355" t="s">
        <v>772</v>
      </c>
    </row>
    <row r="356" spans="1:5" x14ac:dyDescent="0.25">
      <c r="A356">
        <v>108807</v>
      </c>
      <c r="B356" t="s">
        <v>87</v>
      </c>
      <c r="C356">
        <v>108807008</v>
      </c>
      <c r="D356" t="s">
        <v>1246</v>
      </c>
      <c r="E356" t="s">
        <v>772</v>
      </c>
    </row>
    <row r="357" spans="1:5" x14ac:dyDescent="0.25">
      <c r="A357">
        <v>108807</v>
      </c>
      <c r="B357" t="s">
        <v>87</v>
      </c>
      <c r="C357">
        <v>108807009</v>
      </c>
      <c r="D357" t="s">
        <v>1247</v>
      </c>
      <c r="E357" t="s">
        <v>772</v>
      </c>
    </row>
    <row r="358" spans="1:5" x14ac:dyDescent="0.25">
      <c r="A358">
        <v>108807</v>
      </c>
      <c r="B358" t="s">
        <v>87</v>
      </c>
      <c r="C358">
        <v>108807010</v>
      </c>
      <c r="D358" t="s">
        <v>1248</v>
      </c>
      <c r="E358" t="s">
        <v>772</v>
      </c>
    </row>
    <row r="359" spans="1:5" x14ac:dyDescent="0.25">
      <c r="A359">
        <v>108807</v>
      </c>
      <c r="B359" t="s">
        <v>87</v>
      </c>
      <c r="C359">
        <v>108807011</v>
      </c>
      <c r="D359" t="s">
        <v>1249</v>
      </c>
      <c r="E359" t="s">
        <v>772</v>
      </c>
    </row>
    <row r="360" spans="1:5" x14ac:dyDescent="0.25">
      <c r="A360">
        <v>108807</v>
      </c>
      <c r="B360" t="s">
        <v>87</v>
      </c>
      <c r="C360">
        <v>108807012</v>
      </c>
      <c r="D360" t="s">
        <v>1250</v>
      </c>
      <c r="E360" t="s">
        <v>772</v>
      </c>
    </row>
    <row r="361" spans="1:5" x14ac:dyDescent="0.25">
      <c r="A361">
        <v>108807</v>
      </c>
      <c r="B361" t="s">
        <v>87</v>
      </c>
      <c r="C361">
        <v>108807013</v>
      </c>
      <c r="D361" t="s">
        <v>1251</v>
      </c>
      <c r="E361" t="s">
        <v>772</v>
      </c>
    </row>
    <row r="362" spans="1:5" x14ac:dyDescent="0.25">
      <c r="A362">
        <v>108807</v>
      </c>
      <c r="B362" t="s">
        <v>87</v>
      </c>
      <c r="C362">
        <v>108807014</v>
      </c>
      <c r="D362" t="s">
        <v>1252</v>
      </c>
      <c r="E362" t="s">
        <v>772</v>
      </c>
    </row>
    <row r="363" spans="1:5" x14ac:dyDescent="0.25">
      <c r="A363">
        <v>108807</v>
      </c>
      <c r="B363" t="s">
        <v>87</v>
      </c>
      <c r="C363">
        <v>108807015</v>
      </c>
      <c r="D363" t="s">
        <v>1253</v>
      </c>
      <c r="E363" t="s">
        <v>772</v>
      </c>
    </row>
    <row r="364" spans="1:5" x14ac:dyDescent="0.25">
      <c r="A364">
        <v>108807</v>
      </c>
      <c r="B364" t="s">
        <v>87</v>
      </c>
      <c r="C364">
        <v>108807016</v>
      </c>
      <c r="D364" t="s">
        <v>1254</v>
      </c>
      <c r="E364" t="s">
        <v>772</v>
      </c>
    </row>
    <row r="365" spans="1:5" x14ac:dyDescent="0.25">
      <c r="A365">
        <v>108807</v>
      </c>
      <c r="B365" t="s">
        <v>87</v>
      </c>
      <c r="C365">
        <v>108807017</v>
      </c>
      <c r="D365" t="s">
        <v>1255</v>
      </c>
      <c r="E365" t="s">
        <v>772</v>
      </c>
    </row>
    <row r="366" spans="1:5" x14ac:dyDescent="0.25">
      <c r="A366">
        <v>108807</v>
      </c>
      <c r="B366" t="s">
        <v>87</v>
      </c>
      <c r="C366">
        <v>108807018</v>
      </c>
      <c r="D366" t="s">
        <v>1256</v>
      </c>
      <c r="E366" t="s">
        <v>772</v>
      </c>
    </row>
    <row r="367" spans="1:5" x14ac:dyDescent="0.25">
      <c r="A367">
        <v>108807</v>
      </c>
      <c r="B367" t="s">
        <v>87</v>
      </c>
      <c r="C367">
        <v>108807019</v>
      </c>
      <c r="D367" t="s">
        <v>1257</v>
      </c>
      <c r="E367" t="s">
        <v>772</v>
      </c>
    </row>
    <row r="368" spans="1:5" x14ac:dyDescent="0.25">
      <c r="A368">
        <v>108807</v>
      </c>
      <c r="B368" t="s">
        <v>87</v>
      </c>
      <c r="C368">
        <v>108807020</v>
      </c>
      <c r="D368" t="s">
        <v>1258</v>
      </c>
      <c r="E368" t="s">
        <v>772</v>
      </c>
    </row>
    <row r="369" spans="1:5" x14ac:dyDescent="0.25">
      <c r="A369">
        <v>108807</v>
      </c>
      <c r="B369" t="s">
        <v>87</v>
      </c>
      <c r="C369">
        <v>108807021</v>
      </c>
      <c r="D369" t="s">
        <v>1259</v>
      </c>
      <c r="E369" t="s">
        <v>772</v>
      </c>
    </row>
    <row r="370" spans="1:5" x14ac:dyDescent="0.25">
      <c r="A370">
        <v>108807</v>
      </c>
      <c r="B370" t="s">
        <v>87</v>
      </c>
      <c r="C370">
        <v>108807022</v>
      </c>
      <c r="D370" t="s">
        <v>1260</v>
      </c>
      <c r="E370" t="s">
        <v>772</v>
      </c>
    </row>
    <row r="371" spans="1:5" x14ac:dyDescent="0.25">
      <c r="A371">
        <v>108807</v>
      </c>
      <c r="B371" t="s">
        <v>87</v>
      </c>
      <c r="C371">
        <v>108807023</v>
      </c>
      <c r="D371" t="s">
        <v>1261</v>
      </c>
      <c r="E371" t="s">
        <v>772</v>
      </c>
    </row>
    <row r="372" spans="1:5" x14ac:dyDescent="0.25">
      <c r="A372">
        <v>108807</v>
      </c>
      <c r="B372" t="s">
        <v>87</v>
      </c>
      <c r="C372">
        <v>108807024</v>
      </c>
      <c r="D372" t="s">
        <v>1262</v>
      </c>
      <c r="E372" t="s">
        <v>772</v>
      </c>
    </row>
    <row r="373" spans="1:5" x14ac:dyDescent="0.25">
      <c r="A373">
        <v>108807</v>
      </c>
      <c r="B373" t="s">
        <v>87</v>
      </c>
      <c r="C373">
        <v>108807025</v>
      </c>
      <c r="D373" t="s">
        <v>1263</v>
      </c>
      <c r="E373" t="s">
        <v>772</v>
      </c>
    </row>
    <row r="374" spans="1:5" x14ac:dyDescent="0.25">
      <c r="A374">
        <v>108807</v>
      </c>
      <c r="B374" t="s">
        <v>87</v>
      </c>
      <c r="C374">
        <v>108807026</v>
      </c>
      <c r="D374" t="s">
        <v>1264</v>
      </c>
      <c r="E374" t="s">
        <v>772</v>
      </c>
    </row>
    <row r="375" spans="1:5" x14ac:dyDescent="0.25">
      <c r="A375">
        <v>108807</v>
      </c>
      <c r="B375" t="s">
        <v>87</v>
      </c>
      <c r="C375">
        <v>108807027</v>
      </c>
      <c r="D375" t="s">
        <v>1265</v>
      </c>
      <c r="E375" t="s">
        <v>772</v>
      </c>
    </row>
    <row r="376" spans="1:5" x14ac:dyDescent="0.25">
      <c r="A376">
        <v>108807</v>
      </c>
      <c r="B376" t="s">
        <v>87</v>
      </c>
      <c r="C376">
        <v>108807028</v>
      </c>
      <c r="D376" t="s">
        <v>1266</v>
      </c>
      <c r="E376" t="s">
        <v>772</v>
      </c>
    </row>
    <row r="377" spans="1:5" x14ac:dyDescent="0.25">
      <c r="A377">
        <v>108807</v>
      </c>
      <c r="B377" t="s">
        <v>87</v>
      </c>
      <c r="C377">
        <v>108807029</v>
      </c>
      <c r="D377" t="s">
        <v>1267</v>
      </c>
      <c r="E377" t="s">
        <v>772</v>
      </c>
    </row>
    <row r="378" spans="1:5" x14ac:dyDescent="0.25">
      <c r="A378">
        <v>108807</v>
      </c>
      <c r="B378" t="s">
        <v>87</v>
      </c>
      <c r="C378">
        <v>108807030</v>
      </c>
      <c r="D378" t="s">
        <v>1268</v>
      </c>
      <c r="E378" t="s">
        <v>772</v>
      </c>
    </row>
    <row r="379" spans="1:5" x14ac:dyDescent="0.25">
      <c r="A379">
        <v>108807</v>
      </c>
      <c r="B379" t="s">
        <v>87</v>
      </c>
      <c r="C379">
        <v>108807035</v>
      </c>
      <c r="D379" t="s">
        <v>1269</v>
      </c>
      <c r="E379" t="s">
        <v>772</v>
      </c>
    </row>
    <row r="380" spans="1:5" x14ac:dyDescent="0.25">
      <c r="A380">
        <v>108807</v>
      </c>
      <c r="B380" t="s">
        <v>87</v>
      </c>
      <c r="C380">
        <v>108807036</v>
      </c>
      <c r="D380" t="s">
        <v>1270</v>
      </c>
      <c r="E380" t="s">
        <v>772</v>
      </c>
    </row>
    <row r="381" spans="1:5" x14ac:dyDescent="0.25">
      <c r="A381">
        <v>108807</v>
      </c>
      <c r="B381" t="s">
        <v>87</v>
      </c>
      <c r="C381">
        <v>108807037</v>
      </c>
      <c r="D381" t="s">
        <v>1271</v>
      </c>
      <c r="E381" t="s">
        <v>772</v>
      </c>
    </row>
    <row r="382" spans="1:5" x14ac:dyDescent="0.25">
      <c r="A382">
        <v>108807</v>
      </c>
      <c r="B382" t="s">
        <v>87</v>
      </c>
      <c r="C382">
        <v>108807038</v>
      </c>
      <c r="D382" t="s">
        <v>1272</v>
      </c>
      <c r="E382" t="s">
        <v>772</v>
      </c>
    </row>
    <row r="383" spans="1:5" x14ac:dyDescent="0.25">
      <c r="A383">
        <v>108807</v>
      </c>
      <c r="B383" t="s">
        <v>87</v>
      </c>
      <c r="C383">
        <v>108807039</v>
      </c>
      <c r="D383" t="s">
        <v>1273</v>
      </c>
      <c r="E383" t="s">
        <v>772</v>
      </c>
    </row>
    <row r="384" spans="1:5" x14ac:dyDescent="0.25">
      <c r="A384">
        <v>108807</v>
      </c>
      <c r="B384" t="s">
        <v>87</v>
      </c>
      <c r="C384">
        <v>108807040</v>
      </c>
      <c r="D384" t="s">
        <v>1274</v>
      </c>
      <c r="E384" t="s">
        <v>772</v>
      </c>
    </row>
    <row r="385" spans="1:5" x14ac:dyDescent="0.25">
      <c r="A385">
        <v>108807</v>
      </c>
      <c r="B385" t="s">
        <v>87</v>
      </c>
      <c r="C385">
        <v>108807083</v>
      </c>
      <c r="D385" t="s">
        <v>1275</v>
      </c>
      <c r="E385" t="s">
        <v>772</v>
      </c>
    </row>
    <row r="386" spans="1:5" x14ac:dyDescent="0.25">
      <c r="A386">
        <v>108807</v>
      </c>
      <c r="B386" t="s">
        <v>87</v>
      </c>
      <c r="C386">
        <v>108807084</v>
      </c>
      <c r="D386" t="s">
        <v>1276</v>
      </c>
      <c r="E386" t="s">
        <v>772</v>
      </c>
    </row>
    <row r="387" spans="1:5" x14ac:dyDescent="0.25">
      <c r="A387">
        <v>108807</v>
      </c>
      <c r="B387" t="s">
        <v>87</v>
      </c>
      <c r="C387">
        <v>108807085</v>
      </c>
      <c r="D387" t="s">
        <v>1277</v>
      </c>
      <c r="E387" t="s">
        <v>772</v>
      </c>
    </row>
    <row r="388" spans="1:5" x14ac:dyDescent="0.25">
      <c r="A388">
        <v>108807</v>
      </c>
      <c r="B388" t="s">
        <v>87</v>
      </c>
      <c r="C388">
        <v>108807086</v>
      </c>
      <c r="D388" t="s">
        <v>1278</v>
      </c>
      <c r="E388" t="s">
        <v>772</v>
      </c>
    </row>
    <row r="389" spans="1:5" x14ac:dyDescent="0.25">
      <c r="A389">
        <v>108807</v>
      </c>
      <c r="B389" t="s">
        <v>87</v>
      </c>
      <c r="C389">
        <v>108807087</v>
      </c>
      <c r="D389" t="s">
        <v>1279</v>
      </c>
      <c r="E389" t="s">
        <v>772</v>
      </c>
    </row>
    <row r="390" spans="1:5" x14ac:dyDescent="0.25">
      <c r="A390">
        <v>108807</v>
      </c>
      <c r="B390" t="s">
        <v>87</v>
      </c>
      <c r="C390">
        <v>108807088</v>
      </c>
      <c r="D390" t="s">
        <v>1280</v>
      </c>
      <c r="E390" t="s">
        <v>772</v>
      </c>
    </row>
    <row r="391" spans="1:5" x14ac:dyDescent="0.25">
      <c r="A391">
        <v>108807</v>
      </c>
      <c r="B391" t="s">
        <v>87</v>
      </c>
      <c r="C391">
        <v>108807089</v>
      </c>
      <c r="D391" t="s">
        <v>1281</v>
      </c>
      <c r="E391" t="s">
        <v>772</v>
      </c>
    </row>
    <row r="392" spans="1:5" x14ac:dyDescent="0.25">
      <c r="A392">
        <v>108807</v>
      </c>
      <c r="B392" t="s">
        <v>87</v>
      </c>
      <c r="C392">
        <v>108807090</v>
      </c>
      <c r="D392" t="s">
        <v>1282</v>
      </c>
      <c r="E392" t="s">
        <v>772</v>
      </c>
    </row>
    <row r="393" spans="1:5" x14ac:dyDescent="0.25">
      <c r="A393">
        <v>108807</v>
      </c>
      <c r="B393" t="s">
        <v>87</v>
      </c>
      <c r="C393">
        <v>108807091</v>
      </c>
      <c r="D393" t="s">
        <v>1283</v>
      </c>
      <c r="E393" t="s">
        <v>772</v>
      </c>
    </row>
    <row r="394" spans="1:5" x14ac:dyDescent="0.25">
      <c r="A394">
        <v>108807</v>
      </c>
      <c r="B394" t="s">
        <v>87</v>
      </c>
      <c r="C394">
        <v>108807092</v>
      </c>
      <c r="D394" t="s">
        <v>1284</v>
      </c>
      <c r="E394" t="s">
        <v>772</v>
      </c>
    </row>
    <row r="395" spans="1:5" x14ac:dyDescent="0.25">
      <c r="A395">
        <v>108807</v>
      </c>
      <c r="B395" t="s">
        <v>87</v>
      </c>
      <c r="C395">
        <v>108807093</v>
      </c>
      <c r="D395" t="s">
        <v>1285</v>
      </c>
      <c r="E395" t="s">
        <v>772</v>
      </c>
    </row>
    <row r="396" spans="1:5" x14ac:dyDescent="0.25">
      <c r="A396">
        <v>108807</v>
      </c>
      <c r="B396" t="s">
        <v>87</v>
      </c>
      <c r="C396">
        <v>108807094</v>
      </c>
      <c r="D396" t="s">
        <v>1286</v>
      </c>
      <c r="E396" t="s">
        <v>772</v>
      </c>
    </row>
    <row r="397" spans="1:5" x14ac:dyDescent="0.25">
      <c r="A397">
        <v>108807</v>
      </c>
      <c r="B397" t="s">
        <v>87</v>
      </c>
      <c r="C397">
        <v>108807095</v>
      </c>
      <c r="D397" t="s">
        <v>1287</v>
      </c>
      <c r="E397" t="s">
        <v>772</v>
      </c>
    </row>
    <row r="398" spans="1:5" x14ac:dyDescent="0.25">
      <c r="A398">
        <v>108807</v>
      </c>
      <c r="B398" t="s">
        <v>87</v>
      </c>
      <c r="C398">
        <v>108807096</v>
      </c>
      <c r="D398" t="s">
        <v>1288</v>
      </c>
      <c r="E398" t="s">
        <v>772</v>
      </c>
    </row>
    <row r="399" spans="1:5" x14ac:dyDescent="0.25">
      <c r="A399">
        <v>108807</v>
      </c>
      <c r="B399" t="s">
        <v>87</v>
      </c>
      <c r="C399">
        <v>108807097</v>
      </c>
      <c r="D399" t="s">
        <v>1289</v>
      </c>
      <c r="E399" t="s">
        <v>772</v>
      </c>
    </row>
    <row r="400" spans="1:5" x14ac:dyDescent="0.25">
      <c r="A400">
        <v>108807</v>
      </c>
      <c r="B400" t="s">
        <v>87</v>
      </c>
      <c r="C400">
        <v>108807098</v>
      </c>
      <c r="D400" t="s">
        <v>1290</v>
      </c>
      <c r="E400" t="s">
        <v>772</v>
      </c>
    </row>
    <row r="401" spans="1:5" x14ac:dyDescent="0.25">
      <c r="A401">
        <v>108807</v>
      </c>
      <c r="B401" t="s">
        <v>87</v>
      </c>
      <c r="C401">
        <v>108807099</v>
      </c>
      <c r="D401" t="s">
        <v>1291</v>
      </c>
      <c r="E401" t="s">
        <v>772</v>
      </c>
    </row>
    <row r="402" spans="1:5" x14ac:dyDescent="0.25">
      <c r="A402">
        <v>108807</v>
      </c>
      <c r="B402" t="s">
        <v>87</v>
      </c>
      <c r="C402">
        <v>108807101</v>
      </c>
      <c r="D402" t="s">
        <v>1292</v>
      </c>
      <c r="E402" t="s">
        <v>772</v>
      </c>
    </row>
    <row r="403" spans="1:5" x14ac:dyDescent="0.25">
      <c r="A403">
        <v>108807</v>
      </c>
      <c r="B403" t="s">
        <v>87</v>
      </c>
      <c r="C403">
        <v>108807102</v>
      </c>
      <c r="D403" t="s">
        <v>1293</v>
      </c>
      <c r="E403" t="s">
        <v>772</v>
      </c>
    </row>
    <row r="404" spans="1:5" x14ac:dyDescent="0.25">
      <c r="A404">
        <v>108807</v>
      </c>
      <c r="B404" t="s">
        <v>87</v>
      </c>
      <c r="C404">
        <v>108807103</v>
      </c>
      <c r="D404" t="s">
        <v>1294</v>
      </c>
      <c r="E404" t="s">
        <v>772</v>
      </c>
    </row>
    <row r="405" spans="1:5" x14ac:dyDescent="0.25">
      <c r="A405">
        <v>108807</v>
      </c>
      <c r="B405" t="s">
        <v>87</v>
      </c>
      <c r="C405">
        <v>108807104</v>
      </c>
      <c r="D405" t="s">
        <v>1295</v>
      </c>
      <c r="E405" t="s">
        <v>772</v>
      </c>
    </row>
    <row r="406" spans="1:5" x14ac:dyDescent="0.25">
      <c r="A406">
        <v>108807</v>
      </c>
      <c r="B406" t="s">
        <v>87</v>
      </c>
      <c r="C406">
        <v>108807105</v>
      </c>
      <c r="D406" t="s">
        <v>1296</v>
      </c>
      <c r="E406" t="s">
        <v>772</v>
      </c>
    </row>
    <row r="407" spans="1:5" x14ac:dyDescent="0.25">
      <c r="A407">
        <v>108807</v>
      </c>
      <c r="B407" t="s">
        <v>87</v>
      </c>
      <c r="C407">
        <v>108807106</v>
      </c>
      <c r="D407" t="s">
        <v>1297</v>
      </c>
      <c r="E407" t="s">
        <v>772</v>
      </c>
    </row>
    <row r="408" spans="1:5" x14ac:dyDescent="0.25">
      <c r="A408">
        <v>108807</v>
      </c>
      <c r="B408" t="s">
        <v>87</v>
      </c>
      <c r="C408">
        <v>108807107</v>
      </c>
      <c r="D408" t="s">
        <v>1298</v>
      </c>
      <c r="E408" t="s">
        <v>772</v>
      </c>
    </row>
    <row r="409" spans="1:5" x14ac:dyDescent="0.25">
      <c r="A409">
        <v>108807</v>
      </c>
      <c r="B409" t="s">
        <v>87</v>
      </c>
      <c r="C409">
        <v>108807108</v>
      </c>
      <c r="D409" t="s">
        <v>1299</v>
      </c>
      <c r="E409" t="s">
        <v>772</v>
      </c>
    </row>
    <row r="410" spans="1:5" x14ac:dyDescent="0.25">
      <c r="A410">
        <v>108807</v>
      </c>
      <c r="B410" t="s">
        <v>87</v>
      </c>
      <c r="C410">
        <v>108807109</v>
      </c>
      <c r="D410" t="s">
        <v>1300</v>
      </c>
      <c r="E410" t="s">
        <v>772</v>
      </c>
    </row>
    <row r="411" spans="1:5" x14ac:dyDescent="0.25">
      <c r="A411">
        <v>108807</v>
      </c>
      <c r="B411" t="s">
        <v>87</v>
      </c>
      <c r="C411">
        <v>108807110</v>
      </c>
      <c r="D411" t="s">
        <v>1301</v>
      </c>
      <c r="E411" t="s">
        <v>772</v>
      </c>
    </row>
    <row r="412" spans="1:5" x14ac:dyDescent="0.25">
      <c r="A412">
        <v>108807</v>
      </c>
      <c r="B412" t="s">
        <v>87</v>
      </c>
      <c r="C412">
        <v>108807111</v>
      </c>
      <c r="D412" t="s">
        <v>1302</v>
      </c>
      <c r="E412" t="s">
        <v>772</v>
      </c>
    </row>
    <row r="413" spans="1:5" x14ac:dyDescent="0.25">
      <c r="A413">
        <v>108807</v>
      </c>
      <c r="B413" t="s">
        <v>87</v>
      </c>
      <c r="C413">
        <v>108807112</v>
      </c>
      <c r="D413" t="s">
        <v>1303</v>
      </c>
      <c r="E413" t="s">
        <v>772</v>
      </c>
    </row>
    <row r="414" spans="1:5" x14ac:dyDescent="0.25">
      <c r="A414">
        <v>108807</v>
      </c>
      <c r="B414" t="s">
        <v>87</v>
      </c>
      <c r="C414">
        <v>108807113</v>
      </c>
      <c r="D414" t="s">
        <v>1304</v>
      </c>
      <c r="E414" t="s">
        <v>772</v>
      </c>
    </row>
    <row r="415" spans="1:5" x14ac:dyDescent="0.25">
      <c r="A415">
        <v>108807</v>
      </c>
      <c r="B415" t="s">
        <v>87</v>
      </c>
      <c r="C415">
        <v>108807114</v>
      </c>
      <c r="D415" t="s">
        <v>1305</v>
      </c>
      <c r="E415" t="s">
        <v>772</v>
      </c>
    </row>
    <row r="416" spans="1:5" x14ac:dyDescent="0.25">
      <c r="A416">
        <v>108807</v>
      </c>
      <c r="B416" t="s">
        <v>87</v>
      </c>
      <c r="C416">
        <v>108807115</v>
      </c>
      <c r="D416" t="s">
        <v>1306</v>
      </c>
      <c r="E416" t="s">
        <v>772</v>
      </c>
    </row>
    <row r="417" spans="1:5" x14ac:dyDescent="0.25">
      <c r="A417">
        <v>108807</v>
      </c>
      <c r="B417" t="s">
        <v>87</v>
      </c>
      <c r="C417">
        <v>108807116</v>
      </c>
      <c r="D417" t="s">
        <v>1307</v>
      </c>
      <c r="E417" t="s">
        <v>772</v>
      </c>
    </row>
    <row r="418" spans="1:5" x14ac:dyDescent="0.25">
      <c r="A418">
        <v>108807</v>
      </c>
      <c r="B418" t="s">
        <v>87</v>
      </c>
      <c r="C418">
        <v>108807117</v>
      </c>
      <c r="D418" t="s">
        <v>1308</v>
      </c>
      <c r="E418" t="s">
        <v>772</v>
      </c>
    </row>
    <row r="419" spans="1:5" x14ac:dyDescent="0.25">
      <c r="A419">
        <v>108807</v>
      </c>
      <c r="B419" t="s">
        <v>87</v>
      </c>
      <c r="C419">
        <v>108807119</v>
      </c>
      <c r="D419" t="s">
        <v>1309</v>
      </c>
      <c r="E419" t="s">
        <v>772</v>
      </c>
    </row>
    <row r="420" spans="1:5" x14ac:dyDescent="0.25">
      <c r="A420">
        <v>108807</v>
      </c>
      <c r="B420" t="s">
        <v>87</v>
      </c>
      <c r="C420">
        <v>108807120</v>
      </c>
      <c r="D420" t="s">
        <v>1310</v>
      </c>
      <c r="E420" t="s">
        <v>772</v>
      </c>
    </row>
    <row r="421" spans="1:5" x14ac:dyDescent="0.25">
      <c r="A421">
        <v>108807</v>
      </c>
      <c r="B421" t="s">
        <v>87</v>
      </c>
      <c r="C421">
        <v>108807121</v>
      </c>
      <c r="D421" t="s">
        <v>1311</v>
      </c>
      <c r="E421" t="s">
        <v>772</v>
      </c>
    </row>
    <row r="422" spans="1:5" x14ac:dyDescent="0.25">
      <c r="A422">
        <v>108807</v>
      </c>
      <c r="B422" t="s">
        <v>87</v>
      </c>
      <c r="C422">
        <v>108807122</v>
      </c>
      <c r="D422" t="s">
        <v>1312</v>
      </c>
      <c r="E422" t="s">
        <v>772</v>
      </c>
    </row>
    <row r="423" spans="1:5" x14ac:dyDescent="0.25">
      <c r="A423">
        <v>108807</v>
      </c>
      <c r="B423" t="s">
        <v>87</v>
      </c>
      <c r="C423">
        <v>108807123</v>
      </c>
      <c r="D423" t="s">
        <v>1313</v>
      </c>
      <c r="E423" t="s">
        <v>772</v>
      </c>
    </row>
    <row r="424" spans="1:5" x14ac:dyDescent="0.25">
      <c r="A424">
        <v>108807</v>
      </c>
      <c r="B424" t="s">
        <v>87</v>
      </c>
      <c r="C424">
        <v>108807124</v>
      </c>
      <c r="D424" t="s">
        <v>1314</v>
      </c>
      <c r="E424" t="s">
        <v>772</v>
      </c>
    </row>
    <row r="425" spans="1:5" x14ac:dyDescent="0.25">
      <c r="A425">
        <v>108807</v>
      </c>
      <c r="B425" t="s">
        <v>87</v>
      </c>
      <c r="C425">
        <v>108807125</v>
      </c>
      <c r="D425" t="s">
        <v>1315</v>
      </c>
      <c r="E425" t="s">
        <v>772</v>
      </c>
    </row>
    <row r="426" spans="1:5" x14ac:dyDescent="0.25">
      <c r="A426">
        <v>108807</v>
      </c>
      <c r="B426" t="s">
        <v>87</v>
      </c>
      <c r="C426">
        <v>108807126</v>
      </c>
      <c r="D426" t="s">
        <v>1316</v>
      </c>
      <c r="E426" t="s">
        <v>772</v>
      </c>
    </row>
    <row r="427" spans="1:5" x14ac:dyDescent="0.25">
      <c r="A427">
        <v>108807</v>
      </c>
      <c r="B427" t="s">
        <v>87</v>
      </c>
      <c r="C427">
        <v>108807127</v>
      </c>
      <c r="D427" t="s">
        <v>1317</v>
      </c>
      <c r="E427" t="s">
        <v>772</v>
      </c>
    </row>
    <row r="428" spans="1:5" x14ac:dyDescent="0.25">
      <c r="A428">
        <v>108807</v>
      </c>
      <c r="B428" t="s">
        <v>87</v>
      </c>
      <c r="C428">
        <v>108807128</v>
      </c>
      <c r="D428" t="s">
        <v>1318</v>
      </c>
      <c r="E428" t="s">
        <v>772</v>
      </c>
    </row>
    <row r="429" spans="1:5" x14ac:dyDescent="0.25">
      <c r="A429">
        <v>108807</v>
      </c>
      <c r="B429" t="s">
        <v>87</v>
      </c>
      <c r="C429">
        <v>108807129</v>
      </c>
      <c r="D429" t="s">
        <v>1319</v>
      </c>
      <c r="E429" t="s">
        <v>772</v>
      </c>
    </row>
    <row r="430" spans="1:5" x14ac:dyDescent="0.25">
      <c r="A430">
        <v>108807</v>
      </c>
      <c r="B430" t="s">
        <v>87</v>
      </c>
      <c r="C430">
        <v>108807130</v>
      </c>
      <c r="D430" t="s">
        <v>1320</v>
      </c>
      <c r="E430" t="s">
        <v>772</v>
      </c>
    </row>
    <row r="431" spans="1:5" x14ac:dyDescent="0.25">
      <c r="A431">
        <v>108807</v>
      </c>
      <c r="B431" t="s">
        <v>87</v>
      </c>
      <c r="C431">
        <v>108807135</v>
      </c>
      <c r="D431" t="s">
        <v>1321</v>
      </c>
      <c r="E431" t="s">
        <v>772</v>
      </c>
    </row>
    <row r="432" spans="1:5" x14ac:dyDescent="0.25">
      <c r="A432">
        <v>108807</v>
      </c>
      <c r="B432" t="s">
        <v>87</v>
      </c>
      <c r="C432">
        <v>108807136</v>
      </c>
      <c r="D432" t="s">
        <v>1322</v>
      </c>
      <c r="E432" t="s">
        <v>772</v>
      </c>
    </row>
    <row r="433" spans="1:5" x14ac:dyDescent="0.25">
      <c r="A433">
        <v>108807</v>
      </c>
      <c r="B433" t="s">
        <v>87</v>
      </c>
      <c r="C433">
        <v>108807137</v>
      </c>
      <c r="D433" t="s">
        <v>1323</v>
      </c>
      <c r="E433" t="s">
        <v>772</v>
      </c>
    </row>
    <row r="434" spans="1:5" x14ac:dyDescent="0.25">
      <c r="A434">
        <v>108807</v>
      </c>
      <c r="B434" t="s">
        <v>87</v>
      </c>
      <c r="C434">
        <v>108807138</v>
      </c>
      <c r="D434" t="s">
        <v>1324</v>
      </c>
      <c r="E434" t="s">
        <v>772</v>
      </c>
    </row>
    <row r="435" spans="1:5" x14ac:dyDescent="0.25">
      <c r="A435">
        <v>108807</v>
      </c>
      <c r="B435" t="s">
        <v>87</v>
      </c>
      <c r="C435">
        <v>108807139</v>
      </c>
      <c r="D435" t="s">
        <v>1325</v>
      </c>
      <c r="E435" t="s">
        <v>772</v>
      </c>
    </row>
    <row r="436" spans="1:5" x14ac:dyDescent="0.25">
      <c r="A436">
        <v>108807</v>
      </c>
      <c r="B436" t="s">
        <v>87</v>
      </c>
      <c r="C436">
        <v>108807140</v>
      </c>
      <c r="D436" t="s">
        <v>1326</v>
      </c>
      <c r="E436" t="s">
        <v>772</v>
      </c>
    </row>
    <row r="437" spans="1:5" x14ac:dyDescent="0.25">
      <c r="A437">
        <v>108807</v>
      </c>
      <c r="B437" t="s">
        <v>87</v>
      </c>
      <c r="C437">
        <v>108807183</v>
      </c>
      <c r="D437" t="s">
        <v>1327</v>
      </c>
      <c r="E437" t="s">
        <v>772</v>
      </c>
    </row>
    <row r="438" spans="1:5" x14ac:dyDescent="0.25">
      <c r="A438">
        <v>108807</v>
      </c>
      <c r="B438" t="s">
        <v>87</v>
      </c>
      <c r="C438">
        <v>108807184</v>
      </c>
      <c r="D438" t="s">
        <v>1328</v>
      </c>
      <c r="E438" t="s">
        <v>772</v>
      </c>
    </row>
    <row r="439" spans="1:5" x14ac:dyDescent="0.25">
      <c r="A439">
        <v>108807</v>
      </c>
      <c r="B439" t="s">
        <v>87</v>
      </c>
      <c r="C439">
        <v>108807185</v>
      </c>
      <c r="D439" t="s">
        <v>1329</v>
      </c>
      <c r="E439" t="s">
        <v>772</v>
      </c>
    </row>
    <row r="440" spans="1:5" x14ac:dyDescent="0.25">
      <c r="A440">
        <v>108807</v>
      </c>
      <c r="B440" t="s">
        <v>87</v>
      </c>
      <c r="C440">
        <v>108807186</v>
      </c>
      <c r="D440" t="s">
        <v>1330</v>
      </c>
      <c r="E440" t="s">
        <v>772</v>
      </c>
    </row>
    <row r="441" spans="1:5" x14ac:dyDescent="0.25">
      <c r="A441">
        <v>108807</v>
      </c>
      <c r="B441" t="s">
        <v>87</v>
      </c>
      <c r="C441">
        <v>108807187</v>
      </c>
      <c r="D441" t="s">
        <v>1331</v>
      </c>
      <c r="E441" t="s">
        <v>772</v>
      </c>
    </row>
    <row r="442" spans="1:5" x14ac:dyDescent="0.25">
      <c r="A442">
        <v>108807</v>
      </c>
      <c r="B442" t="s">
        <v>87</v>
      </c>
      <c r="C442">
        <v>108807188</v>
      </c>
      <c r="D442" t="s">
        <v>1332</v>
      </c>
      <c r="E442" t="s">
        <v>772</v>
      </c>
    </row>
    <row r="443" spans="1:5" x14ac:dyDescent="0.25">
      <c r="A443">
        <v>108807</v>
      </c>
      <c r="B443" t="s">
        <v>87</v>
      </c>
      <c r="C443">
        <v>108807189</v>
      </c>
      <c r="D443" t="s">
        <v>1333</v>
      </c>
      <c r="E443" t="s">
        <v>772</v>
      </c>
    </row>
    <row r="444" spans="1:5" x14ac:dyDescent="0.25">
      <c r="A444">
        <v>108807</v>
      </c>
      <c r="B444" t="s">
        <v>87</v>
      </c>
      <c r="C444">
        <v>108807190</v>
      </c>
      <c r="D444" t="s">
        <v>1334</v>
      </c>
      <c r="E444" t="s">
        <v>772</v>
      </c>
    </row>
    <row r="445" spans="1:5" x14ac:dyDescent="0.25">
      <c r="A445">
        <v>108807</v>
      </c>
      <c r="B445" t="s">
        <v>87</v>
      </c>
      <c r="C445">
        <v>108807191</v>
      </c>
      <c r="D445" t="s">
        <v>1335</v>
      </c>
      <c r="E445" t="s">
        <v>772</v>
      </c>
    </row>
    <row r="446" spans="1:5" x14ac:dyDescent="0.25">
      <c r="A446">
        <v>108807</v>
      </c>
      <c r="B446" t="s">
        <v>87</v>
      </c>
      <c r="C446">
        <v>108807192</v>
      </c>
      <c r="D446" t="s">
        <v>1336</v>
      </c>
      <c r="E446" t="s">
        <v>772</v>
      </c>
    </row>
    <row r="447" spans="1:5" x14ac:dyDescent="0.25">
      <c r="A447">
        <v>108807</v>
      </c>
      <c r="B447" t="s">
        <v>87</v>
      </c>
      <c r="C447">
        <v>108807193</v>
      </c>
      <c r="D447" t="s">
        <v>1337</v>
      </c>
      <c r="E447" t="s">
        <v>772</v>
      </c>
    </row>
    <row r="448" spans="1:5" x14ac:dyDescent="0.25">
      <c r="A448">
        <v>108807</v>
      </c>
      <c r="B448" t="s">
        <v>87</v>
      </c>
      <c r="C448">
        <v>108807194</v>
      </c>
      <c r="D448" t="s">
        <v>1338</v>
      </c>
      <c r="E448" t="s">
        <v>772</v>
      </c>
    </row>
    <row r="449" spans="1:5" x14ac:dyDescent="0.25">
      <c r="A449">
        <v>108807</v>
      </c>
      <c r="B449" t="s">
        <v>87</v>
      </c>
      <c r="C449">
        <v>108807195</v>
      </c>
      <c r="D449" t="s">
        <v>1339</v>
      </c>
      <c r="E449" t="s">
        <v>772</v>
      </c>
    </row>
    <row r="450" spans="1:5" x14ac:dyDescent="0.25">
      <c r="A450">
        <v>108807</v>
      </c>
      <c r="B450" t="s">
        <v>87</v>
      </c>
      <c r="C450">
        <v>108807196</v>
      </c>
      <c r="D450" t="s">
        <v>1340</v>
      </c>
      <c r="E450" t="s">
        <v>772</v>
      </c>
    </row>
    <row r="451" spans="1:5" x14ac:dyDescent="0.25">
      <c r="A451">
        <v>108807</v>
      </c>
      <c r="B451" t="s">
        <v>87</v>
      </c>
      <c r="C451">
        <v>108807197</v>
      </c>
      <c r="D451" t="s">
        <v>1341</v>
      </c>
      <c r="E451" t="s">
        <v>772</v>
      </c>
    </row>
    <row r="452" spans="1:5" x14ac:dyDescent="0.25">
      <c r="A452">
        <v>108807</v>
      </c>
      <c r="B452" t="s">
        <v>87</v>
      </c>
      <c r="C452">
        <v>108807198</v>
      </c>
      <c r="D452" t="s">
        <v>1342</v>
      </c>
      <c r="E452" t="s">
        <v>772</v>
      </c>
    </row>
    <row r="453" spans="1:5" x14ac:dyDescent="0.25">
      <c r="A453">
        <v>108807</v>
      </c>
      <c r="B453" t="s">
        <v>87</v>
      </c>
      <c r="C453">
        <v>108807199</v>
      </c>
      <c r="D453" t="s">
        <v>1343</v>
      </c>
      <c r="E453" t="s">
        <v>772</v>
      </c>
    </row>
    <row r="454" spans="1:5" x14ac:dyDescent="0.25">
      <c r="A454">
        <v>108807</v>
      </c>
      <c r="B454" t="s">
        <v>87</v>
      </c>
      <c r="C454">
        <v>108807200</v>
      </c>
      <c r="D454" t="s">
        <v>1344</v>
      </c>
      <c r="E454" t="s">
        <v>772</v>
      </c>
    </row>
    <row r="455" spans="1:5" x14ac:dyDescent="0.25">
      <c r="A455">
        <v>108807</v>
      </c>
      <c r="B455" t="s">
        <v>87</v>
      </c>
      <c r="C455">
        <v>108807201</v>
      </c>
      <c r="D455" t="s">
        <v>1345</v>
      </c>
      <c r="E455" t="s">
        <v>772</v>
      </c>
    </row>
    <row r="456" spans="1:5" x14ac:dyDescent="0.25">
      <c r="A456">
        <v>108807</v>
      </c>
      <c r="B456" t="s">
        <v>87</v>
      </c>
      <c r="C456">
        <v>108807202</v>
      </c>
      <c r="D456" t="s">
        <v>1346</v>
      </c>
      <c r="E456" t="s">
        <v>772</v>
      </c>
    </row>
    <row r="457" spans="1:5" x14ac:dyDescent="0.25">
      <c r="A457">
        <v>108807</v>
      </c>
      <c r="B457" t="s">
        <v>87</v>
      </c>
      <c r="C457">
        <v>108807203</v>
      </c>
      <c r="D457" t="s">
        <v>1347</v>
      </c>
      <c r="E457" t="s">
        <v>772</v>
      </c>
    </row>
    <row r="458" spans="1:5" x14ac:dyDescent="0.25">
      <c r="A458">
        <v>108807</v>
      </c>
      <c r="B458" t="s">
        <v>87</v>
      </c>
      <c r="C458">
        <v>108807204</v>
      </c>
      <c r="D458" t="s">
        <v>1348</v>
      </c>
      <c r="E458" t="s">
        <v>772</v>
      </c>
    </row>
    <row r="459" spans="1:5" x14ac:dyDescent="0.25">
      <c r="A459">
        <v>108807</v>
      </c>
      <c r="B459" t="s">
        <v>87</v>
      </c>
      <c r="C459">
        <v>108807205</v>
      </c>
      <c r="D459" t="s">
        <v>1349</v>
      </c>
      <c r="E459" t="s">
        <v>772</v>
      </c>
    </row>
    <row r="460" spans="1:5" x14ac:dyDescent="0.25">
      <c r="A460">
        <v>108807</v>
      </c>
      <c r="B460" t="s">
        <v>87</v>
      </c>
      <c r="C460">
        <v>108807206</v>
      </c>
      <c r="D460" t="s">
        <v>1350</v>
      </c>
      <c r="E460" t="s">
        <v>772</v>
      </c>
    </row>
    <row r="461" spans="1:5" x14ac:dyDescent="0.25">
      <c r="A461">
        <v>108807</v>
      </c>
      <c r="B461" t="s">
        <v>87</v>
      </c>
      <c r="C461">
        <v>108807207</v>
      </c>
      <c r="D461" t="s">
        <v>1351</v>
      </c>
      <c r="E461" t="s">
        <v>772</v>
      </c>
    </row>
    <row r="462" spans="1:5" x14ac:dyDescent="0.25">
      <c r="A462">
        <v>108807</v>
      </c>
      <c r="B462" t="s">
        <v>87</v>
      </c>
      <c r="C462">
        <v>108807208</v>
      </c>
      <c r="D462" t="s">
        <v>1352</v>
      </c>
      <c r="E462" t="s">
        <v>772</v>
      </c>
    </row>
    <row r="463" spans="1:5" x14ac:dyDescent="0.25">
      <c r="A463">
        <v>108807</v>
      </c>
      <c r="B463" t="s">
        <v>87</v>
      </c>
      <c r="C463">
        <v>108807300</v>
      </c>
      <c r="D463" t="s">
        <v>1353</v>
      </c>
      <c r="E463" t="s">
        <v>772</v>
      </c>
    </row>
    <row r="464" spans="1:5" x14ac:dyDescent="0.25">
      <c r="A464">
        <v>108807</v>
      </c>
      <c r="B464" t="s">
        <v>87</v>
      </c>
      <c r="C464">
        <v>108807301</v>
      </c>
      <c r="D464" t="s">
        <v>1354</v>
      </c>
      <c r="E464" t="s">
        <v>772</v>
      </c>
    </row>
    <row r="465" spans="1:5" x14ac:dyDescent="0.25">
      <c r="A465">
        <v>108807</v>
      </c>
      <c r="B465" t="s">
        <v>87</v>
      </c>
      <c r="C465">
        <v>108807302</v>
      </c>
      <c r="D465" t="s">
        <v>1355</v>
      </c>
      <c r="E465" t="s">
        <v>772</v>
      </c>
    </row>
    <row r="466" spans="1:5" x14ac:dyDescent="0.25">
      <c r="A466">
        <v>108807</v>
      </c>
      <c r="B466" t="s">
        <v>87</v>
      </c>
      <c r="C466">
        <v>108807303</v>
      </c>
      <c r="D466" t="s">
        <v>1356</v>
      </c>
      <c r="E466" t="s">
        <v>772</v>
      </c>
    </row>
    <row r="467" spans="1:5" x14ac:dyDescent="0.25">
      <c r="A467">
        <v>108807</v>
      </c>
      <c r="B467" t="s">
        <v>87</v>
      </c>
      <c r="C467">
        <v>108807304</v>
      </c>
      <c r="D467" t="s">
        <v>1357</v>
      </c>
      <c r="E467" t="s">
        <v>772</v>
      </c>
    </row>
    <row r="468" spans="1:5" x14ac:dyDescent="0.25">
      <c r="A468">
        <v>108807</v>
      </c>
      <c r="B468" t="s">
        <v>87</v>
      </c>
      <c r="C468">
        <v>108807305</v>
      </c>
      <c r="D468" t="s">
        <v>1358</v>
      </c>
      <c r="E468" t="s">
        <v>772</v>
      </c>
    </row>
    <row r="469" spans="1:5" x14ac:dyDescent="0.25">
      <c r="A469">
        <v>108807</v>
      </c>
      <c r="B469" t="s">
        <v>87</v>
      </c>
      <c r="C469">
        <v>108807306</v>
      </c>
      <c r="D469" t="s">
        <v>1359</v>
      </c>
      <c r="E469" t="s">
        <v>772</v>
      </c>
    </row>
    <row r="470" spans="1:5" x14ac:dyDescent="0.25">
      <c r="A470">
        <v>108807</v>
      </c>
      <c r="B470" t="s">
        <v>87</v>
      </c>
      <c r="C470">
        <v>108807307</v>
      </c>
      <c r="D470" t="s">
        <v>1360</v>
      </c>
      <c r="E470" t="s">
        <v>772</v>
      </c>
    </row>
    <row r="471" spans="1:5" x14ac:dyDescent="0.25">
      <c r="A471">
        <v>108807</v>
      </c>
      <c r="B471" t="s">
        <v>87</v>
      </c>
      <c r="C471">
        <v>108807308</v>
      </c>
      <c r="D471" t="s">
        <v>1361</v>
      </c>
      <c r="E471" t="s">
        <v>772</v>
      </c>
    </row>
    <row r="472" spans="1:5" x14ac:dyDescent="0.25">
      <c r="A472">
        <v>123807</v>
      </c>
      <c r="B472" t="s">
        <v>343</v>
      </c>
      <c r="C472">
        <v>123807001</v>
      </c>
      <c r="D472" t="s">
        <v>343</v>
      </c>
      <c r="E472" t="s">
        <v>772</v>
      </c>
    </row>
    <row r="473" spans="1:5" x14ac:dyDescent="0.25">
      <c r="A473">
        <v>123807</v>
      </c>
      <c r="B473" t="s">
        <v>343</v>
      </c>
      <c r="C473">
        <v>123807002</v>
      </c>
      <c r="D473" t="s">
        <v>1370</v>
      </c>
      <c r="E473" t="s">
        <v>772</v>
      </c>
    </row>
    <row r="474" spans="1:5" x14ac:dyDescent="0.25">
      <c r="A474">
        <v>123807</v>
      </c>
      <c r="B474" t="s">
        <v>343</v>
      </c>
      <c r="C474">
        <v>123807101</v>
      </c>
      <c r="D474" t="s">
        <v>1371</v>
      </c>
      <c r="E474" t="s">
        <v>772</v>
      </c>
    </row>
    <row r="475" spans="1:5" x14ac:dyDescent="0.25">
      <c r="A475">
        <v>123807</v>
      </c>
      <c r="B475" t="s">
        <v>343</v>
      </c>
      <c r="C475">
        <v>123807102</v>
      </c>
      <c r="D475" t="s">
        <v>1372</v>
      </c>
      <c r="E475" t="s">
        <v>772</v>
      </c>
    </row>
    <row r="476" spans="1:5" x14ac:dyDescent="0.25">
      <c r="A476">
        <v>161807</v>
      </c>
      <c r="B476" t="s">
        <v>585</v>
      </c>
      <c r="C476">
        <v>161807001</v>
      </c>
      <c r="D476" t="s">
        <v>346</v>
      </c>
      <c r="E476" t="s">
        <v>772</v>
      </c>
    </row>
    <row r="477" spans="1:5" x14ac:dyDescent="0.25">
      <c r="A477">
        <v>161807</v>
      </c>
      <c r="B477" t="s">
        <v>585</v>
      </c>
      <c r="C477">
        <v>161807002</v>
      </c>
      <c r="D477" t="s">
        <v>1379</v>
      </c>
      <c r="E477" t="s">
        <v>772</v>
      </c>
    </row>
    <row r="478" spans="1:5" x14ac:dyDescent="0.25">
      <c r="A478">
        <v>161807</v>
      </c>
      <c r="B478" t="s">
        <v>585</v>
      </c>
      <c r="C478">
        <v>161807003</v>
      </c>
      <c r="D478" t="s">
        <v>1380</v>
      </c>
      <c r="E478" t="s">
        <v>772</v>
      </c>
    </row>
    <row r="479" spans="1:5" x14ac:dyDescent="0.25">
      <c r="A479">
        <v>161807</v>
      </c>
      <c r="B479" t="s">
        <v>585</v>
      </c>
      <c r="C479">
        <v>161807004</v>
      </c>
      <c r="D479" t="s">
        <v>1381</v>
      </c>
      <c r="E479" t="s">
        <v>772</v>
      </c>
    </row>
    <row r="480" spans="1:5" x14ac:dyDescent="0.25">
      <c r="A480">
        <v>161807</v>
      </c>
      <c r="B480" t="s">
        <v>585</v>
      </c>
      <c r="C480">
        <v>161807005</v>
      </c>
      <c r="D480" t="s">
        <v>1382</v>
      </c>
      <c r="E480" t="s">
        <v>772</v>
      </c>
    </row>
    <row r="481" spans="1:5" x14ac:dyDescent="0.25">
      <c r="A481">
        <v>161807</v>
      </c>
      <c r="B481" t="s">
        <v>585</v>
      </c>
      <c r="C481">
        <v>161807006</v>
      </c>
      <c r="D481" t="s">
        <v>1383</v>
      </c>
      <c r="E481" t="s">
        <v>772</v>
      </c>
    </row>
    <row r="482" spans="1:5" x14ac:dyDescent="0.25">
      <c r="A482">
        <v>161807</v>
      </c>
      <c r="B482" t="s">
        <v>585</v>
      </c>
      <c r="C482">
        <v>161807007</v>
      </c>
      <c r="D482" t="s">
        <v>1384</v>
      </c>
      <c r="E482" t="s">
        <v>772</v>
      </c>
    </row>
    <row r="483" spans="1:5" x14ac:dyDescent="0.25">
      <c r="A483">
        <v>161807</v>
      </c>
      <c r="B483" t="s">
        <v>585</v>
      </c>
      <c r="C483">
        <v>161807008</v>
      </c>
      <c r="D483" t="s">
        <v>1385</v>
      </c>
      <c r="E483" t="s">
        <v>772</v>
      </c>
    </row>
    <row r="484" spans="1:5" x14ac:dyDescent="0.25">
      <c r="A484">
        <v>161807</v>
      </c>
      <c r="B484" t="s">
        <v>585</v>
      </c>
      <c r="C484">
        <v>161807009</v>
      </c>
      <c r="D484" t="s">
        <v>1386</v>
      </c>
      <c r="E484" t="s">
        <v>772</v>
      </c>
    </row>
    <row r="485" spans="1:5" x14ac:dyDescent="0.25">
      <c r="A485">
        <v>161807</v>
      </c>
      <c r="B485" t="s">
        <v>585</v>
      </c>
      <c r="C485">
        <v>161807010</v>
      </c>
      <c r="D485" t="s">
        <v>1387</v>
      </c>
      <c r="E485" t="s">
        <v>772</v>
      </c>
    </row>
    <row r="486" spans="1:5" x14ac:dyDescent="0.25">
      <c r="A486">
        <v>161807</v>
      </c>
      <c r="B486" t="s">
        <v>585</v>
      </c>
      <c r="C486">
        <v>161807011</v>
      </c>
      <c r="D486" t="s">
        <v>1388</v>
      </c>
      <c r="E486" t="s">
        <v>772</v>
      </c>
    </row>
    <row r="487" spans="1:5" x14ac:dyDescent="0.25">
      <c r="A487">
        <v>161807</v>
      </c>
      <c r="B487" t="s">
        <v>585</v>
      </c>
      <c r="C487">
        <v>161807012</v>
      </c>
      <c r="D487" t="s">
        <v>1389</v>
      </c>
      <c r="E487" t="s">
        <v>772</v>
      </c>
    </row>
    <row r="488" spans="1:5" x14ac:dyDescent="0.25">
      <c r="A488">
        <v>161807</v>
      </c>
      <c r="B488" t="s">
        <v>585</v>
      </c>
      <c r="C488">
        <v>161807013</v>
      </c>
      <c r="D488" t="s">
        <v>1390</v>
      </c>
      <c r="E488" t="s">
        <v>772</v>
      </c>
    </row>
    <row r="489" spans="1:5" x14ac:dyDescent="0.25">
      <c r="A489">
        <v>161807</v>
      </c>
      <c r="B489" t="s">
        <v>585</v>
      </c>
      <c r="C489">
        <v>161807014</v>
      </c>
      <c r="D489" t="s">
        <v>1391</v>
      </c>
      <c r="E489" t="s">
        <v>772</v>
      </c>
    </row>
    <row r="490" spans="1:5" x14ac:dyDescent="0.25">
      <c r="A490">
        <v>161807</v>
      </c>
      <c r="B490" t="s">
        <v>585</v>
      </c>
      <c r="C490">
        <v>161807015</v>
      </c>
      <c r="D490" t="s">
        <v>1392</v>
      </c>
      <c r="E490" t="s">
        <v>772</v>
      </c>
    </row>
    <row r="491" spans="1:5" x14ac:dyDescent="0.25">
      <c r="A491">
        <v>161807</v>
      </c>
      <c r="B491" t="s">
        <v>585</v>
      </c>
      <c r="C491">
        <v>161807016</v>
      </c>
      <c r="D491" t="s">
        <v>1393</v>
      </c>
      <c r="E491" t="s">
        <v>772</v>
      </c>
    </row>
    <row r="492" spans="1:5" x14ac:dyDescent="0.25">
      <c r="A492">
        <v>178807</v>
      </c>
      <c r="B492" t="s">
        <v>62</v>
      </c>
      <c r="C492">
        <v>178807101</v>
      </c>
      <c r="D492" t="s">
        <v>62</v>
      </c>
      <c r="E492" t="s">
        <v>772</v>
      </c>
    </row>
    <row r="493" spans="1:5" x14ac:dyDescent="0.25">
      <c r="A493">
        <v>15808</v>
      </c>
      <c r="B493" t="s">
        <v>423</v>
      </c>
      <c r="C493">
        <v>15808003</v>
      </c>
      <c r="D493" t="s">
        <v>811</v>
      </c>
      <c r="E493" t="s">
        <v>774</v>
      </c>
    </row>
    <row r="494" spans="1:5" x14ac:dyDescent="0.25">
      <c r="A494">
        <v>15808</v>
      </c>
      <c r="B494" t="s">
        <v>423</v>
      </c>
      <c r="C494">
        <v>15808007</v>
      </c>
      <c r="D494" t="s">
        <v>812</v>
      </c>
      <c r="E494" t="s">
        <v>774</v>
      </c>
    </row>
    <row r="495" spans="1:5" x14ac:dyDescent="0.25">
      <c r="A495">
        <v>15808</v>
      </c>
      <c r="B495" t="s">
        <v>423</v>
      </c>
      <c r="C495">
        <v>15808009</v>
      </c>
      <c r="D495" t="s">
        <v>813</v>
      </c>
      <c r="E495" t="s">
        <v>772</v>
      </c>
    </row>
    <row r="496" spans="1:5" x14ac:dyDescent="0.25">
      <c r="A496">
        <v>15808</v>
      </c>
      <c r="B496" t="s">
        <v>423</v>
      </c>
      <c r="C496">
        <v>15808012</v>
      </c>
      <c r="D496" t="s">
        <v>814</v>
      </c>
      <c r="E496" t="s">
        <v>774</v>
      </c>
    </row>
    <row r="497" spans="1:5" x14ac:dyDescent="0.25">
      <c r="A497">
        <v>15808</v>
      </c>
      <c r="B497" t="s">
        <v>423</v>
      </c>
      <c r="C497">
        <v>15808014</v>
      </c>
      <c r="D497" t="s">
        <v>815</v>
      </c>
      <c r="E497" t="s">
        <v>774</v>
      </c>
    </row>
    <row r="498" spans="1:5" x14ac:dyDescent="0.25">
      <c r="A498">
        <v>15808</v>
      </c>
      <c r="B498" t="s">
        <v>423</v>
      </c>
      <c r="C498">
        <v>15808016</v>
      </c>
      <c r="D498" t="s">
        <v>816</v>
      </c>
      <c r="E498" t="s">
        <v>774</v>
      </c>
    </row>
    <row r="499" spans="1:5" x14ac:dyDescent="0.25">
      <c r="A499">
        <v>57808</v>
      </c>
      <c r="B499" t="s">
        <v>38</v>
      </c>
      <c r="C499">
        <v>57808101</v>
      </c>
      <c r="D499" t="s">
        <v>38</v>
      </c>
      <c r="E499" t="s">
        <v>772</v>
      </c>
    </row>
    <row r="500" spans="1:5" x14ac:dyDescent="0.25">
      <c r="A500">
        <v>57808</v>
      </c>
      <c r="B500" t="s">
        <v>38</v>
      </c>
      <c r="C500">
        <v>57808102</v>
      </c>
      <c r="D500" t="s">
        <v>978</v>
      </c>
      <c r="E500" t="s">
        <v>772</v>
      </c>
    </row>
    <row r="501" spans="1:5" x14ac:dyDescent="0.25">
      <c r="A501">
        <v>108808</v>
      </c>
      <c r="B501" t="s">
        <v>80</v>
      </c>
      <c r="C501">
        <v>108808101</v>
      </c>
      <c r="D501" t="s">
        <v>1362</v>
      </c>
      <c r="E501" t="s">
        <v>772</v>
      </c>
    </row>
    <row r="502" spans="1:5" x14ac:dyDescent="0.25">
      <c r="A502">
        <v>108808</v>
      </c>
      <c r="B502" t="s">
        <v>80</v>
      </c>
      <c r="C502">
        <v>108808103</v>
      </c>
      <c r="D502" t="s">
        <v>1363</v>
      </c>
      <c r="E502" t="s">
        <v>772</v>
      </c>
    </row>
    <row r="503" spans="1:5" x14ac:dyDescent="0.25">
      <c r="A503">
        <v>108808</v>
      </c>
      <c r="B503" t="s">
        <v>80</v>
      </c>
      <c r="C503">
        <v>108808104</v>
      </c>
      <c r="D503" t="s">
        <v>1364</v>
      </c>
      <c r="E503" t="s">
        <v>772</v>
      </c>
    </row>
    <row r="504" spans="1:5" x14ac:dyDescent="0.25">
      <c r="A504">
        <v>108808</v>
      </c>
      <c r="B504" t="s">
        <v>80</v>
      </c>
      <c r="C504">
        <v>108808105</v>
      </c>
      <c r="D504" t="s">
        <v>1365</v>
      </c>
      <c r="E504" t="s">
        <v>772</v>
      </c>
    </row>
    <row r="505" spans="1:5" x14ac:dyDescent="0.25">
      <c r="A505">
        <v>108808</v>
      </c>
      <c r="B505" t="s">
        <v>80</v>
      </c>
      <c r="C505">
        <v>108808106</v>
      </c>
      <c r="D505" t="s">
        <v>1366</v>
      </c>
      <c r="E505" t="s">
        <v>772</v>
      </c>
    </row>
    <row r="506" spans="1:5" x14ac:dyDescent="0.25">
      <c r="A506">
        <v>178808</v>
      </c>
      <c r="B506" t="s">
        <v>90</v>
      </c>
      <c r="C506">
        <v>178808041</v>
      </c>
      <c r="D506" t="s">
        <v>1394</v>
      </c>
      <c r="E506" t="s">
        <v>772</v>
      </c>
    </row>
    <row r="507" spans="1:5" x14ac:dyDescent="0.25">
      <c r="A507">
        <v>178808</v>
      </c>
      <c r="B507" t="s">
        <v>90</v>
      </c>
      <c r="C507">
        <v>178808101</v>
      </c>
      <c r="D507" t="s">
        <v>1395</v>
      </c>
      <c r="E507" t="s">
        <v>772</v>
      </c>
    </row>
    <row r="508" spans="1:5" x14ac:dyDescent="0.25">
      <c r="A508">
        <v>15809</v>
      </c>
      <c r="B508" t="s">
        <v>33</v>
      </c>
      <c r="C508">
        <v>15809101</v>
      </c>
      <c r="D508" t="s">
        <v>33</v>
      </c>
      <c r="E508" t="s">
        <v>772</v>
      </c>
    </row>
    <row r="509" spans="1:5" x14ac:dyDescent="0.25">
      <c r="A509">
        <v>57809</v>
      </c>
      <c r="B509" t="s">
        <v>315</v>
      </c>
      <c r="C509">
        <v>57809101</v>
      </c>
      <c r="D509" t="s">
        <v>315</v>
      </c>
      <c r="E509" t="s">
        <v>772</v>
      </c>
    </row>
    <row r="510" spans="1:5" x14ac:dyDescent="0.25">
      <c r="A510">
        <v>71809</v>
      </c>
      <c r="B510" t="s">
        <v>327</v>
      </c>
      <c r="C510">
        <v>71809001</v>
      </c>
      <c r="D510" t="s">
        <v>327</v>
      </c>
      <c r="E510" t="s">
        <v>772</v>
      </c>
    </row>
    <row r="511" spans="1:5" x14ac:dyDescent="0.25">
      <c r="A511">
        <v>108809</v>
      </c>
      <c r="B511" t="s">
        <v>107</v>
      </c>
      <c r="C511">
        <v>108809001</v>
      </c>
      <c r="D511" t="s">
        <v>107</v>
      </c>
      <c r="E511" t="s">
        <v>772</v>
      </c>
    </row>
    <row r="512" spans="1:5" x14ac:dyDescent="0.25">
      <c r="A512">
        <v>220809</v>
      </c>
      <c r="B512" t="s">
        <v>70</v>
      </c>
      <c r="C512">
        <v>220809001</v>
      </c>
      <c r="D512" t="s">
        <v>70</v>
      </c>
      <c r="E512" t="s">
        <v>772</v>
      </c>
    </row>
    <row r="513" spans="1:5" x14ac:dyDescent="0.25">
      <c r="A513">
        <v>220809</v>
      </c>
      <c r="B513" t="s">
        <v>70</v>
      </c>
      <c r="C513">
        <v>220809101</v>
      </c>
      <c r="D513" t="s">
        <v>1411</v>
      </c>
      <c r="E513" t="s">
        <v>772</v>
      </c>
    </row>
    <row r="514" spans="1:5" x14ac:dyDescent="0.25">
      <c r="A514">
        <v>57810</v>
      </c>
      <c r="B514" t="s">
        <v>17</v>
      </c>
      <c r="C514">
        <v>57810101</v>
      </c>
      <c r="D514" t="s">
        <v>17</v>
      </c>
      <c r="E514" t="s">
        <v>772</v>
      </c>
    </row>
    <row r="515" spans="1:5" x14ac:dyDescent="0.25">
      <c r="A515">
        <v>71810</v>
      </c>
      <c r="B515" t="s">
        <v>328</v>
      </c>
      <c r="C515">
        <v>71810001</v>
      </c>
      <c r="D515" t="s">
        <v>328</v>
      </c>
      <c r="E515" t="s">
        <v>772</v>
      </c>
    </row>
    <row r="516" spans="1:5" x14ac:dyDescent="0.25">
      <c r="A516">
        <v>71810</v>
      </c>
      <c r="B516" t="s">
        <v>328</v>
      </c>
      <c r="C516">
        <v>71810002</v>
      </c>
      <c r="D516" t="s">
        <v>1079</v>
      </c>
      <c r="E516" t="s">
        <v>772</v>
      </c>
    </row>
    <row r="517" spans="1:5" x14ac:dyDescent="0.25">
      <c r="A517">
        <v>71810</v>
      </c>
      <c r="B517" t="s">
        <v>328</v>
      </c>
      <c r="C517">
        <v>71810003</v>
      </c>
      <c r="D517" t="s">
        <v>1080</v>
      </c>
      <c r="E517" t="s">
        <v>772</v>
      </c>
    </row>
    <row r="518" spans="1:5" x14ac:dyDescent="0.25">
      <c r="A518">
        <v>101810</v>
      </c>
      <c r="B518" t="s">
        <v>331</v>
      </c>
      <c r="C518">
        <v>101810002</v>
      </c>
      <c r="D518" t="s">
        <v>1145</v>
      </c>
      <c r="E518" t="s">
        <v>774</v>
      </c>
    </row>
    <row r="519" spans="1:5" x14ac:dyDescent="0.25">
      <c r="A519">
        <v>220810</v>
      </c>
      <c r="B519" t="s">
        <v>0</v>
      </c>
      <c r="C519">
        <v>220810001</v>
      </c>
      <c r="D519" t="s">
        <v>1412</v>
      </c>
      <c r="E519" t="s">
        <v>772</v>
      </c>
    </row>
    <row r="520" spans="1:5" x14ac:dyDescent="0.25">
      <c r="A520">
        <v>101811</v>
      </c>
      <c r="B520" t="s">
        <v>332</v>
      </c>
      <c r="C520">
        <v>101811001</v>
      </c>
      <c r="D520" t="s">
        <v>1146</v>
      </c>
      <c r="E520" t="s">
        <v>774</v>
      </c>
    </row>
    <row r="521" spans="1:5" x14ac:dyDescent="0.25">
      <c r="A521">
        <v>101811</v>
      </c>
      <c r="B521" t="s">
        <v>332</v>
      </c>
      <c r="C521">
        <v>101811004</v>
      </c>
      <c r="D521" t="s">
        <v>1147</v>
      </c>
      <c r="E521" t="s">
        <v>774</v>
      </c>
    </row>
    <row r="522" spans="1:5" x14ac:dyDescent="0.25">
      <c r="A522">
        <v>101811</v>
      </c>
      <c r="B522" t="s">
        <v>332</v>
      </c>
      <c r="C522">
        <v>101811006</v>
      </c>
      <c r="D522" t="s">
        <v>1148</v>
      </c>
      <c r="E522" t="s">
        <v>774</v>
      </c>
    </row>
    <row r="523" spans="1:5" x14ac:dyDescent="0.25">
      <c r="A523">
        <v>101811</v>
      </c>
      <c r="B523" t="s">
        <v>332</v>
      </c>
      <c r="C523">
        <v>101811008</v>
      </c>
      <c r="D523" t="s">
        <v>1149</v>
      </c>
      <c r="E523" t="s">
        <v>774</v>
      </c>
    </row>
    <row r="524" spans="1:5" x14ac:dyDescent="0.25">
      <c r="A524">
        <v>220811</v>
      </c>
      <c r="B524" t="s">
        <v>56</v>
      </c>
      <c r="C524">
        <v>220811101</v>
      </c>
      <c r="D524" t="s">
        <v>56</v>
      </c>
      <c r="E524" t="s">
        <v>772</v>
      </c>
    </row>
    <row r="525" spans="1:5" x14ac:dyDescent="0.25">
      <c r="A525">
        <v>57813</v>
      </c>
      <c r="B525" t="s">
        <v>18</v>
      </c>
      <c r="C525">
        <v>57813101</v>
      </c>
      <c r="D525" t="s">
        <v>18</v>
      </c>
      <c r="E525" t="s">
        <v>772</v>
      </c>
    </row>
    <row r="526" spans="1:5" x14ac:dyDescent="0.25">
      <c r="A526">
        <v>57813</v>
      </c>
      <c r="B526" t="s">
        <v>18</v>
      </c>
      <c r="C526">
        <v>57813104</v>
      </c>
      <c r="D526" t="s">
        <v>18</v>
      </c>
      <c r="E526" t="s">
        <v>772</v>
      </c>
    </row>
    <row r="527" spans="1:5" x14ac:dyDescent="0.25">
      <c r="A527">
        <v>57813</v>
      </c>
      <c r="B527" t="s">
        <v>18</v>
      </c>
      <c r="C527">
        <v>57813105</v>
      </c>
      <c r="D527" t="s">
        <v>979</v>
      </c>
      <c r="E527" t="s">
        <v>772</v>
      </c>
    </row>
    <row r="528" spans="1:5" x14ac:dyDescent="0.25">
      <c r="A528">
        <v>15814</v>
      </c>
      <c r="B528" t="s">
        <v>35</v>
      </c>
      <c r="C528">
        <v>15814001</v>
      </c>
      <c r="D528" t="s">
        <v>817</v>
      </c>
      <c r="E528" t="s">
        <v>774</v>
      </c>
    </row>
    <row r="529" spans="1:5" x14ac:dyDescent="0.25">
      <c r="A529">
        <v>57814</v>
      </c>
      <c r="B529" t="s">
        <v>316</v>
      </c>
      <c r="C529">
        <v>57814001</v>
      </c>
      <c r="D529" t="s">
        <v>980</v>
      </c>
      <c r="E529" t="s">
        <v>774</v>
      </c>
    </row>
    <row r="530" spans="1:5" x14ac:dyDescent="0.25">
      <c r="A530">
        <v>57814</v>
      </c>
      <c r="B530" t="s">
        <v>316</v>
      </c>
      <c r="C530">
        <v>57814002</v>
      </c>
      <c r="D530" t="s">
        <v>981</v>
      </c>
      <c r="E530" t="s">
        <v>774</v>
      </c>
    </row>
    <row r="531" spans="1:5" x14ac:dyDescent="0.25">
      <c r="A531">
        <v>57814</v>
      </c>
      <c r="B531" t="s">
        <v>316</v>
      </c>
      <c r="C531">
        <v>57814003</v>
      </c>
      <c r="D531" t="s">
        <v>982</v>
      </c>
      <c r="E531" t="s">
        <v>774</v>
      </c>
    </row>
    <row r="532" spans="1:5" x14ac:dyDescent="0.25">
      <c r="A532">
        <v>57814</v>
      </c>
      <c r="B532" t="s">
        <v>316</v>
      </c>
      <c r="C532">
        <v>57814005</v>
      </c>
      <c r="D532" t="s">
        <v>983</v>
      </c>
      <c r="E532" t="s">
        <v>774</v>
      </c>
    </row>
    <row r="533" spans="1:5" x14ac:dyDescent="0.25">
      <c r="A533">
        <v>101814</v>
      </c>
      <c r="B533" t="s">
        <v>333</v>
      </c>
      <c r="C533">
        <v>101814101</v>
      </c>
      <c r="D533" t="s">
        <v>1150</v>
      </c>
      <c r="E533" t="s">
        <v>772</v>
      </c>
    </row>
    <row r="534" spans="1:5" x14ac:dyDescent="0.25">
      <c r="A534">
        <v>101814</v>
      </c>
      <c r="B534" t="s">
        <v>333</v>
      </c>
      <c r="C534">
        <v>101814102</v>
      </c>
      <c r="D534" t="s">
        <v>1151</v>
      </c>
      <c r="E534" t="s">
        <v>772</v>
      </c>
    </row>
    <row r="535" spans="1:5" x14ac:dyDescent="0.25">
      <c r="A535">
        <v>101814</v>
      </c>
      <c r="B535" t="s">
        <v>333</v>
      </c>
      <c r="C535">
        <v>101814103</v>
      </c>
      <c r="D535" t="s">
        <v>1152</v>
      </c>
      <c r="E535" t="s">
        <v>772</v>
      </c>
    </row>
    <row r="536" spans="1:5" x14ac:dyDescent="0.25">
      <c r="A536">
        <v>220814</v>
      </c>
      <c r="B536" t="s">
        <v>348</v>
      </c>
      <c r="C536">
        <v>220814101</v>
      </c>
      <c r="D536" t="s">
        <v>348</v>
      </c>
      <c r="E536" t="s">
        <v>772</v>
      </c>
    </row>
    <row r="537" spans="1:5" x14ac:dyDescent="0.25">
      <c r="A537">
        <v>227814</v>
      </c>
      <c r="B537" t="s">
        <v>84</v>
      </c>
      <c r="C537">
        <v>227814001</v>
      </c>
      <c r="D537" t="s">
        <v>84</v>
      </c>
      <c r="E537" t="s">
        <v>772</v>
      </c>
    </row>
    <row r="538" spans="1:5" x14ac:dyDescent="0.25">
      <c r="A538">
        <v>15815</v>
      </c>
      <c r="B538" t="s">
        <v>373</v>
      </c>
      <c r="C538">
        <v>15815001</v>
      </c>
      <c r="D538" t="s">
        <v>818</v>
      </c>
      <c r="E538" t="s">
        <v>774</v>
      </c>
    </row>
    <row r="539" spans="1:5" x14ac:dyDescent="0.25">
      <c r="A539">
        <v>15815</v>
      </c>
      <c r="B539" t="s">
        <v>373</v>
      </c>
      <c r="C539">
        <v>15815041</v>
      </c>
      <c r="D539" t="s">
        <v>819</v>
      </c>
      <c r="E539" t="s">
        <v>774</v>
      </c>
    </row>
    <row r="540" spans="1:5" x14ac:dyDescent="0.25">
      <c r="A540">
        <v>15815</v>
      </c>
      <c r="B540" t="s">
        <v>373</v>
      </c>
      <c r="C540">
        <v>15815042</v>
      </c>
      <c r="D540" t="s">
        <v>820</v>
      </c>
      <c r="E540" t="s">
        <v>774</v>
      </c>
    </row>
    <row r="541" spans="1:5" x14ac:dyDescent="0.25">
      <c r="A541">
        <v>15815</v>
      </c>
      <c r="B541" t="s">
        <v>373</v>
      </c>
      <c r="C541">
        <v>15815101</v>
      </c>
      <c r="D541" t="s">
        <v>373</v>
      </c>
      <c r="E541" t="s">
        <v>774</v>
      </c>
    </row>
    <row r="542" spans="1:5" x14ac:dyDescent="0.25">
      <c r="A542">
        <v>15815</v>
      </c>
      <c r="B542" t="s">
        <v>373</v>
      </c>
      <c r="C542">
        <v>15815104</v>
      </c>
      <c r="D542" t="s">
        <v>821</v>
      </c>
      <c r="E542" t="s">
        <v>774</v>
      </c>
    </row>
    <row r="543" spans="1:5" x14ac:dyDescent="0.25">
      <c r="A543">
        <v>101815</v>
      </c>
      <c r="B543" t="s">
        <v>47</v>
      </c>
      <c r="C543">
        <v>101815101</v>
      </c>
      <c r="D543" t="s">
        <v>47</v>
      </c>
      <c r="E543" t="s">
        <v>772</v>
      </c>
    </row>
    <row r="544" spans="1:5" x14ac:dyDescent="0.25">
      <c r="A544">
        <v>220815</v>
      </c>
      <c r="B544" t="s">
        <v>349</v>
      </c>
      <c r="C544">
        <v>220815101</v>
      </c>
      <c r="D544" t="s">
        <v>349</v>
      </c>
      <c r="E544" t="s">
        <v>772</v>
      </c>
    </row>
    <row r="545" spans="1:5" x14ac:dyDescent="0.25">
      <c r="A545">
        <v>57816</v>
      </c>
      <c r="B545" t="s">
        <v>410</v>
      </c>
      <c r="C545">
        <v>57816101</v>
      </c>
      <c r="D545" t="s">
        <v>984</v>
      </c>
      <c r="E545" t="s">
        <v>772</v>
      </c>
    </row>
    <row r="546" spans="1:5" x14ac:dyDescent="0.25">
      <c r="A546">
        <v>57816</v>
      </c>
      <c r="B546" t="s">
        <v>410</v>
      </c>
      <c r="C546">
        <v>57816102</v>
      </c>
      <c r="D546" t="s">
        <v>985</v>
      </c>
      <c r="E546" t="s">
        <v>772</v>
      </c>
    </row>
    <row r="547" spans="1:5" x14ac:dyDescent="0.25">
      <c r="A547">
        <v>227816</v>
      </c>
      <c r="B547" t="s">
        <v>586</v>
      </c>
      <c r="C547">
        <v>227816001</v>
      </c>
      <c r="D547" t="s">
        <v>1493</v>
      </c>
      <c r="E547" t="s">
        <v>772</v>
      </c>
    </row>
    <row r="548" spans="1:5" x14ac:dyDescent="0.25">
      <c r="A548">
        <v>227816</v>
      </c>
      <c r="B548" t="s">
        <v>586</v>
      </c>
      <c r="C548">
        <v>227816002</v>
      </c>
      <c r="D548" t="s">
        <v>1494</v>
      </c>
      <c r="E548" t="s">
        <v>772</v>
      </c>
    </row>
    <row r="549" spans="1:5" x14ac:dyDescent="0.25">
      <c r="A549">
        <v>227816</v>
      </c>
      <c r="B549" t="s">
        <v>586</v>
      </c>
      <c r="C549">
        <v>227816003</v>
      </c>
      <c r="D549" t="s">
        <v>1495</v>
      </c>
      <c r="E549" t="s">
        <v>772</v>
      </c>
    </row>
    <row r="550" spans="1:5" x14ac:dyDescent="0.25">
      <c r="A550">
        <v>227816</v>
      </c>
      <c r="B550" t="s">
        <v>586</v>
      </c>
      <c r="C550">
        <v>227816004</v>
      </c>
      <c r="D550" t="s">
        <v>1496</v>
      </c>
      <c r="E550" t="s">
        <v>772</v>
      </c>
    </row>
    <row r="551" spans="1:5" x14ac:dyDescent="0.25">
      <c r="A551">
        <v>227816</v>
      </c>
      <c r="B551" t="s">
        <v>586</v>
      </c>
      <c r="C551">
        <v>227816005</v>
      </c>
      <c r="D551" t="s">
        <v>1497</v>
      </c>
      <c r="E551" t="s">
        <v>772</v>
      </c>
    </row>
    <row r="552" spans="1:5" x14ac:dyDescent="0.25">
      <c r="A552">
        <v>227816</v>
      </c>
      <c r="B552" t="s">
        <v>586</v>
      </c>
      <c r="C552">
        <v>227816006</v>
      </c>
      <c r="D552" t="s">
        <v>1498</v>
      </c>
      <c r="E552" t="s">
        <v>772</v>
      </c>
    </row>
    <row r="553" spans="1:5" x14ac:dyDescent="0.25">
      <c r="A553">
        <v>227816</v>
      </c>
      <c r="B553" t="s">
        <v>586</v>
      </c>
      <c r="C553">
        <v>227816101</v>
      </c>
      <c r="D553" t="s">
        <v>1499</v>
      </c>
      <c r="E553" t="s">
        <v>772</v>
      </c>
    </row>
    <row r="554" spans="1:5" x14ac:dyDescent="0.25">
      <c r="A554">
        <v>220817</v>
      </c>
      <c r="B554" t="s">
        <v>350</v>
      </c>
      <c r="C554">
        <v>220817001</v>
      </c>
      <c r="D554" t="s">
        <v>350</v>
      </c>
      <c r="E554" t="s">
        <v>772</v>
      </c>
    </row>
    <row r="555" spans="1:5" x14ac:dyDescent="0.25">
      <c r="A555">
        <v>220817</v>
      </c>
      <c r="B555" t="s">
        <v>350</v>
      </c>
      <c r="C555">
        <v>220817002</v>
      </c>
      <c r="D555" t="s">
        <v>1413</v>
      </c>
      <c r="E555" t="s">
        <v>772</v>
      </c>
    </row>
    <row r="556" spans="1:5" x14ac:dyDescent="0.25">
      <c r="A556">
        <v>220817</v>
      </c>
      <c r="B556" t="s">
        <v>350</v>
      </c>
      <c r="C556">
        <v>220817003</v>
      </c>
      <c r="D556" t="s">
        <v>1414</v>
      </c>
      <c r="E556" t="s">
        <v>772</v>
      </c>
    </row>
    <row r="557" spans="1:5" x14ac:dyDescent="0.25">
      <c r="A557">
        <v>220817</v>
      </c>
      <c r="B557" t="s">
        <v>350</v>
      </c>
      <c r="C557">
        <v>220817004</v>
      </c>
      <c r="D557" t="s">
        <v>1415</v>
      </c>
      <c r="E557" t="s">
        <v>772</v>
      </c>
    </row>
    <row r="558" spans="1:5" x14ac:dyDescent="0.25">
      <c r="A558">
        <v>220817</v>
      </c>
      <c r="B558" t="s">
        <v>350</v>
      </c>
      <c r="C558">
        <v>220817005</v>
      </c>
      <c r="D558" t="s">
        <v>1416</v>
      </c>
      <c r="E558" t="s">
        <v>772</v>
      </c>
    </row>
    <row r="559" spans="1:5" x14ac:dyDescent="0.25">
      <c r="A559">
        <v>220817</v>
      </c>
      <c r="B559" t="s">
        <v>350</v>
      </c>
      <c r="C559">
        <v>220817006</v>
      </c>
      <c r="D559" t="s">
        <v>1417</v>
      </c>
      <c r="E559" t="s">
        <v>772</v>
      </c>
    </row>
    <row r="560" spans="1:5" x14ac:dyDescent="0.25">
      <c r="A560">
        <v>220817</v>
      </c>
      <c r="B560" t="s">
        <v>350</v>
      </c>
      <c r="C560">
        <v>220817007</v>
      </c>
      <c r="D560" t="s">
        <v>1418</v>
      </c>
      <c r="E560" t="s">
        <v>772</v>
      </c>
    </row>
    <row r="561" spans="1:5" x14ac:dyDescent="0.25">
      <c r="A561">
        <v>227817</v>
      </c>
      <c r="B561" t="s">
        <v>73</v>
      </c>
      <c r="C561">
        <v>227817001</v>
      </c>
      <c r="D561" t="s">
        <v>1500</v>
      </c>
      <c r="E561" t="s">
        <v>772</v>
      </c>
    </row>
    <row r="562" spans="1:5" x14ac:dyDescent="0.25">
      <c r="A562">
        <v>227817</v>
      </c>
      <c r="B562" t="s">
        <v>73</v>
      </c>
      <c r="C562">
        <v>227817101</v>
      </c>
      <c r="D562" t="s">
        <v>73</v>
      </c>
      <c r="E562" t="s">
        <v>772</v>
      </c>
    </row>
    <row r="563" spans="1:5" x14ac:dyDescent="0.25">
      <c r="A563">
        <v>57819</v>
      </c>
      <c r="B563" t="s">
        <v>39</v>
      </c>
      <c r="C563">
        <v>57819001</v>
      </c>
      <c r="D563" t="s">
        <v>39</v>
      </c>
      <c r="E563" t="s">
        <v>774</v>
      </c>
    </row>
    <row r="564" spans="1:5" x14ac:dyDescent="0.25">
      <c r="A564">
        <v>101819</v>
      </c>
      <c r="B564" t="s">
        <v>334</v>
      </c>
      <c r="C564">
        <v>101819001</v>
      </c>
      <c r="D564" t="s">
        <v>1153</v>
      </c>
      <c r="E564" t="s">
        <v>772</v>
      </c>
    </row>
    <row r="565" spans="1:5" x14ac:dyDescent="0.25">
      <c r="A565">
        <v>101819</v>
      </c>
      <c r="B565" t="s">
        <v>334</v>
      </c>
      <c r="C565">
        <v>101819002</v>
      </c>
      <c r="D565" t="s">
        <v>1154</v>
      </c>
      <c r="E565" t="s">
        <v>772</v>
      </c>
    </row>
    <row r="566" spans="1:5" x14ac:dyDescent="0.25">
      <c r="A566">
        <v>227819</v>
      </c>
      <c r="B566" t="s">
        <v>79</v>
      </c>
      <c r="C566">
        <v>227819101</v>
      </c>
      <c r="D566" t="s">
        <v>1501</v>
      </c>
      <c r="E566" t="s">
        <v>772</v>
      </c>
    </row>
    <row r="567" spans="1:5" x14ac:dyDescent="0.25">
      <c r="A567">
        <v>220820</v>
      </c>
      <c r="B567" t="s">
        <v>603</v>
      </c>
      <c r="C567">
        <v>220820101</v>
      </c>
      <c r="D567" t="s">
        <v>1419</v>
      </c>
      <c r="E567" t="s">
        <v>772</v>
      </c>
    </row>
    <row r="568" spans="1:5" x14ac:dyDescent="0.25">
      <c r="A568">
        <v>227820</v>
      </c>
      <c r="B568" t="s">
        <v>443</v>
      </c>
      <c r="C568">
        <v>227820001</v>
      </c>
      <c r="D568" t="s">
        <v>1502</v>
      </c>
      <c r="E568" t="s">
        <v>772</v>
      </c>
    </row>
    <row r="569" spans="1:5" x14ac:dyDescent="0.25">
      <c r="A569">
        <v>227820</v>
      </c>
      <c r="B569" t="s">
        <v>443</v>
      </c>
      <c r="C569">
        <v>227820002</v>
      </c>
      <c r="D569" t="s">
        <v>1503</v>
      </c>
      <c r="E569" t="s">
        <v>772</v>
      </c>
    </row>
    <row r="570" spans="1:5" x14ac:dyDescent="0.25">
      <c r="A570">
        <v>227820</v>
      </c>
      <c r="B570" t="s">
        <v>443</v>
      </c>
      <c r="C570">
        <v>227820013</v>
      </c>
      <c r="D570" t="s">
        <v>1504</v>
      </c>
      <c r="E570" t="s">
        <v>772</v>
      </c>
    </row>
    <row r="571" spans="1:5" x14ac:dyDescent="0.25">
      <c r="A571">
        <v>227820</v>
      </c>
      <c r="B571" t="s">
        <v>443</v>
      </c>
      <c r="C571">
        <v>227820014</v>
      </c>
      <c r="D571" t="s">
        <v>1505</v>
      </c>
      <c r="E571" t="s">
        <v>772</v>
      </c>
    </row>
    <row r="572" spans="1:5" x14ac:dyDescent="0.25">
      <c r="A572">
        <v>227820</v>
      </c>
      <c r="B572" t="s">
        <v>443</v>
      </c>
      <c r="C572">
        <v>227820015</v>
      </c>
      <c r="D572" t="s">
        <v>1506</v>
      </c>
      <c r="E572" t="s">
        <v>772</v>
      </c>
    </row>
    <row r="573" spans="1:5" x14ac:dyDescent="0.25">
      <c r="A573">
        <v>227820</v>
      </c>
      <c r="B573" t="s">
        <v>443</v>
      </c>
      <c r="C573">
        <v>227820016</v>
      </c>
      <c r="D573" t="s">
        <v>1507</v>
      </c>
      <c r="E573" t="s">
        <v>772</v>
      </c>
    </row>
    <row r="574" spans="1:5" x14ac:dyDescent="0.25">
      <c r="A574">
        <v>227820</v>
      </c>
      <c r="B574" t="s">
        <v>443</v>
      </c>
      <c r="C574">
        <v>227820017</v>
      </c>
      <c r="D574" t="s">
        <v>1508</v>
      </c>
      <c r="E574" t="s">
        <v>772</v>
      </c>
    </row>
    <row r="575" spans="1:5" x14ac:dyDescent="0.25">
      <c r="A575">
        <v>227820</v>
      </c>
      <c r="B575" t="s">
        <v>443</v>
      </c>
      <c r="C575">
        <v>227820018</v>
      </c>
      <c r="D575" t="s">
        <v>1509</v>
      </c>
      <c r="E575" t="s">
        <v>772</v>
      </c>
    </row>
    <row r="576" spans="1:5" x14ac:dyDescent="0.25">
      <c r="A576">
        <v>227820</v>
      </c>
      <c r="B576" t="s">
        <v>443</v>
      </c>
      <c r="C576">
        <v>227820020</v>
      </c>
      <c r="D576" t="s">
        <v>1510</v>
      </c>
      <c r="E576" t="s">
        <v>772</v>
      </c>
    </row>
    <row r="577" spans="1:5" x14ac:dyDescent="0.25">
      <c r="A577">
        <v>227820</v>
      </c>
      <c r="B577" t="s">
        <v>443</v>
      </c>
      <c r="C577">
        <v>227820021</v>
      </c>
      <c r="D577" t="s">
        <v>1511</v>
      </c>
      <c r="E577" t="s">
        <v>772</v>
      </c>
    </row>
    <row r="578" spans="1:5" x14ac:dyDescent="0.25">
      <c r="A578">
        <v>227820</v>
      </c>
      <c r="B578" t="s">
        <v>443</v>
      </c>
      <c r="C578">
        <v>227820030</v>
      </c>
      <c r="D578" t="s">
        <v>1512</v>
      </c>
      <c r="E578" t="s">
        <v>772</v>
      </c>
    </row>
    <row r="579" spans="1:5" x14ac:dyDescent="0.25">
      <c r="A579">
        <v>227820</v>
      </c>
      <c r="B579" t="s">
        <v>443</v>
      </c>
      <c r="C579">
        <v>227820041</v>
      </c>
      <c r="D579" t="s">
        <v>1513</v>
      </c>
      <c r="E579" t="s">
        <v>772</v>
      </c>
    </row>
    <row r="580" spans="1:5" x14ac:dyDescent="0.25">
      <c r="A580">
        <v>227820</v>
      </c>
      <c r="B580" t="s">
        <v>443</v>
      </c>
      <c r="C580">
        <v>227820042</v>
      </c>
      <c r="D580" t="s">
        <v>1514</v>
      </c>
      <c r="E580" t="s">
        <v>772</v>
      </c>
    </row>
    <row r="581" spans="1:5" x14ac:dyDescent="0.25">
      <c r="A581">
        <v>227820</v>
      </c>
      <c r="B581" t="s">
        <v>443</v>
      </c>
      <c r="C581">
        <v>227820043</v>
      </c>
      <c r="D581" t="s">
        <v>1515</v>
      </c>
      <c r="E581" t="s">
        <v>772</v>
      </c>
    </row>
    <row r="582" spans="1:5" x14ac:dyDescent="0.25">
      <c r="A582">
        <v>227820</v>
      </c>
      <c r="B582" t="s">
        <v>443</v>
      </c>
      <c r="C582">
        <v>227820044</v>
      </c>
      <c r="D582" t="s">
        <v>1516</v>
      </c>
      <c r="E582" t="s">
        <v>772</v>
      </c>
    </row>
    <row r="583" spans="1:5" x14ac:dyDescent="0.25">
      <c r="A583">
        <v>227820</v>
      </c>
      <c r="B583" t="s">
        <v>443</v>
      </c>
      <c r="C583">
        <v>227820045</v>
      </c>
      <c r="D583" t="s">
        <v>1517</v>
      </c>
      <c r="E583" t="s">
        <v>772</v>
      </c>
    </row>
    <row r="584" spans="1:5" x14ac:dyDescent="0.25">
      <c r="A584">
        <v>227820</v>
      </c>
      <c r="B584" t="s">
        <v>443</v>
      </c>
      <c r="C584">
        <v>227820050</v>
      </c>
      <c r="D584" t="s">
        <v>1518</v>
      </c>
      <c r="E584" t="s">
        <v>772</v>
      </c>
    </row>
    <row r="585" spans="1:5" x14ac:dyDescent="0.25">
      <c r="A585">
        <v>227820</v>
      </c>
      <c r="B585" t="s">
        <v>443</v>
      </c>
      <c r="C585">
        <v>227820051</v>
      </c>
      <c r="D585" t="s">
        <v>1519</v>
      </c>
      <c r="E585" t="s">
        <v>772</v>
      </c>
    </row>
    <row r="586" spans="1:5" x14ac:dyDescent="0.25">
      <c r="A586">
        <v>227820</v>
      </c>
      <c r="B586" t="s">
        <v>443</v>
      </c>
      <c r="C586">
        <v>227820052</v>
      </c>
      <c r="D586" t="s">
        <v>1520</v>
      </c>
      <c r="E586" t="s">
        <v>772</v>
      </c>
    </row>
    <row r="587" spans="1:5" x14ac:dyDescent="0.25">
      <c r="A587">
        <v>227820</v>
      </c>
      <c r="B587" t="s">
        <v>443</v>
      </c>
      <c r="C587">
        <v>227820053</v>
      </c>
      <c r="D587" t="s">
        <v>1521</v>
      </c>
      <c r="E587" t="s">
        <v>772</v>
      </c>
    </row>
    <row r="588" spans="1:5" x14ac:dyDescent="0.25">
      <c r="A588">
        <v>227820</v>
      </c>
      <c r="B588" t="s">
        <v>443</v>
      </c>
      <c r="C588">
        <v>227820054</v>
      </c>
      <c r="D588" t="s">
        <v>1522</v>
      </c>
      <c r="E588" t="s">
        <v>772</v>
      </c>
    </row>
    <row r="589" spans="1:5" x14ac:dyDescent="0.25">
      <c r="A589">
        <v>227820</v>
      </c>
      <c r="B589" t="s">
        <v>443</v>
      </c>
      <c r="C589">
        <v>227820055</v>
      </c>
      <c r="D589" t="s">
        <v>1523</v>
      </c>
      <c r="E589" t="s">
        <v>772</v>
      </c>
    </row>
    <row r="590" spans="1:5" x14ac:dyDescent="0.25">
      <c r="A590">
        <v>227820</v>
      </c>
      <c r="B590" t="s">
        <v>443</v>
      </c>
      <c r="C590">
        <v>227820056</v>
      </c>
      <c r="D590" t="s">
        <v>1524</v>
      </c>
      <c r="E590" t="s">
        <v>772</v>
      </c>
    </row>
    <row r="591" spans="1:5" x14ac:dyDescent="0.25">
      <c r="A591">
        <v>227820</v>
      </c>
      <c r="B591" t="s">
        <v>443</v>
      </c>
      <c r="C591">
        <v>227820057</v>
      </c>
      <c r="D591" t="s">
        <v>1525</v>
      </c>
      <c r="E591" t="s">
        <v>772</v>
      </c>
    </row>
    <row r="592" spans="1:5" x14ac:dyDescent="0.25">
      <c r="A592">
        <v>227820</v>
      </c>
      <c r="B592" t="s">
        <v>443</v>
      </c>
      <c r="C592">
        <v>227820058</v>
      </c>
      <c r="D592" t="s">
        <v>1526</v>
      </c>
      <c r="E592" t="s">
        <v>772</v>
      </c>
    </row>
    <row r="593" spans="1:5" x14ac:dyDescent="0.25">
      <c r="A593">
        <v>227820</v>
      </c>
      <c r="B593" t="s">
        <v>443</v>
      </c>
      <c r="C593">
        <v>227820059</v>
      </c>
      <c r="D593" t="s">
        <v>1527</v>
      </c>
      <c r="E593" t="s">
        <v>772</v>
      </c>
    </row>
    <row r="594" spans="1:5" x14ac:dyDescent="0.25">
      <c r="A594">
        <v>227820</v>
      </c>
      <c r="B594" t="s">
        <v>443</v>
      </c>
      <c r="C594">
        <v>227820060</v>
      </c>
      <c r="D594" t="s">
        <v>1528</v>
      </c>
      <c r="E594" t="s">
        <v>772</v>
      </c>
    </row>
    <row r="595" spans="1:5" x14ac:dyDescent="0.25">
      <c r="A595">
        <v>227820</v>
      </c>
      <c r="B595" t="s">
        <v>443</v>
      </c>
      <c r="C595">
        <v>227820061</v>
      </c>
      <c r="D595" t="s">
        <v>1529</v>
      </c>
      <c r="E595" t="s">
        <v>772</v>
      </c>
    </row>
    <row r="596" spans="1:5" x14ac:dyDescent="0.25">
      <c r="A596">
        <v>227820</v>
      </c>
      <c r="B596" t="s">
        <v>443</v>
      </c>
      <c r="C596">
        <v>227820062</v>
      </c>
      <c r="D596" t="s">
        <v>1530</v>
      </c>
      <c r="E596" t="s">
        <v>772</v>
      </c>
    </row>
    <row r="597" spans="1:5" x14ac:dyDescent="0.25">
      <c r="A597">
        <v>227820</v>
      </c>
      <c r="B597" t="s">
        <v>443</v>
      </c>
      <c r="C597">
        <v>227820063</v>
      </c>
      <c r="D597" t="s">
        <v>1531</v>
      </c>
      <c r="E597" t="s">
        <v>772</v>
      </c>
    </row>
    <row r="598" spans="1:5" x14ac:dyDescent="0.25">
      <c r="A598">
        <v>227820</v>
      </c>
      <c r="B598" t="s">
        <v>443</v>
      </c>
      <c r="C598">
        <v>227820071</v>
      </c>
      <c r="D598" t="s">
        <v>1532</v>
      </c>
      <c r="E598" t="s">
        <v>772</v>
      </c>
    </row>
    <row r="599" spans="1:5" x14ac:dyDescent="0.25">
      <c r="A599">
        <v>227820</v>
      </c>
      <c r="B599" t="s">
        <v>443</v>
      </c>
      <c r="C599">
        <v>227820072</v>
      </c>
      <c r="D599" t="s">
        <v>1533</v>
      </c>
      <c r="E599" t="s">
        <v>772</v>
      </c>
    </row>
    <row r="600" spans="1:5" x14ac:dyDescent="0.25">
      <c r="A600">
        <v>227820</v>
      </c>
      <c r="B600" t="s">
        <v>443</v>
      </c>
      <c r="C600">
        <v>227820073</v>
      </c>
      <c r="D600" t="s">
        <v>1534</v>
      </c>
      <c r="E600" t="s">
        <v>772</v>
      </c>
    </row>
    <row r="601" spans="1:5" x14ac:dyDescent="0.25">
      <c r="A601">
        <v>227820</v>
      </c>
      <c r="B601" t="s">
        <v>443</v>
      </c>
      <c r="C601">
        <v>227820081</v>
      </c>
      <c r="D601" t="s">
        <v>1535</v>
      </c>
      <c r="E601" t="s">
        <v>772</v>
      </c>
    </row>
    <row r="602" spans="1:5" x14ac:dyDescent="0.25">
      <c r="A602">
        <v>227820</v>
      </c>
      <c r="B602" t="s">
        <v>443</v>
      </c>
      <c r="C602">
        <v>227820082</v>
      </c>
      <c r="D602" t="s">
        <v>1536</v>
      </c>
      <c r="E602" t="s">
        <v>772</v>
      </c>
    </row>
    <row r="603" spans="1:5" x14ac:dyDescent="0.25">
      <c r="A603">
        <v>227820</v>
      </c>
      <c r="B603" t="s">
        <v>443</v>
      </c>
      <c r="C603">
        <v>227820083</v>
      </c>
      <c r="D603" t="s">
        <v>1537</v>
      </c>
      <c r="E603" t="s">
        <v>772</v>
      </c>
    </row>
    <row r="604" spans="1:5" x14ac:dyDescent="0.25">
      <c r="A604">
        <v>227820</v>
      </c>
      <c r="B604" t="s">
        <v>443</v>
      </c>
      <c r="C604">
        <v>227820101</v>
      </c>
      <c r="D604" t="s">
        <v>1538</v>
      </c>
      <c r="E604" t="s">
        <v>772</v>
      </c>
    </row>
    <row r="605" spans="1:5" x14ac:dyDescent="0.25">
      <c r="A605">
        <v>227820</v>
      </c>
      <c r="B605" t="s">
        <v>443</v>
      </c>
      <c r="C605">
        <v>227820102</v>
      </c>
      <c r="D605" t="s">
        <v>1539</v>
      </c>
      <c r="E605" t="s">
        <v>772</v>
      </c>
    </row>
    <row r="606" spans="1:5" x14ac:dyDescent="0.25">
      <c r="A606">
        <v>227820</v>
      </c>
      <c r="B606" t="s">
        <v>443</v>
      </c>
      <c r="C606">
        <v>227820103</v>
      </c>
      <c r="D606" t="s">
        <v>1540</v>
      </c>
      <c r="E606" t="s">
        <v>772</v>
      </c>
    </row>
    <row r="607" spans="1:5" x14ac:dyDescent="0.25">
      <c r="A607">
        <v>227820</v>
      </c>
      <c r="B607" t="s">
        <v>443</v>
      </c>
      <c r="C607">
        <v>227820105</v>
      </c>
      <c r="D607" t="s">
        <v>1541</v>
      </c>
      <c r="E607" t="s">
        <v>772</v>
      </c>
    </row>
    <row r="608" spans="1:5" x14ac:dyDescent="0.25">
      <c r="A608">
        <v>227820</v>
      </c>
      <c r="B608" t="s">
        <v>443</v>
      </c>
      <c r="C608">
        <v>227820205</v>
      </c>
      <c r="D608" t="s">
        <v>1542</v>
      </c>
      <c r="E608" t="s">
        <v>772</v>
      </c>
    </row>
    <row r="609" spans="1:5" x14ac:dyDescent="0.25">
      <c r="A609">
        <v>227820</v>
      </c>
      <c r="B609" t="s">
        <v>443</v>
      </c>
      <c r="C609">
        <v>227820206</v>
      </c>
      <c r="D609" t="s">
        <v>1543</v>
      </c>
      <c r="E609" t="s">
        <v>772</v>
      </c>
    </row>
    <row r="610" spans="1:5" x14ac:dyDescent="0.25">
      <c r="A610">
        <v>227820</v>
      </c>
      <c r="B610" t="s">
        <v>443</v>
      </c>
      <c r="C610">
        <v>227820207</v>
      </c>
      <c r="D610" t="s">
        <v>1544</v>
      </c>
      <c r="E610" t="s">
        <v>772</v>
      </c>
    </row>
    <row r="611" spans="1:5" x14ac:dyDescent="0.25">
      <c r="A611">
        <v>227820</v>
      </c>
      <c r="B611" t="s">
        <v>443</v>
      </c>
      <c r="C611">
        <v>227820209</v>
      </c>
      <c r="D611" t="s">
        <v>1545</v>
      </c>
      <c r="E611" t="s">
        <v>772</v>
      </c>
    </row>
    <row r="612" spans="1:5" x14ac:dyDescent="0.25">
      <c r="A612">
        <v>227820</v>
      </c>
      <c r="B612" t="s">
        <v>443</v>
      </c>
      <c r="C612">
        <v>227820211</v>
      </c>
      <c r="D612" t="s">
        <v>1546</v>
      </c>
      <c r="E612" t="s">
        <v>772</v>
      </c>
    </row>
    <row r="613" spans="1:5" x14ac:dyDescent="0.25">
      <c r="A613">
        <v>227820</v>
      </c>
      <c r="B613" t="s">
        <v>443</v>
      </c>
      <c r="C613">
        <v>227820212</v>
      </c>
      <c r="D613" t="s">
        <v>1547</v>
      </c>
      <c r="E613" t="s">
        <v>772</v>
      </c>
    </row>
    <row r="614" spans="1:5" x14ac:dyDescent="0.25">
      <c r="A614">
        <v>227820</v>
      </c>
      <c r="B614" t="s">
        <v>443</v>
      </c>
      <c r="C614">
        <v>227820213</v>
      </c>
      <c r="D614" t="s">
        <v>1548</v>
      </c>
      <c r="E614" t="s">
        <v>772</v>
      </c>
    </row>
    <row r="615" spans="1:5" x14ac:dyDescent="0.25">
      <c r="A615">
        <v>227820</v>
      </c>
      <c r="B615" t="s">
        <v>443</v>
      </c>
      <c r="C615">
        <v>227820214</v>
      </c>
      <c r="D615" t="s">
        <v>1549</v>
      </c>
      <c r="E615" t="s">
        <v>772</v>
      </c>
    </row>
    <row r="616" spans="1:5" x14ac:dyDescent="0.25">
      <c r="A616">
        <v>227820</v>
      </c>
      <c r="B616" t="s">
        <v>443</v>
      </c>
      <c r="C616">
        <v>227820215</v>
      </c>
      <c r="D616" t="s">
        <v>1550</v>
      </c>
      <c r="E616" t="s">
        <v>772</v>
      </c>
    </row>
    <row r="617" spans="1:5" x14ac:dyDescent="0.25">
      <c r="A617">
        <v>227820</v>
      </c>
      <c r="B617" t="s">
        <v>443</v>
      </c>
      <c r="C617">
        <v>227820216</v>
      </c>
      <c r="D617" t="s">
        <v>1551</v>
      </c>
      <c r="E617" t="s">
        <v>772</v>
      </c>
    </row>
    <row r="618" spans="1:5" x14ac:dyDescent="0.25">
      <c r="A618">
        <v>227820</v>
      </c>
      <c r="B618" t="s">
        <v>443</v>
      </c>
      <c r="C618">
        <v>227820217</v>
      </c>
      <c r="D618" t="s">
        <v>1552</v>
      </c>
      <c r="E618" t="s">
        <v>772</v>
      </c>
    </row>
    <row r="619" spans="1:5" x14ac:dyDescent="0.25">
      <c r="A619">
        <v>227820</v>
      </c>
      <c r="B619" t="s">
        <v>443</v>
      </c>
      <c r="C619">
        <v>227820218</v>
      </c>
      <c r="D619" t="s">
        <v>1553</v>
      </c>
      <c r="E619" t="s">
        <v>772</v>
      </c>
    </row>
    <row r="620" spans="1:5" x14ac:dyDescent="0.25">
      <c r="A620">
        <v>227820</v>
      </c>
      <c r="B620" t="s">
        <v>443</v>
      </c>
      <c r="C620">
        <v>227820219</v>
      </c>
      <c r="D620" t="s">
        <v>1554</v>
      </c>
      <c r="E620" t="s">
        <v>772</v>
      </c>
    </row>
    <row r="621" spans="1:5" x14ac:dyDescent="0.25">
      <c r="A621">
        <v>227820</v>
      </c>
      <c r="B621" t="s">
        <v>443</v>
      </c>
      <c r="C621">
        <v>227820301</v>
      </c>
      <c r="D621" t="s">
        <v>1555</v>
      </c>
      <c r="E621" t="s">
        <v>772</v>
      </c>
    </row>
    <row r="622" spans="1:5" x14ac:dyDescent="0.25">
      <c r="A622">
        <v>227820</v>
      </c>
      <c r="B622" t="s">
        <v>443</v>
      </c>
      <c r="C622">
        <v>227820302</v>
      </c>
      <c r="D622" t="s">
        <v>1556</v>
      </c>
      <c r="E622" t="s">
        <v>772</v>
      </c>
    </row>
    <row r="623" spans="1:5" x14ac:dyDescent="0.25">
      <c r="A623">
        <v>227820</v>
      </c>
      <c r="B623" t="s">
        <v>443</v>
      </c>
      <c r="C623">
        <v>227820303</v>
      </c>
      <c r="D623" t="s">
        <v>1557</v>
      </c>
      <c r="E623" t="s">
        <v>772</v>
      </c>
    </row>
    <row r="624" spans="1:5" x14ac:dyDescent="0.25">
      <c r="A624">
        <v>227820</v>
      </c>
      <c r="B624" t="s">
        <v>443</v>
      </c>
      <c r="C624">
        <v>227820401</v>
      </c>
      <c r="D624" t="s">
        <v>1558</v>
      </c>
      <c r="E624" t="s">
        <v>772</v>
      </c>
    </row>
    <row r="625" spans="1:5" x14ac:dyDescent="0.25">
      <c r="A625">
        <v>227820</v>
      </c>
      <c r="B625" t="s">
        <v>443</v>
      </c>
      <c r="C625">
        <v>227820402</v>
      </c>
      <c r="D625" t="s">
        <v>1559</v>
      </c>
      <c r="E625" t="s">
        <v>772</v>
      </c>
    </row>
    <row r="626" spans="1:5" x14ac:dyDescent="0.25">
      <c r="A626">
        <v>101821</v>
      </c>
      <c r="B626" t="s">
        <v>8</v>
      </c>
      <c r="C626">
        <v>101821001</v>
      </c>
      <c r="D626" t="s">
        <v>1155</v>
      </c>
      <c r="E626" t="s">
        <v>774</v>
      </c>
    </row>
    <row r="627" spans="1:5" x14ac:dyDescent="0.25">
      <c r="A627">
        <v>227821</v>
      </c>
      <c r="B627" t="s">
        <v>61</v>
      </c>
      <c r="C627">
        <v>227821101</v>
      </c>
      <c r="D627" t="s">
        <v>1560</v>
      </c>
      <c r="E627" t="s">
        <v>772</v>
      </c>
    </row>
    <row r="628" spans="1:5" x14ac:dyDescent="0.25">
      <c r="A628">
        <v>15822</v>
      </c>
      <c r="B628" t="s">
        <v>409</v>
      </c>
      <c r="C628">
        <v>15822001</v>
      </c>
      <c r="D628" t="s">
        <v>822</v>
      </c>
      <c r="E628" t="s">
        <v>772</v>
      </c>
    </row>
    <row r="629" spans="1:5" x14ac:dyDescent="0.25">
      <c r="A629">
        <v>15822</v>
      </c>
      <c r="B629" t="s">
        <v>409</v>
      </c>
      <c r="C629">
        <v>15822002</v>
      </c>
      <c r="D629" t="s">
        <v>823</v>
      </c>
      <c r="E629" t="s">
        <v>772</v>
      </c>
    </row>
    <row r="630" spans="1:5" x14ac:dyDescent="0.25">
      <c r="A630">
        <v>15822</v>
      </c>
      <c r="B630" t="s">
        <v>409</v>
      </c>
      <c r="C630">
        <v>15822004</v>
      </c>
      <c r="D630" t="s">
        <v>824</v>
      </c>
      <c r="E630" t="s">
        <v>772</v>
      </c>
    </row>
    <row r="631" spans="1:5" x14ac:dyDescent="0.25">
      <c r="A631">
        <v>15822</v>
      </c>
      <c r="B631" t="s">
        <v>409</v>
      </c>
      <c r="C631">
        <v>15822005</v>
      </c>
      <c r="D631" t="s">
        <v>825</v>
      </c>
      <c r="E631" t="s">
        <v>772</v>
      </c>
    </row>
    <row r="632" spans="1:5" x14ac:dyDescent="0.25">
      <c r="A632">
        <v>15822</v>
      </c>
      <c r="B632" t="s">
        <v>409</v>
      </c>
      <c r="C632">
        <v>15822006</v>
      </c>
      <c r="D632" t="s">
        <v>826</v>
      </c>
      <c r="E632" t="s">
        <v>772</v>
      </c>
    </row>
    <row r="633" spans="1:5" x14ac:dyDescent="0.25">
      <c r="A633">
        <v>15822</v>
      </c>
      <c r="B633" t="s">
        <v>409</v>
      </c>
      <c r="C633">
        <v>15822007</v>
      </c>
      <c r="D633" t="s">
        <v>827</v>
      </c>
      <c r="E633" t="s">
        <v>772</v>
      </c>
    </row>
    <row r="634" spans="1:5" x14ac:dyDescent="0.25">
      <c r="A634">
        <v>15822</v>
      </c>
      <c r="B634" t="s">
        <v>409</v>
      </c>
      <c r="C634">
        <v>15822008</v>
      </c>
      <c r="D634" t="s">
        <v>828</v>
      </c>
      <c r="E634" t="s">
        <v>772</v>
      </c>
    </row>
    <row r="635" spans="1:5" x14ac:dyDescent="0.25">
      <c r="A635">
        <v>15822</v>
      </c>
      <c r="B635" t="s">
        <v>409</v>
      </c>
      <c r="C635">
        <v>15822009</v>
      </c>
      <c r="D635" t="s">
        <v>829</v>
      </c>
      <c r="E635" t="s">
        <v>772</v>
      </c>
    </row>
    <row r="636" spans="1:5" x14ac:dyDescent="0.25">
      <c r="A636">
        <v>15822</v>
      </c>
      <c r="B636" t="s">
        <v>409</v>
      </c>
      <c r="C636">
        <v>15822010</v>
      </c>
      <c r="D636" t="s">
        <v>830</v>
      </c>
      <c r="E636" t="s">
        <v>772</v>
      </c>
    </row>
    <row r="637" spans="1:5" x14ac:dyDescent="0.25">
      <c r="A637">
        <v>15822</v>
      </c>
      <c r="B637" t="s">
        <v>409</v>
      </c>
      <c r="C637">
        <v>15822011</v>
      </c>
      <c r="D637" t="s">
        <v>831</v>
      </c>
      <c r="E637" t="s">
        <v>772</v>
      </c>
    </row>
    <row r="638" spans="1:5" x14ac:dyDescent="0.25">
      <c r="A638">
        <v>15822</v>
      </c>
      <c r="B638" t="s">
        <v>409</v>
      </c>
      <c r="C638">
        <v>15822012</v>
      </c>
      <c r="D638" t="s">
        <v>832</v>
      </c>
      <c r="E638" t="s">
        <v>772</v>
      </c>
    </row>
    <row r="639" spans="1:5" x14ac:dyDescent="0.25">
      <c r="A639">
        <v>15822</v>
      </c>
      <c r="B639" t="s">
        <v>409</v>
      </c>
      <c r="C639">
        <v>15822013</v>
      </c>
      <c r="D639" t="s">
        <v>833</v>
      </c>
      <c r="E639" t="s">
        <v>772</v>
      </c>
    </row>
    <row r="640" spans="1:5" x14ac:dyDescent="0.25">
      <c r="A640">
        <v>15822</v>
      </c>
      <c r="B640" t="s">
        <v>409</v>
      </c>
      <c r="C640">
        <v>15822014</v>
      </c>
      <c r="D640" t="s">
        <v>834</v>
      </c>
      <c r="E640" t="s">
        <v>772</v>
      </c>
    </row>
    <row r="641" spans="1:5" x14ac:dyDescent="0.25">
      <c r="A641">
        <v>227824</v>
      </c>
      <c r="B641" t="s">
        <v>587</v>
      </c>
      <c r="C641">
        <v>227824001</v>
      </c>
      <c r="D641" t="s">
        <v>1561</v>
      </c>
      <c r="E641" t="s">
        <v>772</v>
      </c>
    </row>
    <row r="642" spans="1:5" x14ac:dyDescent="0.25">
      <c r="A642">
        <v>227824</v>
      </c>
      <c r="B642" t="s">
        <v>587</v>
      </c>
      <c r="C642">
        <v>227824002</v>
      </c>
      <c r="D642" t="s">
        <v>1562</v>
      </c>
      <c r="E642" t="s">
        <v>772</v>
      </c>
    </row>
    <row r="643" spans="1:5" x14ac:dyDescent="0.25">
      <c r="A643">
        <v>227824</v>
      </c>
      <c r="B643" t="s">
        <v>587</v>
      </c>
      <c r="C643">
        <v>227824003</v>
      </c>
      <c r="D643" t="s">
        <v>1563</v>
      </c>
      <c r="E643" t="s">
        <v>772</v>
      </c>
    </row>
    <row r="644" spans="1:5" x14ac:dyDescent="0.25">
      <c r="A644">
        <v>227824</v>
      </c>
      <c r="B644" t="s">
        <v>587</v>
      </c>
      <c r="C644">
        <v>227824004</v>
      </c>
      <c r="D644" t="s">
        <v>1564</v>
      </c>
      <c r="E644" t="s">
        <v>772</v>
      </c>
    </row>
    <row r="645" spans="1:5" x14ac:dyDescent="0.25">
      <c r="A645">
        <v>15825</v>
      </c>
      <c r="B645" t="s">
        <v>553</v>
      </c>
      <c r="C645">
        <v>15825001</v>
      </c>
      <c r="D645" t="s">
        <v>835</v>
      </c>
      <c r="E645" t="s">
        <v>772</v>
      </c>
    </row>
    <row r="646" spans="1:5" x14ac:dyDescent="0.25">
      <c r="A646">
        <v>15825</v>
      </c>
      <c r="B646" t="s">
        <v>553</v>
      </c>
      <c r="C646">
        <v>15825002</v>
      </c>
      <c r="D646" t="s">
        <v>836</v>
      </c>
      <c r="E646" t="s">
        <v>772</v>
      </c>
    </row>
    <row r="647" spans="1:5" x14ac:dyDescent="0.25">
      <c r="A647">
        <v>15825</v>
      </c>
      <c r="B647" t="s">
        <v>553</v>
      </c>
      <c r="C647">
        <v>15825101</v>
      </c>
      <c r="D647" t="s">
        <v>837</v>
      </c>
      <c r="E647" t="s">
        <v>772</v>
      </c>
    </row>
    <row r="648" spans="1:5" x14ac:dyDescent="0.25">
      <c r="A648">
        <v>227825</v>
      </c>
      <c r="B648" t="s">
        <v>109</v>
      </c>
      <c r="C648">
        <v>227825001</v>
      </c>
      <c r="D648" t="s">
        <v>1565</v>
      </c>
      <c r="E648" t="s">
        <v>772</v>
      </c>
    </row>
    <row r="649" spans="1:5" x14ac:dyDescent="0.25">
      <c r="A649">
        <v>227825</v>
      </c>
      <c r="B649" t="s">
        <v>109</v>
      </c>
      <c r="C649">
        <v>227825003</v>
      </c>
      <c r="D649" t="s">
        <v>1566</v>
      </c>
      <c r="E649" t="s">
        <v>772</v>
      </c>
    </row>
    <row r="650" spans="1:5" x14ac:dyDescent="0.25">
      <c r="A650">
        <v>227825</v>
      </c>
      <c r="B650" t="s">
        <v>109</v>
      </c>
      <c r="C650">
        <v>227825004</v>
      </c>
      <c r="D650" t="s">
        <v>1567</v>
      </c>
      <c r="E650" t="s">
        <v>772</v>
      </c>
    </row>
    <row r="651" spans="1:5" x14ac:dyDescent="0.25">
      <c r="A651">
        <v>227825</v>
      </c>
      <c r="B651" t="s">
        <v>109</v>
      </c>
      <c r="C651">
        <v>227825005</v>
      </c>
      <c r="D651" t="s">
        <v>1568</v>
      </c>
      <c r="E651" t="s">
        <v>772</v>
      </c>
    </row>
    <row r="652" spans="1:5" x14ac:dyDescent="0.25">
      <c r="A652">
        <v>227826</v>
      </c>
      <c r="B652" t="s">
        <v>353</v>
      </c>
      <c r="C652">
        <v>227826101</v>
      </c>
      <c r="D652" t="s">
        <v>1569</v>
      </c>
      <c r="E652" t="s">
        <v>772</v>
      </c>
    </row>
    <row r="653" spans="1:5" x14ac:dyDescent="0.25">
      <c r="A653">
        <v>15827</v>
      </c>
      <c r="B653" t="s">
        <v>12</v>
      </c>
      <c r="C653">
        <v>15827001</v>
      </c>
      <c r="D653" t="s">
        <v>838</v>
      </c>
      <c r="E653" t="s">
        <v>772</v>
      </c>
    </row>
    <row r="654" spans="1:5" x14ac:dyDescent="0.25">
      <c r="A654">
        <v>15827</v>
      </c>
      <c r="B654" t="s">
        <v>12</v>
      </c>
      <c r="C654">
        <v>15827002</v>
      </c>
      <c r="D654" t="s">
        <v>839</v>
      </c>
      <c r="E654" t="s">
        <v>772</v>
      </c>
    </row>
    <row r="655" spans="1:5" x14ac:dyDescent="0.25">
      <c r="A655">
        <v>15827</v>
      </c>
      <c r="B655" t="s">
        <v>12</v>
      </c>
      <c r="C655">
        <v>15827003</v>
      </c>
      <c r="D655" t="s">
        <v>840</v>
      </c>
      <c r="E655" t="s">
        <v>772</v>
      </c>
    </row>
    <row r="656" spans="1:5" x14ac:dyDescent="0.25">
      <c r="A656">
        <v>15827</v>
      </c>
      <c r="B656" t="s">
        <v>12</v>
      </c>
      <c r="C656">
        <v>15827004</v>
      </c>
      <c r="D656" t="s">
        <v>841</v>
      </c>
      <c r="E656" t="s">
        <v>772</v>
      </c>
    </row>
    <row r="657" spans="1:5" x14ac:dyDescent="0.25">
      <c r="A657">
        <v>15827</v>
      </c>
      <c r="B657" t="s">
        <v>12</v>
      </c>
      <c r="C657">
        <v>15827005</v>
      </c>
      <c r="D657" t="s">
        <v>842</v>
      </c>
      <c r="E657" t="s">
        <v>772</v>
      </c>
    </row>
    <row r="658" spans="1:5" x14ac:dyDescent="0.25">
      <c r="A658">
        <v>15827</v>
      </c>
      <c r="B658" t="s">
        <v>12</v>
      </c>
      <c r="C658">
        <v>15827006</v>
      </c>
      <c r="D658" t="s">
        <v>843</v>
      </c>
      <c r="E658" t="s">
        <v>772</v>
      </c>
    </row>
    <row r="659" spans="1:5" x14ac:dyDescent="0.25">
      <c r="A659">
        <v>15827</v>
      </c>
      <c r="B659" t="s">
        <v>12</v>
      </c>
      <c r="C659">
        <v>15827007</v>
      </c>
      <c r="D659" t="s">
        <v>844</v>
      </c>
      <c r="E659" t="s">
        <v>772</v>
      </c>
    </row>
    <row r="660" spans="1:5" x14ac:dyDescent="0.25">
      <c r="A660">
        <v>57827</v>
      </c>
      <c r="B660" t="s">
        <v>436</v>
      </c>
      <c r="C660">
        <v>57827101</v>
      </c>
      <c r="D660" t="s">
        <v>986</v>
      </c>
      <c r="E660" t="s">
        <v>772</v>
      </c>
    </row>
    <row r="661" spans="1:5" x14ac:dyDescent="0.25">
      <c r="A661">
        <v>57827</v>
      </c>
      <c r="B661" t="s">
        <v>436</v>
      </c>
      <c r="C661">
        <v>57827102</v>
      </c>
      <c r="D661" t="s">
        <v>987</v>
      </c>
      <c r="E661" t="s">
        <v>772</v>
      </c>
    </row>
    <row r="662" spans="1:5" x14ac:dyDescent="0.25">
      <c r="A662">
        <v>227827</v>
      </c>
      <c r="B662" t="s">
        <v>354</v>
      </c>
      <c r="C662">
        <v>227827001</v>
      </c>
      <c r="D662" t="s">
        <v>354</v>
      </c>
      <c r="E662" t="s">
        <v>774</v>
      </c>
    </row>
    <row r="663" spans="1:5" x14ac:dyDescent="0.25">
      <c r="A663">
        <v>227827</v>
      </c>
      <c r="B663" t="s">
        <v>354</v>
      </c>
      <c r="C663">
        <v>227827002</v>
      </c>
      <c r="D663" t="s">
        <v>1570</v>
      </c>
      <c r="E663" t="s">
        <v>774</v>
      </c>
    </row>
    <row r="664" spans="1:5" x14ac:dyDescent="0.25">
      <c r="A664">
        <v>227827</v>
      </c>
      <c r="B664" t="s">
        <v>354</v>
      </c>
      <c r="C664">
        <v>227827003</v>
      </c>
      <c r="D664" t="s">
        <v>1571</v>
      </c>
      <c r="E664" t="s">
        <v>774</v>
      </c>
    </row>
    <row r="665" spans="1:5" x14ac:dyDescent="0.25">
      <c r="A665">
        <v>227827</v>
      </c>
      <c r="B665" t="s">
        <v>354</v>
      </c>
      <c r="C665">
        <v>227827004</v>
      </c>
      <c r="D665" t="s">
        <v>1572</v>
      </c>
      <c r="E665" t="s">
        <v>774</v>
      </c>
    </row>
    <row r="666" spans="1:5" x14ac:dyDescent="0.25">
      <c r="A666">
        <v>227827</v>
      </c>
      <c r="B666" t="s">
        <v>354</v>
      </c>
      <c r="C666">
        <v>227827007</v>
      </c>
      <c r="D666" t="s">
        <v>1573</v>
      </c>
      <c r="E666" t="s">
        <v>774</v>
      </c>
    </row>
    <row r="667" spans="1:5" x14ac:dyDescent="0.25">
      <c r="A667">
        <v>15828</v>
      </c>
      <c r="B667" t="s">
        <v>588</v>
      </c>
      <c r="C667">
        <v>15828001</v>
      </c>
      <c r="D667" t="s">
        <v>13</v>
      </c>
      <c r="E667" t="s">
        <v>772</v>
      </c>
    </row>
    <row r="668" spans="1:5" x14ac:dyDescent="0.25">
      <c r="A668">
        <v>15828</v>
      </c>
      <c r="B668" t="s">
        <v>588</v>
      </c>
      <c r="C668">
        <v>15828002</v>
      </c>
      <c r="D668" t="s">
        <v>845</v>
      </c>
      <c r="E668" t="s">
        <v>772</v>
      </c>
    </row>
    <row r="669" spans="1:5" x14ac:dyDescent="0.25">
      <c r="A669">
        <v>15828</v>
      </c>
      <c r="B669" t="s">
        <v>588</v>
      </c>
      <c r="C669">
        <v>15828003</v>
      </c>
      <c r="D669" t="s">
        <v>846</v>
      </c>
      <c r="E669" t="s">
        <v>772</v>
      </c>
    </row>
    <row r="670" spans="1:5" x14ac:dyDescent="0.25">
      <c r="A670">
        <v>15828</v>
      </c>
      <c r="B670" t="s">
        <v>588</v>
      </c>
      <c r="C670">
        <v>15828004</v>
      </c>
      <c r="D670" t="s">
        <v>847</v>
      </c>
      <c r="E670" t="s">
        <v>772</v>
      </c>
    </row>
    <row r="671" spans="1:5" x14ac:dyDescent="0.25">
      <c r="A671">
        <v>15828</v>
      </c>
      <c r="B671" t="s">
        <v>588</v>
      </c>
      <c r="C671">
        <v>15828005</v>
      </c>
      <c r="D671" t="s">
        <v>848</v>
      </c>
      <c r="E671" t="s">
        <v>772</v>
      </c>
    </row>
    <row r="672" spans="1:5" x14ac:dyDescent="0.25">
      <c r="A672">
        <v>15828</v>
      </c>
      <c r="B672" t="s">
        <v>588</v>
      </c>
      <c r="C672">
        <v>15828006</v>
      </c>
      <c r="D672" t="s">
        <v>849</v>
      </c>
      <c r="E672" t="s">
        <v>772</v>
      </c>
    </row>
    <row r="673" spans="1:5" x14ac:dyDescent="0.25">
      <c r="A673">
        <v>15828</v>
      </c>
      <c r="B673" t="s">
        <v>588</v>
      </c>
      <c r="C673">
        <v>15828007</v>
      </c>
      <c r="D673" t="s">
        <v>850</v>
      </c>
      <c r="E673" t="s">
        <v>772</v>
      </c>
    </row>
    <row r="674" spans="1:5" x14ac:dyDescent="0.25">
      <c r="A674">
        <v>15828</v>
      </c>
      <c r="B674" t="s">
        <v>588</v>
      </c>
      <c r="C674">
        <v>15828008</v>
      </c>
      <c r="D674" t="s">
        <v>851</v>
      </c>
      <c r="E674" t="s">
        <v>772</v>
      </c>
    </row>
    <row r="675" spans="1:5" x14ac:dyDescent="0.25">
      <c r="A675">
        <v>15828</v>
      </c>
      <c r="B675" t="s">
        <v>588</v>
      </c>
      <c r="C675">
        <v>15828009</v>
      </c>
      <c r="D675" t="s">
        <v>852</v>
      </c>
      <c r="E675" t="s">
        <v>772</v>
      </c>
    </row>
    <row r="676" spans="1:5" x14ac:dyDescent="0.25">
      <c r="A676">
        <v>57828</v>
      </c>
      <c r="B676" t="s">
        <v>76</v>
      </c>
      <c r="C676">
        <v>57828001</v>
      </c>
      <c r="D676" t="s">
        <v>988</v>
      </c>
      <c r="E676" t="s">
        <v>774</v>
      </c>
    </row>
    <row r="677" spans="1:5" x14ac:dyDescent="0.25">
      <c r="A677">
        <v>57828</v>
      </c>
      <c r="B677" t="s">
        <v>76</v>
      </c>
      <c r="C677">
        <v>57828002</v>
      </c>
      <c r="D677" t="s">
        <v>989</v>
      </c>
      <c r="E677" t="s">
        <v>774</v>
      </c>
    </row>
    <row r="678" spans="1:5" x14ac:dyDescent="0.25">
      <c r="A678">
        <v>57828</v>
      </c>
      <c r="B678" t="s">
        <v>76</v>
      </c>
      <c r="C678">
        <v>57828003</v>
      </c>
      <c r="D678" t="s">
        <v>990</v>
      </c>
      <c r="E678" t="s">
        <v>774</v>
      </c>
    </row>
    <row r="679" spans="1:5" x14ac:dyDescent="0.25">
      <c r="A679">
        <v>57828</v>
      </c>
      <c r="B679" t="s">
        <v>76</v>
      </c>
      <c r="C679">
        <v>57828004</v>
      </c>
      <c r="D679" t="s">
        <v>991</v>
      </c>
      <c r="E679" t="s">
        <v>774</v>
      </c>
    </row>
    <row r="680" spans="1:5" x14ac:dyDescent="0.25">
      <c r="A680">
        <v>57828</v>
      </c>
      <c r="B680" t="s">
        <v>76</v>
      </c>
      <c r="C680">
        <v>57828005</v>
      </c>
      <c r="D680" t="s">
        <v>992</v>
      </c>
      <c r="E680" t="s">
        <v>774</v>
      </c>
    </row>
    <row r="681" spans="1:5" x14ac:dyDescent="0.25">
      <c r="A681">
        <v>57828</v>
      </c>
      <c r="B681" t="s">
        <v>76</v>
      </c>
      <c r="C681">
        <v>57828006</v>
      </c>
      <c r="D681" t="s">
        <v>993</v>
      </c>
      <c r="E681" t="s">
        <v>774</v>
      </c>
    </row>
    <row r="682" spans="1:5" x14ac:dyDescent="0.25">
      <c r="A682">
        <v>101828</v>
      </c>
      <c r="B682" t="s">
        <v>335</v>
      </c>
      <c r="C682">
        <v>101828001</v>
      </c>
      <c r="D682" t="s">
        <v>1156</v>
      </c>
      <c r="E682" t="s">
        <v>772</v>
      </c>
    </row>
    <row r="683" spans="1:5" x14ac:dyDescent="0.25">
      <c r="A683">
        <v>101828</v>
      </c>
      <c r="B683" t="s">
        <v>335</v>
      </c>
      <c r="C683">
        <v>101828002</v>
      </c>
      <c r="D683" t="s">
        <v>1157</v>
      </c>
      <c r="E683" t="s">
        <v>772</v>
      </c>
    </row>
    <row r="684" spans="1:5" x14ac:dyDescent="0.25">
      <c r="A684">
        <v>101828</v>
      </c>
      <c r="B684" t="s">
        <v>335</v>
      </c>
      <c r="C684">
        <v>101828101</v>
      </c>
      <c r="D684" t="s">
        <v>1158</v>
      </c>
      <c r="E684" t="s">
        <v>772</v>
      </c>
    </row>
    <row r="685" spans="1:5" x14ac:dyDescent="0.25">
      <c r="A685">
        <v>57829</v>
      </c>
      <c r="B685" t="s">
        <v>40</v>
      </c>
      <c r="C685">
        <v>57829001</v>
      </c>
      <c r="D685" t="s">
        <v>994</v>
      </c>
      <c r="E685" t="s">
        <v>772</v>
      </c>
    </row>
    <row r="686" spans="1:5" x14ac:dyDescent="0.25">
      <c r="A686">
        <v>57829</v>
      </c>
      <c r="B686" t="s">
        <v>40</v>
      </c>
      <c r="C686">
        <v>57829002</v>
      </c>
      <c r="D686" t="s">
        <v>995</v>
      </c>
      <c r="E686" t="s">
        <v>772</v>
      </c>
    </row>
    <row r="687" spans="1:5" x14ac:dyDescent="0.25">
      <c r="A687">
        <v>227829</v>
      </c>
      <c r="B687" t="s">
        <v>430</v>
      </c>
      <c r="C687">
        <v>227829001</v>
      </c>
      <c r="D687" t="s">
        <v>1574</v>
      </c>
      <c r="E687" t="s">
        <v>772</v>
      </c>
    </row>
    <row r="688" spans="1:5" x14ac:dyDescent="0.25">
      <c r="A688">
        <v>227829</v>
      </c>
      <c r="B688" t="s">
        <v>430</v>
      </c>
      <c r="C688">
        <v>227829002</v>
      </c>
      <c r="D688" t="s">
        <v>1575</v>
      </c>
      <c r="E688" t="s">
        <v>772</v>
      </c>
    </row>
    <row r="689" spans="1:5" x14ac:dyDescent="0.25">
      <c r="A689">
        <v>227829</v>
      </c>
      <c r="B689" t="s">
        <v>430</v>
      </c>
      <c r="C689">
        <v>227829003</v>
      </c>
      <c r="D689" t="s">
        <v>1576</v>
      </c>
      <c r="E689" t="s">
        <v>772</v>
      </c>
    </row>
    <row r="690" spans="1:5" x14ac:dyDescent="0.25">
      <c r="A690">
        <v>15830</v>
      </c>
      <c r="B690" t="s">
        <v>748</v>
      </c>
      <c r="C690">
        <v>15830001</v>
      </c>
      <c r="D690" t="s">
        <v>853</v>
      </c>
      <c r="E690" t="s">
        <v>772</v>
      </c>
    </row>
    <row r="691" spans="1:5" x14ac:dyDescent="0.25">
      <c r="A691">
        <v>15830</v>
      </c>
      <c r="B691" t="s">
        <v>748</v>
      </c>
      <c r="C691">
        <v>15830101</v>
      </c>
      <c r="D691" t="s">
        <v>854</v>
      </c>
      <c r="E691" t="s">
        <v>772</v>
      </c>
    </row>
    <row r="692" spans="1:5" x14ac:dyDescent="0.25">
      <c r="A692">
        <v>15830</v>
      </c>
      <c r="B692" t="s">
        <v>748</v>
      </c>
      <c r="C692">
        <v>15830102</v>
      </c>
      <c r="D692" t="s">
        <v>855</v>
      </c>
      <c r="E692" t="s">
        <v>772</v>
      </c>
    </row>
    <row r="693" spans="1:5" x14ac:dyDescent="0.25">
      <c r="A693">
        <v>15830</v>
      </c>
      <c r="B693" t="s">
        <v>748</v>
      </c>
      <c r="C693">
        <v>15830103</v>
      </c>
      <c r="D693" t="s">
        <v>856</v>
      </c>
      <c r="E693" t="s">
        <v>772</v>
      </c>
    </row>
    <row r="694" spans="1:5" x14ac:dyDescent="0.25">
      <c r="A694">
        <v>57830</v>
      </c>
      <c r="B694" t="s">
        <v>41</v>
      </c>
      <c r="C694">
        <v>57830001</v>
      </c>
      <c r="D694" t="s">
        <v>996</v>
      </c>
      <c r="E694" t="s">
        <v>772</v>
      </c>
    </row>
    <row r="695" spans="1:5" x14ac:dyDescent="0.25">
      <c r="A695">
        <v>57830</v>
      </c>
      <c r="B695" t="s">
        <v>41</v>
      </c>
      <c r="C695">
        <v>57830002</v>
      </c>
      <c r="D695" t="s">
        <v>997</v>
      </c>
      <c r="E695" t="s">
        <v>772</v>
      </c>
    </row>
    <row r="696" spans="1:5" x14ac:dyDescent="0.25">
      <c r="A696">
        <v>15831</v>
      </c>
      <c r="B696" t="s">
        <v>307</v>
      </c>
      <c r="C696">
        <v>15831001</v>
      </c>
      <c r="D696" t="s">
        <v>857</v>
      </c>
      <c r="E696" t="s">
        <v>772</v>
      </c>
    </row>
    <row r="697" spans="1:5" x14ac:dyDescent="0.25">
      <c r="A697">
        <v>15831</v>
      </c>
      <c r="B697" t="s">
        <v>307</v>
      </c>
      <c r="C697">
        <v>15831002</v>
      </c>
      <c r="D697" t="s">
        <v>858</v>
      </c>
      <c r="E697" t="s">
        <v>772</v>
      </c>
    </row>
    <row r="698" spans="1:5" x14ac:dyDescent="0.25">
      <c r="A698">
        <v>15831</v>
      </c>
      <c r="B698" t="s">
        <v>307</v>
      </c>
      <c r="C698">
        <v>15831003</v>
      </c>
      <c r="D698" t="s">
        <v>859</v>
      </c>
      <c r="E698" t="s">
        <v>772</v>
      </c>
    </row>
    <row r="699" spans="1:5" x14ac:dyDescent="0.25">
      <c r="A699">
        <v>15831</v>
      </c>
      <c r="B699" t="s">
        <v>307</v>
      </c>
      <c r="C699">
        <v>15831004</v>
      </c>
      <c r="D699" t="s">
        <v>860</v>
      </c>
      <c r="E699" t="s">
        <v>772</v>
      </c>
    </row>
    <row r="700" spans="1:5" x14ac:dyDescent="0.25">
      <c r="A700">
        <v>15831</v>
      </c>
      <c r="B700" t="s">
        <v>307</v>
      </c>
      <c r="C700">
        <v>15831005</v>
      </c>
      <c r="D700" t="s">
        <v>861</v>
      </c>
      <c r="E700" t="s">
        <v>772</v>
      </c>
    </row>
    <row r="701" spans="1:5" x14ac:dyDescent="0.25">
      <c r="A701">
        <v>15831</v>
      </c>
      <c r="B701" t="s">
        <v>307</v>
      </c>
      <c r="C701">
        <v>15831006</v>
      </c>
      <c r="D701" t="s">
        <v>862</v>
      </c>
      <c r="E701" t="s">
        <v>772</v>
      </c>
    </row>
    <row r="702" spans="1:5" x14ac:dyDescent="0.25">
      <c r="A702">
        <v>15831</v>
      </c>
      <c r="B702" t="s">
        <v>307</v>
      </c>
      <c r="C702">
        <v>15831007</v>
      </c>
      <c r="D702" t="s">
        <v>863</v>
      </c>
      <c r="E702" t="s">
        <v>772</v>
      </c>
    </row>
    <row r="703" spans="1:5" x14ac:dyDescent="0.25">
      <c r="A703">
        <v>57831</v>
      </c>
      <c r="B703" t="s">
        <v>42</v>
      </c>
      <c r="C703">
        <v>57831001</v>
      </c>
      <c r="D703" t="s">
        <v>42</v>
      </c>
      <c r="E703" t="s">
        <v>772</v>
      </c>
    </row>
    <row r="704" spans="1:5" x14ac:dyDescent="0.25">
      <c r="A704">
        <v>57831</v>
      </c>
      <c r="B704" t="s">
        <v>42</v>
      </c>
      <c r="C704">
        <v>57831002</v>
      </c>
      <c r="D704" t="s">
        <v>998</v>
      </c>
      <c r="E704" t="s">
        <v>772</v>
      </c>
    </row>
    <row r="705" spans="1:5" x14ac:dyDescent="0.25">
      <c r="A705">
        <v>15833</v>
      </c>
      <c r="B705" t="s">
        <v>86</v>
      </c>
      <c r="C705">
        <v>15833001</v>
      </c>
      <c r="D705" t="s">
        <v>86</v>
      </c>
      <c r="E705" t="s">
        <v>772</v>
      </c>
    </row>
    <row r="706" spans="1:5" x14ac:dyDescent="0.25">
      <c r="A706">
        <v>57833</v>
      </c>
      <c r="B706" t="s">
        <v>43</v>
      </c>
      <c r="C706">
        <v>57833001</v>
      </c>
      <c r="D706" t="s">
        <v>999</v>
      </c>
      <c r="E706" t="s">
        <v>772</v>
      </c>
    </row>
    <row r="707" spans="1:5" x14ac:dyDescent="0.25">
      <c r="A707">
        <v>57833</v>
      </c>
      <c r="B707" t="s">
        <v>43</v>
      </c>
      <c r="C707">
        <v>57833002</v>
      </c>
      <c r="D707" t="s">
        <v>1000</v>
      </c>
      <c r="E707" t="s">
        <v>772</v>
      </c>
    </row>
    <row r="708" spans="1:5" x14ac:dyDescent="0.25">
      <c r="A708">
        <v>57833</v>
      </c>
      <c r="B708" t="s">
        <v>43</v>
      </c>
      <c r="C708">
        <v>57833003</v>
      </c>
      <c r="D708" t="s">
        <v>1001</v>
      </c>
      <c r="E708" t="s">
        <v>772</v>
      </c>
    </row>
    <row r="709" spans="1:5" x14ac:dyDescent="0.25">
      <c r="A709">
        <v>15834</v>
      </c>
      <c r="B709" t="s">
        <v>308</v>
      </c>
      <c r="C709">
        <v>15834001</v>
      </c>
      <c r="D709" t="s">
        <v>864</v>
      </c>
      <c r="E709" t="s">
        <v>772</v>
      </c>
    </row>
    <row r="710" spans="1:5" x14ac:dyDescent="0.25">
      <c r="A710">
        <v>15834</v>
      </c>
      <c r="B710" t="s">
        <v>308</v>
      </c>
      <c r="C710">
        <v>15834002</v>
      </c>
      <c r="D710" t="s">
        <v>865</v>
      </c>
      <c r="E710" t="s">
        <v>772</v>
      </c>
    </row>
    <row r="711" spans="1:5" x14ac:dyDescent="0.25">
      <c r="A711">
        <v>15834</v>
      </c>
      <c r="B711" t="s">
        <v>308</v>
      </c>
      <c r="C711">
        <v>15834003</v>
      </c>
      <c r="D711" t="s">
        <v>866</v>
      </c>
      <c r="E711" t="s">
        <v>772</v>
      </c>
    </row>
    <row r="712" spans="1:5" x14ac:dyDescent="0.25">
      <c r="A712">
        <v>15834</v>
      </c>
      <c r="B712" t="s">
        <v>308</v>
      </c>
      <c r="C712">
        <v>15834004</v>
      </c>
      <c r="D712" t="s">
        <v>867</v>
      </c>
      <c r="E712" t="s">
        <v>772</v>
      </c>
    </row>
    <row r="713" spans="1:5" x14ac:dyDescent="0.25">
      <c r="A713">
        <v>15834</v>
      </c>
      <c r="B713" t="s">
        <v>308</v>
      </c>
      <c r="C713">
        <v>15834005</v>
      </c>
      <c r="D713" t="s">
        <v>868</v>
      </c>
      <c r="E713" t="s">
        <v>772</v>
      </c>
    </row>
    <row r="714" spans="1:5" x14ac:dyDescent="0.25">
      <c r="A714">
        <v>15834</v>
      </c>
      <c r="B714" t="s">
        <v>308</v>
      </c>
      <c r="C714">
        <v>15834006</v>
      </c>
      <c r="D714" t="s">
        <v>869</v>
      </c>
      <c r="E714" t="s">
        <v>772</v>
      </c>
    </row>
    <row r="715" spans="1:5" x14ac:dyDescent="0.25">
      <c r="A715">
        <v>15834</v>
      </c>
      <c r="B715" t="s">
        <v>308</v>
      </c>
      <c r="C715">
        <v>15834101</v>
      </c>
      <c r="D715" t="s">
        <v>870</v>
      </c>
      <c r="E715" t="s">
        <v>772</v>
      </c>
    </row>
    <row r="716" spans="1:5" x14ac:dyDescent="0.25">
      <c r="A716">
        <v>15834</v>
      </c>
      <c r="B716" t="s">
        <v>308</v>
      </c>
      <c r="C716">
        <v>15834102</v>
      </c>
      <c r="D716" t="s">
        <v>871</v>
      </c>
      <c r="E716" t="s">
        <v>772</v>
      </c>
    </row>
    <row r="717" spans="1:5" x14ac:dyDescent="0.25">
      <c r="A717">
        <v>15834</v>
      </c>
      <c r="B717" t="s">
        <v>308</v>
      </c>
      <c r="C717">
        <v>15834103</v>
      </c>
      <c r="D717" t="s">
        <v>872</v>
      </c>
      <c r="E717" t="s">
        <v>772</v>
      </c>
    </row>
    <row r="718" spans="1:5" x14ac:dyDescent="0.25">
      <c r="A718">
        <v>15834</v>
      </c>
      <c r="B718" t="s">
        <v>308</v>
      </c>
      <c r="C718">
        <v>15834104</v>
      </c>
      <c r="D718" t="s">
        <v>873</v>
      </c>
      <c r="E718" t="s">
        <v>772</v>
      </c>
    </row>
    <row r="719" spans="1:5" x14ac:dyDescent="0.25">
      <c r="A719">
        <v>15834</v>
      </c>
      <c r="B719" t="s">
        <v>308</v>
      </c>
      <c r="C719">
        <v>15834105</v>
      </c>
      <c r="D719" t="s">
        <v>874</v>
      </c>
      <c r="E719" t="s">
        <v>772</v>
      </c>
    </row>
    <row r="720" spans="1:5" x14ac:dyDescent="0.25">
      <c r="A720">
        <v>15834</v>
      </c>
      <c r="B720" t="s">
        <v>308</v>
      </c>
      <c r="C720">
        <v>15834106</v>
      </c>
      <c r="D720" t="s">
        <v>875</v>
      </c>
      <c r="E720" t="s">
        <v>772</v>
      </c>
    </row>
    <row r="721" spans="1:5" x14ac:dyDescent="0.25">
      <c r="A721">
        <v>57834</v>
      </c>
      <c r="B721" t="s">
        <v>317</v>
      </c>
      <c r="C721">
        <v>57834001</v>
      </c>
      <c r="D721" t="s">
        <v>317</v>
      </c>
      <c r="E721" t="s">
        <v>774</v>
      </c>
    </row>
    <row r="722" spans="1:5" x14ac:dyDescent="0.25">
      <c r="A722">
        <v>57834</v>
      </c>
      <c r="B722" t="s">
        <v>317</v>
      </c>
      <c r="C722">
        <v>57834003</v>
      </c>
      <c r="D722" t="s">
        <v>1002</v>
      </c>
      <c r="E722" t="s">
        <v>774</v>
      </c>
    </row>
    <row r="723" spans="1:5" x14ac:dyDescent="0.25">
      <c r="A723">
        <v>57834</v>
      </c>
      <c r="B723" t="s">
        <v>317</v>
      </c>
      <c r="C723">
        <v>57834004</v>
      </c>
      <c r="D723" t="s">
        <v>1003</v>
      </c>
      <c r="E723" t="s">
        <v>774</v>
      </c>
    </row>
    <row r="724" spans="1:5" x14ac:dyDescent="0.25">
      <c r="A724">
        <v>15835</v>
      </c>
      <c r="B724" t="s">
        <v>309</v>
      </c>
      <c r="C724">
        <v>15835001</v>
      </c>
      <c r="D724" t="s">
        <v>876</v>
      </c>
      <c r="E724" t="s">
        <v>772</v>
      </c>
    </row>
    <row r="725" spans="1:5" x14ac:dyDescent="0.25">
      <c r="A725">
        <v>15835</v>
      </c>
      <c r="B725" t="s">
        <v>309</v>
      </c>
      <c r="C725">
        <v>15835002</v>
      </c>
      <c r="D725" t="s">
        <v>877</v>
      </c>
      <c r="E725" t="s">
        <v>772</v>
      </c>
    </row>
    <row r="726" spans="1:5" x14ac:dyDescent="0.25">
      <c r="A726">
        <v>15835</v>
      </c>
      <c r="B726" t="s">
        <v>309</v>
      </c>
      <c r="C726">
        <v>15835003</v>
      </c>
      <c r="D726" t="s">
        <v>878</v>
      </c>
      <c r="E726" t="s">
        <v>772</v>
      </c>
    </row>
    <row r="727" spans="1:5" x14ac:dyDescent="0.25">
      <c r="A727">
        <v>15835</v>
      </c>
      <c r="B727" t="s">
        <v>309</v>
      </c>
      <c r="C727">
        <v>15835004</v>
      </c>
      <c r="D727" t="s">
        <v>879</v>
      </c>
      <c r="E727" t="s">
        <v>772</v>
      </c>
    </row>
    <row r="728" spans="1:5" x14ac:dyDescent="0.25">
      <c r="A728">
        <v>15835</v>
      </c>
      <c r="B728" t="s">
        <v>309</v>
      </c>
      <c r="C728">
        <v>15835005</v>
      </c>
      <c r="D728" t="s">
        <v>880</v>
      </c>
      <c r="E728" t="s">
        <v>772</v>
      </c>
    </row>
    <row r="729" spans="1:5" x14ac:dyDescent="0.25">
      <c r="A729">
        <v>15835</v>
      </c>
      <c r="B729" t="s">
        <v>309</v>
      </c>
      <c r="C729">
        <v>15835006</v>
      </c>
      <c r="D729" t="s">
        <v>881</v>
      </c>
      <c r="E729" t="s">
        <v>772</v>
      </c>
    </row>
    <row r="730" spans="1:5" x14ac:dyDescent="0.25">
      <c r="A730">
        <v>15835</v>
      </c>
      <c r="B730" t="s">
        <v>309</v>
      </c>
      <c r="C730">
        <v>15835007</v>
      </c>
      <c r="D730" t="s">
        <v>882</v>
      </c>
      <c r="E730" t="s">
        <v>772</v>
      </c>
    </row>
    <row r="731" spans="1:5" x14ac:dyDescent="0.25">
      <c r="A731">
        <v>15835</v>
      </c>
      <c r="B731" t="s">
        <v>309</v>
      </c>
      <c r="C731">
        <v>15835008</v>
      </c>
      <c r="D731" t="s">
        <v>883</v>
      </c>
      <c r="E731" t="s">
        <v>772</v>
      </c>
    </row>
    <row r="732" spans="1:5" x14ac:dyDescent="0.25">
      <c r="A732">
        <v>15835</v>
      </c>
      <c r="B732" t="s">
        <v>309</v>
      </c>
      <c r="C732">
        <v>15835009</v>
      </c>
      <c r="D732" t="s">
        <v>884</v>
      </c>
      <c r="E732" t="s">
        <v>772</v>
      </c>
    </row>
    <row r="733" spans="1:5" x14ac:dyDescent="0.25">
      <c r="A733">
        <v>15835</v>
      </c>
      <c r="B733" t="s">
        <v>309</v>
      </c>
      <c r="C733">
        <v>15835010</v>
      </c>
      <c r="D733" t="s">
        <v>885</v>
      </c>
      <c r="E733" t="s">
        <v>772</v>
      </c>
    </row>
    <row r="734" spans="1:5" x14ac:dyDescent="0.25">
      <c r="A734">
        <v>15835</v>
      </c>
      <c r="B734" t="s">
        <v>309</v>
      </c>
      <c r="C734">
        <v>15835012</v>
      </c>
      <c r="D734" t="s">
        <v>886</v>
      </c>
      <c r="E734" t="s">
        <v>772</v>
      </c>
    </row>
    <row r="735" spans="1:5" x14ac:dyDescent="0.25">
      <c r="A735">
        <v>15835</v>
      </c>
      <c r="B735" t="s">
        <v>309</v>
      </c>
      <c r="C735">
        <v>15835013</v>
      </c>
      <c r="D735" t="s">
        <v>887</v>
      </c>
      <c r="E735" t="s">
        <v>772</v>
      </c>
    </row>
    <row r="736" spans="1:5" x14ac:dyDescent="0.25">
      <c r="A736">
        <v>57835</v>
      </c>
      <c r="B736" t="s">
        <v>44</v>
      </c>
      <c r="C736">
        <v>57835001</v>
      </c>
      <c r="D736" t="s">
        <v>44</v>
      </c>
      <c r="E736" t="s">
        <v>772</v>
      </c>
    </row>
    <row r="737" spans="1:5" x14ac:dyDescent="0.25">
      <c r="A737">
        <v>57835</v>
      </c>
      <c r="B737" t="s">
        <v>44</v>
      </c>
      <c r="C737">
        <v>57835101</v>
      </c>
      <c r="D737" t="s">
        <v>1004</v>
      </c>
      <c r="E737" t="s">
        <v>772</v>
      </c>
    </row>
    <row r="738" spans="1:5" x14ac:dyDescent="0.25">
      <c r="A738">
        <v>57835</v>
      </c>
      <c r="B738" t="s">
        <v>44</v>
      </c>
      <c r="C738">
        <v>57835102</v>
      </c>
      <c r="D738" t="s">
        <v>1005</v>
      </c>
      <c r="E738" t="s">
        <v>772</v>
      </c>
    </row>
    <row r="739" spans="1:5" x14ac:dyDescent="0.25">
      <c r="A739">
        <v>57835</v>
      </c>
      <c r="B739" t="s">
        <v>44</v>
      </c>
      <c r="C739">
        <v>57835103</v>
      </c>
      <c r="D739" t="s">
        <v>1006</v>
      </c>
      <c r="E739" t="s">
        <v>772</v>
      </c>
    </row>
    <row r="740" spans="1:5" x14ac:dyDescent="0.25">
      <c r="A740">
        <v>57835</v>
      </c>
      <c r="B740" t="s">
        <v>44</v>
      </c>
      <c r="C740">
        <v>57835104</v>
      </c>
      <c r="D740" t="s">
        <v>1007</v>
      </c>
      <c r="E740" t="s">
        <v>772</v>
      </c>
    </row>
    <row r="741" spans="1:5" x14ac:dyDescent="0.25">
      <c r="A741">
        <v>57835</v>
      </c>
      <c r="B741" t="s">
        <v>44</v>
      </c>
      <c r="C741">
        <v>57835105</v>
      </c>
      <c r="D741" t="s">
        <v>1008</v>
      </c>
      <c r="E741" t="s">
        <v>772</v>
      </c>
    </row>
    <row r="742" spans="1:5" x14ac:dyDescent="0.25">
      <c r="A742">
        <v>15836</v>
      </c>
      <c r="B742" t="s">
        <v>310</v>
      </c>
      <c r="C742">
        <v>15836001</v>
      </c>
      <c r="D742" t="s">
        <v>310</v>
      </c>
      <c r="E742" t="s">
        <v>772</v>
      </c>
    </row>
    <row r="743" spans="1:5" x14ac:dyDescent="0.25">
      <c r="A743">
        <v>57836</v>
      </c>
      <c r="B743" t="s">
        <v>21</v>
      </c>
      <c r="C743">
        <v>57836041</v>
      </c>
      <c r="D743" t="s">
        <v>21</v>
      </c>
      <c r="E743" t="s">
        <v>772</v>
      </c>
    </row>
    <row r="744" spans="1:5" x14ac:dyDescent="0.25">
      <c r="A744">
        <v>57836</v>
      </c>
      <c r="B744" t="s">
        <v>21</v>
      </c>
      <c r="C744">
        <v>57836101</v>
      </c>
      <c r="D744" t="s">
        <v>1009</v>
      </c>
      <c r="E744" t="s">
        <v>772</v>
      </c>
    </row>
    <row r="745" spans="1:5" x14ac:dyDescent="0.25">
      <c r="A745">
        <v>101837</v>
      </c>
      <c r="B745" t="s">
        <v>10</v>
      </c>
      <c r="C745">
        <v>101837001</v>
      </c>
      <c r="D745" t="s">
        <v>1159</v>
      </c>
      <c r="E745" t="s">
        <v>772</v>
      </c>
    </row>
    <row r="746" spans="1:5" x14ac:dyDescent="0.25">
      <c r="A746">
        <v>101837</v>
      </c>
      <c r="B746" t="s">
        <v>10</v>
      </c>
      <c r="C746">
        <v>101837041</v>
      </c>
      <c r="D746" t="s">
        <v>1160</v>
      </c>
      <c r="E746" t="s">
        <v>772</v>
      </c>
    </row>
    <row r="747" spans="1:5" x14ac:dyDescent="0.25">
      <c r="A747">
        <v>15838</v>
      </c>
      <c r="B747" t="s">
        <v>554</v>
      </c>
      <c r="C747">
        <v>15838001</v>
      </c>
      <c r="D747" t="s">
        <v>888</v>
      </c>
      <c r="E747" t="s">
        <v>772</v>
      </c>
    </row>
    <row r="748" spans="1:5" x14ac:dyDescent="0.25">
      <c r="A748">
        <v>15838</v>
      </c>
      <c r="B748" t="s">
        <v>554</v>
      </c>
      <c r="C748">
        <v>15838002</v>
      </c>
      <c r="D748" t="s">
        <v>889</v>
      </c>
      <c r="E748" t="s">
        <v>772</v>
      </c>
    </row>
    <row r="749" spans="1:5" x14ac:dyDescent="0.25">
      <c r="A749">
        <v>15838</v>
      </c>
      <c r="B749" t="s">
        <v>554</v>
      </c>
      <c r="C749">
        <v>15838003</v>
      </c>
      <c r="D749" t="s">
        <v>890</v>
      </c>
      <c r="E749" t="s">
        <v>772</v>
      </c>
    </row>
    <row r="750" spans="1:5" x14ac:dyDescent="0.25">
      <c r="A750">
        <v>15838</v>
      </c>
      <c r="B750" t="s">
        <v>554</v>
      </c>
      <c r="C750">
        <v>15838005</v>
      </c>
      <c r="D750" t="s">
        <v>891</v>
      </c>
      <c r="E750" t="s">
        <v>772</v>
      </c>
    </row>
    <row r="751" spans="1:5" x14ac:dyDescent="0.25">
      <c r="A751">
        <v>15838</v>
      </c>
      <c r="B751" t="s">
        <v>554</v>
      </c>
      <c r="C751">
        <v>15838006</v>
      </c>
      <c r="D751" t="s">
        <v>892</v>
      </c>
      <c r="E751" t="s">
        <v>772</v>
      </c>
    </row>
    <row r="752" spans="1:5" x14ac:dyDescent="0.25">
      <c r="A752">
        <v>15838</v>
      </c>
      <c r="B752" t="s">
        <v>554</v>
      </c>
      <c r="C752">
        <v>15838007</v>
      </c>
      <c r="D752" t="s">
        <v>893</v>
      </c>
      <c r="E752" t="s">
        <v>772</v>
      </c>
    </row>
    <row r="753" spans="1:5" x14ac:dyDescent="0.25">
      <c r="A753">
        <v>15838</v>
      </c>
      <c r="B753" t="s">
        <v>554</v>
      </c>
      <c r="C753">
        <v>15838008</v>
      </c>
      <c r="D753" t="s">
        <v>894</v>
      </c>
      <c r="E753" t="s">
        <v>772</v>
      </c>
    </row>
    <row r="754" spans="1:5" x14ac:dyDescent="0.25">
      <c r="A754">
        <v>101838</v>
      </c>
      <c r="B754" t="s">
        <v>749</v>
      </c>
      <c r="C754">
        <v>101838001</v>
      </c>
      <c r="D754" t="s">
        <v>1161</v>
      </c>
      <c r="E754" t="s">
        <v>774</v>
      </c>
    </row>
    <row r="755" spans="1:5" x14ac:dyDescent="0.25">
      <c r="A755">
        <v>101838</v>
      </c>
      <c r="B755" t="s">
        <v>749</v>
      </c>
      <c r="C755">
        <v>101838004</v>
      </c>
      <c r="D755" t="s">
        <v>1162</v>
      </c>
      <c r="E755" t="s">
        <v>774</v>
      </c>
    </row>
    <row r="756" spans="1:5" x14ac:dyDescent="0.25">
      <c r="A756">
        <v>101838</v>
      </c>
      <c r="B756" t="s">
        <v>749</v>
      </c>
      <c r="C756">
        <v>101838041</v>
      </c>
      <c r="D756" t="s">
        <v>1163</v>
      </c>
      <c r="E756" t="s">
        <v>774</v>
      </c>
    </row>
    <row r="757" spans="1:5" x14ac:dyDescent="0.25">
      <c r="A757">
        <v>101838</v>
      </c>
      <c r="B757" t="s">
        <v>749</v>
      </c>
      <c r="C757">
        <v>101838102</v>
      </c>
      <c r="D757" t="s">
        <v>1164</v>
      </c>
      <c r="E757" t="s">
        <v>774</v>
      </c>
    </row>
    <row r="758" spans="1:5" x14ac:dyDescent="0.25">
      <c r="A758">
        <v>101838</v>
      </c>
      <c r="B758" t="s">
        <v>749</v>
      </c>
      <c r="C758">
        <v>101838104</v>
      </c>
      <c r="D758" t="s">
        <v>1165</v>
      </c>
      <c r="E758" t="s">
        <v>772</v>
      </c>
    </row>
    <row r="759" spans="1:5" x14ac:dyDescent="0.25">
      <c r="A759">
        <v>15839</v>
      </c>
      <c r="B759" t="s">
        <v>435</v>
      </c>
      <c r="C759">
        <v>15839001</v>
      </c>
      <c r="D759" t="s">
        <v>435</v>
      </c>
      <c r="E759" t="s">
        <v>772</v>
      </c>
    </row>
    <row r="760" spans="1:5" x14ac:dyDescent="0.25">
      <c r="A760">
        <v>57839</v>
      </c>
      <c r="B760" t="s">
        <v>52</v>
      </c>
      <c r="C760">
        <v>57839101</v>
      </c>
      <c r="D760" t="s">
        <v>52</v>
      </c>
      <c r="E760" t="s">
        <v>772</v>
      </c>
    </row>
    <row r="761" spans="1:5" x14ac:dyDescent="0.25">
      <c r="A761">
        <v>57839</v>
      </c>
      <c r="B761" t="s">
        <v>52</v>
      </c>
      <c r="C761">
        <v>57839103</v>
      </c>
      <c r="D761" t="s">
        <v>1010</v>
      </c>
      <c r="E761" t="s">
        <v>772</v>
      </c>
    </row>
    <row r="762" spans="1:5" x14ac:dyDescent="0.25">
      <c r="A762">
        <v>15840</v>
      </c>
      <c r="B762" t="s">
        <v>555</v>
      </c>
      <c r="C762">
        <v>15840001</v>
      </c>
      <c r="D762" t="s">
        <v>895</v>
      </c>
      <c r="E762" t="s">
        <v>772</v>
      </c>
    </row>
    <row r="763" spans="1:5" x14ac:dyDescent="0.25">
      <c r="A763">
        <v>57840</v>
      </c>
      <c r="B763" t="s">
        <v>318</v>
      </c>
      <c r="C763">
        <v>57840001</v>
      </c>
      <c r="D763" t="s">
        <v>1011</v>
      </c>
      <c r="E763" t="s">
        <v>772</v>
      </c>
    </row>
    <row r="764" spans="1:5" x14ac:dyDescent="0.25">
      <c r="A764">
        <v>101840</v>
      </c>
      <c r="B764" t="s">
        <v>26</v>
      </c>
      <c r="C764">
        <v>101840101</v>
      </c>
      <c r="D764" t="s">
        <v>26</v>
      </c>
      <c r="E764" t="s">
        <v>772</v>
      </c>
    </row>
    <row r="765" spans="1:5" x14ac:dyDescent="0.25">
      <c r="A765">
        <v>101840</v>
      </c>
      <c r="B765" t="s">
        <v>26</v>
      </c>
      <c r="C765">
        <v>101840102</v>
      </c>
      <c r="D765" t="s">
        <v>1166</v>
      </c>
      <c r="E765" t="s">
        <v>772</v>
      </c>
    </row>
    <row r="766" spans="1:5" x14ac:dyDescent="0.25">
      <c r="A766">
        <v>101840</v>
      </c>
      <c r="B766" t="s">
        <v>26</v>
      </c>
      <c r="C766">
        <v>101840103</v>
      </c>
      <c r="D766" t="s">
        <v>1167</v>
      </c>
      <c r="E766" t="s">
        <v>772</v>
      </c>
    </row>
    <row r="767" spans="1:5" x14ac:dyDescent="0.25">
      <c r="A767">
        <v>15841</v>
      </c>
      <c r="B767" t="s">
        <v>502</v>
      </c>
      <c r="C767">
        <v>15841001</v>
      </c>
      <c r="D767" t="s">
        <v>502</v>
      </c>
      <c r="E767" t="s">
        <v>772</v>
      </c>
    </row>
    <row r="768" spans="1:5" x14ac:dyDescent="0.25">
      <c r="A768">
        <v>57841</v>
      </c>
      <c r="B768" t="s">
        <v>319</v>
      </c>
      <c r="C768">
        <v>57841001</v>
      </c>
      <c r="D768" t="s">
        <v>1012</v>
      </c>
      <c r="E768" t="s">
        <v>772</v>
      </c>
    </row>
    <row r="769" spans="1:5" x14ac:dyDescent="0.25">
      <c r="A769">
        <v>57841</v>
      </c>
      <c r="B769" t="s">
        <v>319</v>
      </c>
      <c r="C769">
        <v>57841002</v>
      </c>
      <c r="D769" t="s">
        <v>1013</v>
      </c>
      <c r="E769" t="s">
        <v>772</v>
      </c>
    </row>
    <row r="770" spans="1:5" x14ac:dyDescent="0.25">
      <c r="A770">
        <v>15842</v>
      </c>
      <c r="B770" t="s">
        <v>556</v>
      </c>
      <c r="C770">
        <v>15842001</v>
      </c>
      <c r="D770" t="s">
        <v>896</v>
      </c>
      <c r="E770" t="s">
        <v>772</v>
      </c>
    </row>
    <row r="771" spans="1:5" x14ac:dyDescent="0.25">
      <c r="A771">
        <v>101842</v>
      </c>
      <c r="B771" t="s">
        <v>27</v>
      </c>
      <c r="C771">
        <v>101842001</v>
      </c>
      <c r="D771" t="s">
        <v>27</v>
      </c>
      <c r="E771" t="s">
        <v>774</v>
      </c>
    </row>
    <row r="772" spans="1:5" x14ac:dyDescent="0.25">
      <c r="A772">
        <v>15843</v>
      </c>
      <c r="B772" t="s">
        <v>557</v>
      </c>
      <c r="C772">
        <v>15843101</v>
      </c>
      <c r="D772" t="s">
        <v>557</v>
      </c>
      <c r="E772" t="s">
        <v>772</v>
      </c>
    </row>
    <row r="773" spans="1:5" x14ac:dyDescent="0.25">
      <c r="A773">
        <v>15844</v>
      </c>
      <c r="B773" t="s">
        <v>604</v>
      </c>
      <c r="C773">
        <v>15844101</v>
      </c>
      <c r="D773" t="s">
        <v>604</v>
      </c>
      <c r="E773" t="s">
        <v>772</v>
      </c>
    </row>
    <row r="774" spans="1:5" x14ac:dyDescent="0.25">
      <c r="A774">
        <v>57844</v>
      </c>
      <c r="B774" t="s">
        <v>320</v>
      </c>
      <c r="C774">
        <v>57844001</v>
      </c>
      <c r="D774" t="s">
        <v>1014</v>
      </c>
      <c r="E774" t="s">
        <v>772</v>
      </c>
    </row>
    <row r="775" spans="1:5" x14ac:dyDescent="0.25">
      <c r="A775">
        <v>57844</v>
      </c>
      <c r="B775" t="s">
        <v>320</v>
      </c>
      <c r="C775">
        <v>57844101</v>
      </c>
      <c r="D775" t="s">
        <v>320</v>
      </c>
      <c r="E775" t="s">
        <v>772</v>
      </c>
    </row>
    <row r="776" spans="1:5" x14ac:dyDescent="0.25">
      <c r="A776">
        <v>57844</v>
      </c>
      <c r="B776" t="s">
        <v>320</v>
      </c>
      <c r="C776">
        <v>57844102</v>
      </c>
      <c r="D776" t="s">
        <v>1015</v>
      </c>
      <c r="E776" t="s">
        <v>772</v>
      </c>
    </row>
    <row r="777" spans="1:5" x14ac:dyDescent="0.25">
      <c r="A777">
        <v>57845</v>
      </c>
      <c r="B777" t="s">
        <v>105</v>
      </c>
      <c r="C777">
        <v>57845001</v>
      </c>
      <c r="D777" t="s">
        <v>105</v>
      </c>
      <c r="E777" t="s">
        <v>772</v>
      </c>
    </row>
    <row r="778" spans="1:5" x14ac:dyDescent="0.25">
      <c r="A778">
        <v>57845</v>
      </c>
      <c r="B778" t="s">
        <v>105</v>
      </c>
      <c r="C778">
        <v>57845002</v>
      </c>
      <c r="D778" t="s">
        <v>1016</v>
      </c>
      <c r="E778" t="s">
        <v>772</v>
      </c>
    </row>
    <row r="779" spans="1:5" x14ac:dyDescent="0.25">
      <c r="A779">
        <v>57845</v>
      </c>
      <c r="B779" t="s">
        <v>105</v>
      </c>
      <c r="C779">
        <v>57845003</v>
      </c>
      <c r="D779" t="s">
        <v>1017</v>
      </c>
      <c r="E779" t="s">
        <v>772</v>
      </c>
    </row>
    <row r="780" spans="1:5" x14ac:dyDescent="0.25">
      <c r="A780">
        <v>57845</v>
      </c>
      <c r="B780" t="s">
        <v>105</v>
      </c>
      <c r="C780">
        <v>57845004</v>
      </c>
      <c r="D780" t="s">
        <v>1018</v>
      </c>
      <c r="E780" t="s">
        <v>772</v>
      </c>
    </row>
    <row r="781" spans="1:5" x14ac:dyDescent="0.25">
      <c r="A781">
        <v>101845</v>
      </c>
      <c r="B781" t="s">
        <v>92</v>
      </c>
      <c r="C781">
        <v>101845001</v>
      </c>
      <c r="D781" t="s">
        <v>1168</v>
      </c>
      <c r="E781" t="s">
        <v>772</v>
      </c>
    </row>
    <row r="782" spans="1:5" x14ac:dyDescent="0.25">
      <c r="A782">
        <v>101845</v>
      </c>
      <c r="B782" t="s">
        <v>92</v>
      </c>
      <c r="C782">
        <v>101845002</v>
      </c>
      <c r="D782" t="s">
        <v>1169</v>
      </c>
      <c r="E782" t="s">
        <v>772</v>
      </c>
    </row>
    <row r="783" spans="1:5" x14ac:dyDescent="0.25">
      <c r="A783">
        <v>101845</v>
      </c>
      <c r="B783" t="s">
        <v>92</v>
      </c>
      <c r="C783">
        <v>101845003</v>
      </c>
      <c r="D783" t="s">
        <v>1170</v>
      </c>
      <c r="E783" t="s">
        <v>772</v>
      </c>
    </row>
    <row r="784" spans="1:5" x14ac:dyDescent="0.25">
      <c r="A784">
        <v>101845</v>
      </c>
      <c r="B784" t="s">
        <v>92</v>
      </c>
      <c r="C784">
        <v>101845004</v>
      </c>
      <c r="D784" t="s">
        <v>1171</v>
      </c>
      <c r="E784" t="s">
        <v>772</v>
      </c>
    </row>
    <row r="785" spans="1:5" x14ac:dyDescent="0.25">
      <c r="A785">
        <v>101845</v>
      </c>
      <c r="B785" t="s">
        <v>92</v>
      </c>
      <c r="C785">
        <v>101845005</v>
      </c>
      <c r="D785" t="s">
        <v>1172</v>
      </c>
      <c r="E785" t="s">
        <v>772</v>
      </c>
    </row>
    <row r="786" spans="1:5" x14ac:dyDescent="0.25">
      <c r="A786">
        <v>101845</v>
      </c>
      <c r="B786" t="s">
        <v>92</v>
      </c>
      <c r="C786">
        <v>101845006</v>
      </c>
      <c r="D786" t="s">
        <v>1173</v>
      </c>
      <c r="E786" t="s">
        <v>772</v>
      </c>
    </row>
    <row r="787" spans="1:5" x14ac:dyDescent="0.25">
      <c r="A787">
        <v>101845</v>
      </c>
      <c r="B787" t="s">
        <v>92</v>
      </c>
      <c r="C787">
        <v>101845007</v>
      </c>
      <c r="D787" t="s">
        <v>1174</v>
      </c>
      <c r="E787" t="s">
        <v>772</v>
      </c>
    </row>
    <row r="788" spans="1:5" x14ac:dyDescent="0.25">
      <c r="A788">
        <v>101845</v>
      </c>
      <c r="B788" t="s">
        <v>92</v>
      </c>
      <c r="C788">
        <v>101845008</v>
      </c>
      <c r="D788" t="s">
        <v>1175</v>
      </c>
      <c r="E788" t="s">
        <v>772</v>
      </c>
    </row>
    <row r="789" spans="1:5" x14ac:dyDescent="0.25">
      <c r="A789">
        <v>101845</v>
      </c>
      <c r="B789" t="s">
        <v>92</v>
      </c>
      <c r="C789">
        <v>101845009</v>
      </c>
      <c r="D789" t="s">
        <v>1176</v>
      </c>
      <c r="E789" t="s">
        <v>772</v>
      </c>
    </row>
    <row r="790" spans="1:5" x14ac:dyDescent="0.25">
      <c r="A790">
        <v>101845</v>
      </c>
      <c r="B790" t="s">
        <v>92</v>
      </c>
      <c r="C790">
        <v>101845010</v>
      </c>
      <c r="D790" t="s">
        <v>1177</v>
      </c>
      <c r="E790" t="s">
        <v>772</v>
      </c>
    </row>
    <row r="791" spans="1:5" x14ac:dyDescent="0.25">
      <c r="A791">
        <v>101845</v>
      </c>
      <c r="B791" t="s">
        <v>92</v>
      </c>
      <c r="C791">
        <v>101845011</v>
      </c>
      <c r="D791" t="s">
        <v>1178</v>
      </c>
      <c r="E791" t="s">
        <v>772</v>
      </c>
    </row>
    <row r="792" spans="1:5" x14ac:dyDescent="0.25">
      <c r="A792">
        <v>101845</v>
      </c>
      <c r="B792" t="s">
        <v>92</v>
      </c>
      <c r="C792">
        <v>101845012</v>
      </c>
      <c r="D792" t="s">
        <v>1179</v>
      </c>
      <c r="E792" t="s">
        <v>772</v>
      </c>
    </row>
    <row r="793" spans="1:5" x14ac:dyDescent="0.25">
      <c r="A793">
        <v>101845</v>
      </c>
      <c r="B793" t="s">
        <v>92</v>
      </c>
      <c r="C793">
        <v>101845013</v>
      </c>
      <c r="D793" t="s">
        <v>1180</v>
      </c>
      <c r="E793" t="s">
        <v>772</v>
      </c>
    </row>
    <row r="794" spans="1:5" x14ac:dyDescent="0.25">
      <c r="A794">
        <v>101845</v>
      </c>
      <c r="B794" t="s">
        <v>92</v>
      </c>
      <c r="C794">
        <v>101845014</v>
      </c>
      <c r="D794" t="s">
        <v>1181</v>
      </c>
      <c r="E794" t="s">
        <v>772</v>
      </c>
    </row>
    <row r="795" spans="1:5" x14ac:dyDescent="0.25">
      <c r="A795">
        <v>101845</v>
      </c>
      <c r="B795" t="s">
        <v>92</v>
      </c>
      <c r="C795">
        <v>101845101</v>
      </c>
      <c r="D795" t="s">
        <v>1182</v>
      </c>
      <c r="E795" t="s">
        <v>772</v>
      </c>
    </row>
    <row r="796" spans="1:5" x14ac:dyDescent="0.25">
      <c r="A796">
        <v>101845</v>
      </c>
      <c r="B796" t="s">
        <v>92</v>
      </c>
      <c r="C796">
        <v>101845102</v>
      </c>
      <c r="D796" t="s">
        <v>1183</v>
      </c>
      <c r="E796" t="s">
        <v>772</v>
      </c>
    </row>
    <row r="797" spans="1:5" x14ac:dyDescent="0.25">
      <c r="A797">
        <v>101845</v>
      </c>
      <c r="B797" t="s">
        <v>92</v>
      </c>
      <c r="C797">
        <v>101845103</v>
      </c>
      <c r="D797" t="s">
        <v>1184</v>
      </c>
      <c r="E797" t="s">
        <v>772</v>
      </c>
    </row>
    <row r="798" spans="1:5" x14ac:dyDescent="0.25">
      <c r="A798">
        <v>101845</v>
      </c>
      <c r="B798" t="s">
        <v>92</v>
      </c>
      <c r="C798">
        <v>101845104</v>
      </c>
      <c r="D798" t="s">
        <v>1185</v>
      </c>
      <c r="E798" t="s">
        <v>772</v>
      </c>
    </row>
    <row r="799" spans="1:5" x14ac:dyDescent="0.25">
      <c r="A799">
        <v>101845</v>
      </c>
      <c r="B799" t="s">
        <v>92</v>
      </c>
      <c r="C799">
        <v>101845105</v>
      </c>
      <c r="D799" t="s">
        <v>773</v>
      </c>
      <c r="E799" t="s">
        <v>772</v>
      </c>
    </row>
    <row r="800" spans="1:5" x14ac:dyDescent="0.25">
      <c r="A800">
        <v>101845</v>
      </c>
      <c r="B800" t="s">
        <v>92</v>
      </c>
      <c r="C800">
        <v>101845106</v>
      </c>
      <c r="D800" t="s">
        <v>1186</v>
      </c>
      <c r="E800" t="s">
        <v>772</v>
      </c>
    </row>
    <row r="801" spans="1:5" x14ac:dyDescent="0.25">
      <c r="A801">
        <v>101845</v>
      </c>
      <c r="B801" t="s">
        <v>92</v>
      </c>
      <c r="C801">
        <v>101845107</v>
      </c>
      <c r="D801" t="s">
        <v>1187</v>
      </c>
      <c r="E801" t="s">
        <v>772</v>
      </c>
    </row>
    <row r="802" spans="1:5" x14ac:dyDescent="0.25">
      <c r="A802">
        <v>57846</v>
      </c>
      <c r="B802" t="s">
        <v>106</v>
      </c>
      <c r="C802">
        <v>57846001</v>
      </c>
      <c r="D802" t="s">
        <v>1019</v>
      </c>
      <c r="E802" t="s">
        <v>772</v>
      </c>
    </row>
    <row r="803" spans="1:5" x14ac:dyDescent="0.25">
      <c r="A803">
        <v>57846</v>
      </c>
      <c r="B803" t="s">
        <v>106</v>
      </c>
      <c r="C803">
        <v>57846003</v>
      </c>
      <c r="D803" t="s">
        <v>1020</v>
      </c>
      <c r="E803" t="s">
        <v>772</v>
      </c>
    </row>
    <row r="804" spans="1:5" x14ac:dyDescent="0.25">
      <c r="A804">
        <v>101846</v>
      </c>
      <c r="B804" t="s">
        <v>589</v>
      </c>
      <c r="C804">
        <v>101846001</v>
      </c>
      <c r="D804" t="s">
        <v>1188</v>
      </c>
      <c r="E804" t="s">
        <v>772</v>
      </c>
    </row>
    <row r="805" spans="1:5" x14ac:dyDescent="0.25">
      <c r="A805">
        <v>101846</v>
      </c>
      <c r="B805" t="s">
        <v>589</v>
      </c>
      <c r="C805">
        <v>101846002</v>
      </c>
      <c r="D805" t="s">
        <v>1189</v>
      </c>
      <c r="E805" t="s">
        <v>772</v>
      </c>
    </row>
    <row r="806" spans="1:5" x14ac:dyDescent="0.25">
      <c r="A806">
        <v>101846</v>
      </c>
      <c r="B806" t="s">
        <v>589</v>
      </c>
      <c r="C806">
        <v>101846003</v>
      </c>
      <c r="D806" t="s">
        <v>1190</v>
      </c>
      <c r="E806" t="s">
        <v>772</v>
      </c>
    </row>
    <row r="807" spans="1:5" x14ac:dyDescent="0.25">
      <c r="A807">
        <v>101846</v>
      </c>
      <c r="B807" t="s">
        <v>589</v>
      </c>
      <c r="C807">
        <v>101846006</v>
      </c>
      <c r="D807" t="s">
        <v>1191</v>
      </c>
      <c r="E807" t="s">
        <v>772</v>
      </c>
    </row>
    <row r="808" spans="1:5" x14ac:dyDescent="0.25">
      <c r="A808">
        <v>101846</v>
      </c>
      <c r="B808" t="s">
        <v>589</v>
      </c>
      <c r="C808">
        <v>101846102</v>
      </c>
      <c r="D808" t="s">
        <v>1192</v>
      </c>
      <c r="E808" t="s">
        <v>772</v>
      </c>
    </row>
    <row r="809" spans="1:5" x14ac:dyDescent="0.25">
      <c r="A809">
        <v>57847</v>
      </c>
      <c r="B809" t="s">
        <v>321</v>
      </c>
      <c r="C809">
        <v>57847001</v>
      </c>
      <c r="D809" t="s">
        <v>321</v>
      </c>
      <c r="E809" t="s">
        <v>772</v>
      </c>
    </row>
    <row r="810" spans="1:5" x14ac:dyDescent="0.25">
      <c r="A810">
        <v>101847</v>
      </c>
      <c r="B810" t="s">
        <v>28</v>
      </c>
      <c r="C810">
        <v>101847101</v>
      </c>
      <c r="D810" t="s">
        <v>28</v>
      </c>
      <c r="E810" t="s">
        <v>772</v>
      </c>
    </row>
    <row r="811" spans="1:5" x14ac:dyDescent="0.25">
      <c r="A811">
        <v>57848</v>
      </c>
      <c r="B811" t="s">
        <v>437</v>
      </c>
      <c r="C811">
        <v>57848001</v>
      </c>
      <c r="D811" t="s">
        <v>1021</v>
      </c>
      <c r="E811" t="s">
        <v>772</v>
      </c>
    </row>
    <row r="812" spans="1:5" x14ac:dyDescent="0.25">
      <c r="A812">
        <v>57848</v>
      </c>
      <c r="B812" t="s">
        <v>437</v>
      </c>
      <c r="C812">
        <v>57848002</v>
      </c>
      <c r="D812" t="s">
        <v>1022</v>
      </c>
      <c r="E812" t="s">
        <v>772</v>
      </c>
    </row>
    <row r="813" spans="1:5" x14ac:dyDescent="0.25">
      <c r="A813">
        <v>57848</v>
      </c>
      <c r="B813" t="s">
        <v>437</v>
      </c>
      <c r="C813">
        <v>57848003</v>
      </c>
      <c r="D813" t="s">
        <v>1023</v>
      </c>
      <c r="E813" t="s">
        <v>772</v>
      </c>
    </row>
    <row r="814" spans="1:5" x14ac:dyDescent="0.25">
      <c r="A814">
        <v>57848</v>
      </c>
      <c r="B814" t="s">
        <v>437</v>
      </c>
      <c r="C814">
        <v>57848004</v>
      </c>
      <c r="D814" t="s">
        <v>1024</v>
      </c>
      <c r="E814" t="s">
        <v>772</v>
      </c>
    </row>
    <row r="815" spans="1:5" x14ac:dyDescent="0.25">
      <c r="A815">
        <v>57848</v>
      </c>
      <c r="B815" t="s">
        <v>437</v>
      </c>
      <c r="C815">
        <v>57848005</v>
      </c>
      <c r="D815" t="s">
        <v>1025</v>
      </c>
      <c r="E815" t="s">
        <v>772</v>
      </c>
    </row>
    <row r="816" spans="1:5" x14ac:dyDescent="0.25">
      <c r="A816">
        <v>57848</v>
      </c>
      <c r="B816" t="s">
        <v>437</v>
      </c>
      <c r="C816">
        <v>57848006</v>
      </c>
      <c r="D816" t="s">
        <v>1026</v>
      </c>
      <c r="E816" t="s">
        <v>772</v>
      </c>
    </row>
    <row r="817" spans="1:5" x14ac:dyDescent="0.25">
      <c r="A817">
        <v>57848</v>
      </c>
      <c r="B817" t="s">
        <v>437</v>
      </c>
      <c r="C817">
        <v>57848007</v>
      </c>
      <c r="D817" t="s">
        <v>1027</v>
      </c>
      <c r="E817" t="s">
        <v>772</v>
      </c>
    </row>
    <row r="818" spans="1:5" x14ac:dyDescent="0.25">
      <c r="A818">
        <v>57848</v>
      </c>
      <c r="B818" t="s">
        <v>437</v>
      </c>
      <c r="C818">
        <v>57848008</v>
      </c>
      <c r="D818" t="s">
        <v>1028</v>
      </c>
      <c r="E818" t="s">
        <v>772</v>
      </c>
    </row>
    <row r="819" spans="1:5" x14ac:dyDescent="0.25">
      <c r="A819">
        <v>57848</v>
      </c>
      <c r="B819" t="s">
        <v>437</v>
      </c>
      <c r="C819">
        <v>57848009</v>
      </c>
      <c r="D819" t="s">
        <v>1029</v>
      </c>
      <c r="E819" t="s">
        <v>772</v>
      </c>
    </row>
    <row r="820" spans="1:5" x14ac:dyDescent="0.25">
      <c r="A820">
        <v>57848</v>
      </c>
      <c r="B820" t="s">
        <v>437</v>
      </c>
      <c r="C820">
        <v>57848010</v>
      </c>
      <c r="D820" t="s">
        <v>1030</v>
      </c>
      <c r="E820" t="s">
        <v>772</v>
      </c>
    </row>
    <row r="821" spans="1:5" x14ac:dyDescent="0.25">
      <c r="A821">
        <v>57848</v>
      </c>
      <c r="B821" t="s">
        <v>437</v>
      </c>
      <c r="C821">
        <v>57848011</v>
      </c>
      <c r="D821" t="s">
        <v>1031</v>
      </c>
      <c r="E821" t="s">
        <v>772</v>
      </c>
    </row>
    <row r="822" spans="1:5" x14ac:dyDescent="0.25">
      <c r="A822">
        <v>57848</v>
      </c>
      <c r="B822" t="s">
        <v>437</v>
      </c>
      <c r="C822">
        <v>57848012</v>
      </c>
      <c r="D822" t="s">
        <v>1032</v>
      </c>
      <c r="E822" t="s">
        <v>772</v>
      </c>
    </row>
    <row r="823" spans="1:5" x14ac:dyDescent="0.25">
      <c r="A823">
        <v>57848</v>
      </c>
      <c r="B823" t="s">
        <v>437</v>
      </c>
      <c r="C823">
        <v>57848013</v>
      </c>
      <c r="D823" t="s">
        <v>1033</v>
      </c>
      <c r="E823" t="s">
        <v>772</v>
      </c>
    </row>
    <row r="824" spans="1:5" x14ac:dyDescent="0.25">
      <c r="A824">
        <v>57848</v>
      </c>
      <c r="B824" t="s">
        <v>437</v>
      </c>
      <c r="C824">
        <v>57848014</v>
      </c>
      <c r="D824" t="s">
        <v>1034</v>
      </c>
      <c r="E824" t="s">
        <v>772</v>
      </c>
    </row>
    <row r="825" spans="1:5" x14ac:dyDescent="0.25">
      <c r="A825">
        <v>57848</v>
      </c>
      <c r="B825" t="s">
        <v>437</v>
      </c>
      <c r="C825">
        <v>57848015</v>
      </c>
      <c r="D825" t="s">
        <v>1035</v>
      </c>
      <c r="E825" t="s">
        <v>772</v>
      </c>
    </row>
    <row r="826" spans="1:5" x14ac:dyDescent="0.25">
      <c r="A826">
        <v>57848</v>
      </c>
      <c r="B826" t="s">
        <v>437</v>
      </c>
      <c r="C826">
        <v>57848016</v>
      </c>
      <c r="D826" t="s">
        <v>1036</v>
      </c>
      <c r="E826" t="s">
        <v>772</v>
      </c>
    </row>
    <row r="827" spans="1:5" x14ac:dyDescent="0.25">
      <c r="A827">
        <v>57848</v>
      </c>
      <c r="B827" t="s">
        <v>437</v>
      </c>
      <c r="C827">
        <v>57848017</v>
      </c>
      <c r="D827" t="s">
        <v>1037</v>
      </c>
      <c r="E827" t="s">
        <v>772</v>
      </c>
    </row>
    <row r="828" spans="1:5" x14ac:dyDescent="0.25">
      <c r="A828">
        <v>57848</v>
      </c>
      <c r="B828" t="s">
        <v>437</v>
      </c>
      <c r="C828">
        <v>57848018</v>
      </c>
      <c r="D828" t="s">
        <v>1038</v>
      </c>
      <c r="E828" t="s">
        <v>772</v>
      </c>
    </row>
    <row r="829" spans="1:5" x14ac:dyDescent="0.25">
      <c r="A829">
        <v>57848</v>
      </c>
      <c r="B829" t="s">
        <v>437</v>
      </c>
      <c r="C829">
        <v>57848019</v>
      </c>
      <c r="D829" t="s">
        <v>1039</v>
      </c>
      <c r="E829" t="s">
        <v>772</v>
      </c>
    </row>
    <row r="830" spans="1:5" x14ac:dyDescent="0.25">
      <c r="A830">
        <v>57848</v>
      </c>
      <c r="B830" t="s">
        <v>437</v>
      </c>
      <c r="C830">
        <v>57848020</v>
      </c>
      <c r="D830" t="s">
        <v>1040</v>
      </c>
      <c r="E830" t="s">
        <v>772</v>
      </c>
    </row>
    <row r="831" spans="1:5" x14ac:dyDescent="0.25">
      <c r="A831">
        <v>57848</v>
      </c>
      <c r="B831" t="s">
        <v>437</v>
      </c>
      <c r="C831">
        <v>57848021</v>
      </c>
      <c r="D831" t="s">
        <v>1041</v>
      </c>
      <c r="E831" t="s">
        <v>772</v>
      </c>
    </row>
    <row r="832" spans="1:5" x14ac:dyDescent="0.25">
      <c r="A832">
        <v>57848</v>
      </c>
      <c r="B832" t="s">
        <v>437</v>
      </c>
      <c r="C832">
        <v>57848022</v>
      </c>
      <c r="D832" t="s">
        <v>1042</v>
      </c>
      <c r="E832" t="s">
        <v>772</v>
      </c>
    </row>
    <row r="833" spans="1:5" x14ac:dyDescent="0.25">
      <c r="A833">
        <v>57848</v>
      </c>
      <c r="B833" t="s">
        <v>437</v>
      </c>
      <c r="C833">
        <v>57848023</v>
      </c>
      <c r="D833" t="s">
        <v>1043</v>
      </c>
      <c r="E833" t="s">
        <v>772</v>
      </c>
    </row>
    <row r="834" spans="1:5" x14ac:dyDescent="0.25">
      <c r="A834">
        <v>57848</v>
      </c>
      <c r="B834" t="s">
        <v>437</v>
      </c>
      <c r="C834">
        <v>57848024</v>
      </c>
      <c r="D834" t="s">
        <v>1044</v>
      </c>
      <c r="E834" t="s">
        <v>772</v>
      </c>
    </row>
    <row r="835" spans="1:5" x14ac:dyDescent="0.25">
      <c r="A835">
        <v>57848</v>
      </c>
      <c r="B835" t="s">
        <v>437</v>
      </c>
      <c r="C835">
        <v>57848025</v>
      </c>
      <c r="D835" t="s">
        <v>1045</v>
      </c>
      <c r="E835" t="s">
        <v>772</v>
      </c>
    </row>
    <row r="836" spans="1:5" x14ac:dyDescent="0.25">
      <c r="A836">
        <v>57848</v>
      </c>
      <c r="B836" t="s">
        <v>437</v>
      </c>
      <c r="C836">
        <v>57848026</v>
      </c>
      <c r="D836" t="s">
        <v>1046</v>
      </c>
      <c r="E836" t="s">
        <v>772</v>
      </c>
    </row>
    <row r="837" spans="1:5" x14ac:dyDescent="0.25">
      <c r="A837">
        <v>57848</v>
      </c>
      <c r="B837" t="s">
        <v>437</v>
      </c>
      <c r="C837">
        <v>57848027</v>
      </c>
      <c r="D837" t="s">
        <v>1047</v>
      </c>
      <c r="E837" t="s">
        <v>772</v>
      </c>
    </row>
    <row r="838" spans="1:5" x14ac:dyDescent="0.25">
      <c r="A838">
        <v>57848</v>
      </c>
      <c r="B838" t="s">
        <v>437</v>
      </c>
      <c r="C838">
        <v>57848028</v>
      </c>
      <c r="D838" t="s">
        <v>1048</v>
      </c>
      <c r="E838" t="s">
        <v>772</v>
      </c>
    </row>
    <row r="839" spans="1:5" x14ac:dyDescent="0.25">
      <c r="A839">
        <v>57848</v>
      </c>
      <c r="B839" t="s">
        <v>437</v>
      </c>
      <c r="C839">
        <v>57848030</v>
      </c>
      <c r="D839" t="s">
        <v>1049</v>
      </c>
      <c r="E839" t="s">
        <v>772</v>
      </c>
    </row>
    <row r="840" spans="1:5" x14ac:dyDescent="0.25">
      <c r="A840">
        <v>57848</v>
      </c>
      <c r="B840" t="s">
        <v>437</v>
      </c>
      <c r="C840">
        <v>57848031</v>
      </c>
      <c r="D840" t="s">
        <v>1050</v>
      </c>
      <c r="E840" t="s">
        <v>772</v>
      </c>
    </row>
    <row r="841" spans="1:5" x14ac:dyDescent="0.25">
      <c r="A841">
        <v>57848</v>
      </c>
      <c r="B841" t="s">
        <v>437</v>
      </c>
      <c r="C841">
        <v>57848032</v>
      </c>
      <c r="D841" t="s">
        <v>1051</v>
      </c>
      <c r="E841" t="s">
        <v>772</v>
      </c>
    </row>
    <row r="842" spans="1:5" x14ac:dyDescent="0.25">
      <c r="A842">
        <v>57848</v>
      </c>
      <c r="B842" t="s">
        <v>437</v>
      </c>
      <c r="C842">
        <v>57848033</v>
      </c>
      <c r="D842" t="s">
        <v>1052</v>
      </c>
      <c r="E842" t="s">
        <v>772</v>
      </c>
    </row>
    <row r="843" spans="1:5" x14ac:dyDescent="0.25">
      <c r="A843">
        <v>57848</v>
      </c>
      <c r="B843" t="s">
        <v>437</v>
      </c>
      <c r="C843">
        <v>57848034</v>
      </c>
      <c r="D843" t="s">
        <v>1053</v>
      </c>
      <c r="E843" t="s">
        <v>772</v>
      </c>
    </row>
    <row r="844" spans="1:5" x14ac:dyDescent="0.25">
      <c r="A844">
        <v>57848</v>
      </c>
      <c r="B844" t="s">
        <v>437</v>
      </c>
      <c r="C844">
        <v>57848041</v>
      </c>
      <c r="D844" t="s">
        <v>1054</v>
      </c>
      <c r="E844" t="s">
        <v>772</v>
      </c>
    </row>
    <row r="845" spans="1:5" x14ac:dyDescent="0.25">
      <c r="A845">
        <v>57848</v>
      </c>
      <c r="B845" t="s">
        <v>437</v>
      </c>
      <c r="C845">
        <v>57848042</v>
      </c>
      <c r="D845" t="s">
        <v>1055</v>
      </c>
      <c r="E845" t="s">
        <v>772</v>
      </c>
    </row>
    <row r="846" spans="1:5" x14ac:dyDescent="0.25">
      <c r="A846">
        <v>101849</v>
      </c>
      <c r="B846" t="s">
        <v>11</v>
      </c>
      <c r="C846">
        <v>101849041</v>
      </c>
      <c r="D846" t="s">
        <v>1193</v>
      </c>
      <c r="E846" t="s">
        <v>772</v>
      </c>
    </row>
    <row r="847" spans="1:5" x14ac:dyDescent="0.25">
      <c r="A847">
        <v>101849</v>
      </c>
      <c r="B847" t="s">
        <v>11</v>
      </c>
      <c r="C847">
        <v>101849101</v>
      </c>
      <c r="D847" t="s">
        <v>1194</v>
      </c>
      <c r="E847" t="s">
        <v>772</v>
      </c>
    </row>
    <row r="848" spans="1:5" x14ac:dyDescent="0.25">
      <c r="A848">
        <v>57850</v>
      </c>
      <c r="B848" t="s">
        <v>370</v>
      </c>
      <c r="C848">
        <v>57850001</v>
      </c>
      <c r="D848" t="s">
        <v>1056</v>
      </c>
      <c r="E848" t="s">
        <v>772</v>
      </c>
    </row>
    <row r="849" spans="1:5" x14ac:dyDescent="0.25">
      <c r="A849">
        <v>57850</v>
      </c>
      <c r="B849" t="s">
        <v>370</v>
      </c>
      <c r="C849">
        <v>57850002</v>
      </c>
      <c r="D849" t="s">
        <v>1057</v>
      </c>
      <c r="E849" t="s">
        <v>772</v>
      </c>
    </row>
    <row r="850" spans="1:5" x14ac:dyDescent="0.25">
      <c r="A850">
        <v>57850</v>
      </c>
      <c r="B850" t="s">
        <v>370</v>
      </c>
      <c r="C850">
        <v>57850003</v>
      </c>
      <c r="D850" t="s">
        <v>1058</v>
      </c>
      <c r="E850" t="s">
        <v>772</v>
      </c>
    </row>
    <row r="851" spans="1:5" x14ac:dyDescent="0.25">
      <c r="A851">
        <v>57850</v>
      </c>
      <c r="B851" t="s">
        <v>370</v>
      </c>
      <c r="C851">
        <v>57850004</v>
      </c>
      <c r="D851" t="s">
        <v>1059</v>
      </c>
      <c r="E851" t="s">
        <v>772</v>
      </c>
    </row>
    <row r="852" spans="1:5" x14ac:dyDescent="0.25">
      <c r="A852">
        <v>57850</v>
      </c>
      <c r="B852" t="s">
        <v>370</v>
      </c>
      <c r="C852">
        <v>57850005</v>
      </c>
      <c r="D852" t="s">
        <v>1060</v>
      </c>
      <c r="E852" t="s">
        <v>772</v>
      </c>
    </row>
    <row r="853" spans="1:5" x14ac:dyDescent="0.25">
      <c r="A853">
        <v>57850</v>
      </c>
      <c r="B853" t="s">
        <v>370</v>
      </c>
      <c r="C853">
        <v>57850006</v>
      </c>
      <c r="D853" t="s">
        <v>1061</v>
      </c>
      <c r="E853" t="s">
        <v>772</v>
      </c>
    </row>
    <row r="854" spans="1:5" x14ac:dyDescent="0.25">
      <c r="A854">
        <v>57851</v>
      </c>
      <c r="B854" t="s">
        <v>421</v>
      </c>
      <c r="C854">
        <v>57851101</v>
      </c>
      <c r="D854" t="s">
        <v>421</v>
      </c>
      <c r="E854" t="s">
        <v>772</v>
      </c>
    </row>
    <row r="855" spans="1:5" x14ac:dyDescent="0.25">
      <c r="A855">
        <v>101853</v>
      </c>
      <c r="B855" t="s">
        <v>606</v>
      </c>
      <c r="C855">
        <v>101853042</v>
      </c>
      <c r="D855" t="s">
        <v>1195</v>
      </c>
      <c r="E855" t="s">
        <v>772</v>
      </c>
    </row>
    <row r="856" spans="1:5" x14ac:dyDescent="0.25">
      <c r="A856">
        <v>101853</v>
      </c>
      <c r="B856" t="s">
        <v>606</v>
      </c>
      <c r="C856">
        <v>101853101</v>
      </c>
      <c r="D856" t="s">
        <v>1196</v>
      </c>
      <c r="E856" t="s">
        <v>772</v>
      </c>
    </row>
    <row r="857" spans="1:5" x14ac:dyDescent="0.25">
      <c r="A857">
        <v>101853</v>
      </c>
      <c r="B857" t="s">
        <v>606</v>
      </c>
      <c r="C857">
        <v>101853104</v>
      </c>
      <c r="D857" t="s">
        <v>1197</v>
      </c>
      <c r="E857" t="s">
        <v>772</v>
      </c>
    </row>
    <row r="858" spans="1:5" x14ac:dyDescent="0.25">
      <c r="A858">
        <v>101853</v>
      </c>
      <c r="B858" t="s">
        <v>606</v>
      </c>
      <c r="C858">
        <v>101853106</v>
      </c>
      <c r="D858" t="s">
        <v>1198</v>
      </c>
      <c r="E858" t="s">
        <v>772</v>
      </c>
    </row>
    <row r="859" spans="1:5" x14ac:dyDescent="0.25">
      <c r="A859">
        <v>101853</v>
      </c>
      <c r="B859" t="s">
        <v>606</v>
      </c>
      <c r="C859">
        <v>101853108</v>
      </c>
      <c r="D859" t="s">
        <v>1199</v>
      </c>
      <c r="E859" t="s">
        <v>772</v>
      </c>
    </row>
    <row r="860" spans="1:5" x14ac:dyDescent="0.25">
      <c r="A860">
        <v>101855</v>
      </c>
      <c r="B860" t="s">
        <v>750</v>
      </c>
      <c r="C860">
        <v>101855101</v>
      </c>
      <c r="D860" t="s">
        <v>1200</v>
      </c>
      <c r="E860" t="s">
        <v>772</v>
      </c>
    </row>
    <row r="861" spans="1:5" x14ac:dyDescent="0.25">
      <c r="A861">
        <v>101856</v>
      </c>
      <c r="B861" t="s">
        <v>29</v>
      </c>
      <c r="C861">
        <v>101856101</v>
      </c>
      <c r="D861" t="s">
        <v>29</v>
      </c>
      <c r="E861" t="s">
        <v>774</v>
      </c>
    </row>
    <row r="862" spans="1:5" x14ac:dyDescent="0.25">
      <c r="A862">
        <v>101858</v>
      </c>
      <c r="B862" t="s">
        <v>590</v>
      </c>
      <c r="C862">
        <v>101858001</v>
      </c>
      <c r="D862" t="s">
        <v>1201</v>
      </c>
      <c r="E862" t="s">
        <v>772</v>
      </c>
    </row>
    <row r="863" spans="1:5" x14ac:dyDescent="0.25">
      <c r="A863">
        <v>101858</v>
      </c>
      <c r="B863" t="s">
        <v>590</v>
      </c>
      <c r="C863">
        <v>101858002</v>
      </c>
      <c r="D863" t="s">
        <v>1202</v>
      </c>
      <c r="E863" t="s">
        <v>772</v>
      </c>
    </row>
    <row r="864" spans="1:5" x14ac:dyDescent="0.25">
      <c r="A864">
        <v>101858</v>
      </c>
      <c r="B864" t="s">
        <v>590</v>
      </c>
      <c r="C864">
        <v>101858003</v>
      </c>
      <c r="D864" t="s">
        <v>1203</v>
      </c>
      <c r="E864" t="s">
        <v>772</v>
      </c>
    </row>
    <row r="865" spans="1:5" x14ac:dyDescent="0.25">
      <c r="A865">
        <v>101858</v>
      </c>
      <c r="B865" t="s">
        <v>590</v>
      </c>
      <c r="C865">
        <v>101858004</v>
      </c>
      <c r="D865" t="s">
        <v>1204</v>
      </c>
      <c r="E865" t="s">
        <v>772</v>
      </c>
    </row>
    <row r="866" spans="1:5" x14ac:dyDescent="0.25">
      <c r="A866">
        <v>101858</v>
      </c>
      <c r="B866" t="s">
        <v>590</v>
      </c>
      <c r="C866">
        <v>101858005</v>
      </c>
      <c r="D866" t="s">
        <v>1205</v>
      </c>
      <c r="E866" t="s">
        <v>772</v>
      </c>
    </row>
    <row r="867" spans="1:5" x14ac:dyDescent="0.25">
      <c r="A867">
        <v>101858</v>
      </c>
      <c r="B867" t="s">
        <v>590</v>
      </c>
      <c r="C867">
        <v>101858006</v>
      </c>
      <c r="D867" t="s">
        <v>1206</v>
      </c>
      <c r="E867" t="s">
        <v>772</v>
      </c>
    </row>
    <row r="868" spans="1:5" x14ac:dyDescent="0.25">
      <c r="A868">
        <v>101858</v>
      </c>
      <c r="B868" t="s">
        <v>590</v>
      </c>
      <c r="C868">
        <v>101858007</v>
      </c>
      <c r="D868" t="s">
        <v>1207</v>
      </c>
      <c r="E868" t="s">
        <v>772</v>
      </c>
    </row>
    <row r="869" spans="1:5" x14ac:dyDescent="0.25">
      <c r="A869">
        <v>101858</v>
      </c>
      <c r="B869" t="s">
        <v>590</v>
      </c>
      <c r="C869">
        <v>101858008</v>
      </c>
      <c r="D869" t="s">
        <v>1208</v>
      </c>
      <c r="E869" t="s">
        <v>772</v>
      </c>
    </row>
    <row r="870" spans="1:5" x14ac:dyDescent="0.25">
      <c r="A870">
        <v>101858</v>
      </c>
      <c r="B870" t="s">
        <v>590</v>
      </c>
      <c r="C870">
        <v>101858009</v>
      </c>
      <c r="D870" t="s">
        <v>1209</v>
      </c>
      <c r="E870" t="s">
        <v>772</v>
      </c>
    </row>
    <row r="871" spans="1:5" x14ac:dyDescent="0.25">
      <c r="A871">
        <v>101858</v>
      </c>
      <c r="B871" t="s">
        <v>590</v>
      </c>
      <c r="C871">
        <v>101858010</v>
      </c>
      <c r="D871" t="s">
        <v>1210</v>
      </c>
      <c r="E871" t="s">
        <v>772</v>
      </c>
    </row>
    <row r="872" spans="1:5" x14ac:dyDescent="0.25">
      <c r="A872">
        <v>101859</v>
      </c>
      <c r="B872" t="s">
        <v>336</v>
      </c>
      <c r="C872">
        <v>101859101</v>
      </c>
      <c r="D872" t="s">
        <v>1211</v>
      </c>
      <c r="E872" t="s">
        <v>772</v>
      </c>
    </row>
    <row r="873" spans="1:5" x14ac:dyDescent="0.25">
      <c r="A873">
        <v>101859</v>
      </c>
      <c r="B873" t="s">
        <v>336</v>
      </c>
      <c r="C873">
        <v>101859102</v>
      </c>
      <c r="D873" t="s">
        <v>1212</v>
      </c>
      <c r="E873" t="s">
        <v>772</v>
      </c>
    </row>
    <row r="874" spans="1:5" x14ac:dyDescent="0.25">
      <c r="A874">
        <v>101861</v>
      </c>
      <c r="B874" t="s">
        <v>558</v>
      </c>
      <c r="C874">
        <v>101861104</v>
      </c>
      <c r="D874" t="s">
        <v>1213</v>
      </c>
      <c r="E874" t="s">
        <v>772</v>
      </c>
    </row>
    <row r="875" spans="1:5" x14ac:dyDescent="0.25">
      <c r="A875">
        <v>101861</v>
      </c>
      <c r="B875" t="s">
        <v>558</v>
      </c>
      <c r="C875">
        <v>101861105</v>
      </c>
      <c r="D875" t="s">
        <v>1214</v>
      </c>
      <c r="E875" t="s">
        <v>772</v>
      </c>
    </row>
    <row r="876" spans="1:5" x14ac:dyDescent="0.25">
      <c r="A876">
        <v>101862</v>
      </c>
      <c r="B876" t="s">
        <v>591</v>
      </c>
      <c r="C876">
        <v>101862001</v>
      </c>
      <c r="D876" t="s">
        <v>1215</v>
      </c>
      <c r="E876" t="s">
        <v>772</v>
      </c>
    </row>
    <row r="877" spans="1:5" x14ac:dyDescent="0.25">
      <c r="A877">
        <v>101862</v>
      </c>
      <c r="B877" t="s">
        <v>591</v>
      </c>
      <c r="C877">
        <v>101862002</v>
      </c>
      <c r="D877" t="s">
        <v>1216</v>
      </c>
      <c r="E877" t="s">
        <v>772</v>
      </c>
    </row>
    <row r="878" spans="1:5" x14ac:dyDescent="0.25">
      <c r="A878">
        <v>101862</v>
      </c>
      <c r="B878" t="s">
        <v>591</v>
      </c>
      <c r="C878">
        <v>101862003</v>
      </c>
      <c r="D878" t="s">
        <v>1217</v>
      </c>
      <c r="E878" t="s">
        <v>772</v>
      </c>
    </row>
    <row r="879" spans="1:5" x14ac:dyDescent="0.25">
      <c r="A879">
        <v>101862</v>
      </c>
      <c r="B879" t="s">
        <v>591</v>
      </c>
      <c r="C879">
        <v>101862004</v>
      </c>
      <c r="D879" t="s">
        <v>1218</v>
      </c>
      <c r="E879" t="s">
        <v>772</v>
      </c>
    </row>
    <row r="880" spans="1:5" x14ac:dyDescent="0.25">
      <c r="A880">
        <v>101862</v>
      </c>
      <c r="B880" t="s">
        <v>591</v>
      </c>
      <c r="C880">
        <v>101862005</v>
      </c>
      <c r="D880" t="s">
        <v>1219</v>
      </c>
      <c r="E880" t="s">
        <v>772</v>
      </c>
    </row>
    <row r="881" spans="1:5" x14ac:dyDescent="0.25">
      <c r="A881">
        <v>101862</v>
      </c>
      <c r="B881" t="s">
        <v>591</v>
      </c>
      <c r="C881">
        <v>101862006</v>
      </c>
      <c r="D881" t="s">
        <v>1220</v>
      </c>
      <c r="E881" t="s">
        <v>772</v>
      </c>
    </row>
    <row r="882" spans="1:5" x14ac:dyDescent="0.25">
      <c r="A882">
        <v>101864</v>
      </c>
      <c r="B882" t="s">
        <v>338</v>
      </c>
      <c r="C882">
        <v>101864041</v>
      </c>
      <c r="D882" t="s">
        <v>338</v>
      </c>
      <c r="E882" t="s">
        <v>774</v>
      </c>
    </row>
    <row r="883" spans="1:5" x14ac:dyDescent="0.25">
      <c r="A883">
        <v>101868</v>
      </c>
      <c r="B883" t="s">
        <v>339</v>
      </c>
      <c r="C883">
        <v>101868001</v>
      </c>
      <c r="D883" t="s">
        <v>339</v>
      </c>
      <c r="E883" t="s">
        <v>774</v>
      </c>
    </row>
    <row r="884" spans="1:5" x14ac:dyDescent="0.25">
      <c r="A884">
        <v>101868</v>
      </c>
      <c r="B884" t="s">
        <v>339</v>
      </c>
      <c r="C884">
        <v>101868002</v>
      </c>
      <c r="D884" t="s">
        <v>1221</v>
      </c>
      <c r="E884" t="s">
        <v>774</v>
      </c>
    </row>
    <row r="885" spans="1:5" x14ac:dyDescent="0.25">
      <c r="A885">
        <v>101870</v>
      </c>
      <c r="B885" t="s">
        <v>356</v>
      </c>
      <c r="C885">
        <v>101870001</v>
      </c>
      <c r="D885" t="s">
        <v>356</v>
      </c>
      <c r="E885" t="s">
        <v>772</v>
      </c>
    </row>
    <row r="886" spans="1:5" x14ac:dyDescent="0.25">
      <c r="A886">
        <v>101870</v>
      </c>
      <c r="B886" t="s">
        <v>356</v>
      </c>
      <c r="C886">
        <v>101870002</v>
      </c>
      <c r="D886" t="s">
        <v>356</v>
      </c>
      <c r="E886" t="s">
        <v>772</v>
      </c>
    </row>
    <row r="887" spans="1:5" x14ac:dyDescent="0.25">
      <c r="A887">
        <v>101871</v>
      </c>
      <c r="B887" t="s">
        <v>369</v>
      </c>
      <c r="C887">
        <v>101871102</v>
      </c>
      <c r="D887" t="s">
        <v>1222</v>
      </c>
      <c r="E887" t="s">
        <v>772</v>
      </c>
    </row>
    <row r="888" spans="1:5" x14ac:dyDescent="0.25">
      <c r="A888">
        <v>101872</v>
      </c>
      <c r="B888" t="s">
        <v>422</v>
      </c>
      <c r="C888">
        <v>101872001</v>
      </c>
      <c r="D888" t="s">
        <v>422</v>
      </c>
      <c r="E888" t="s">
        <v>772</v>
      </c>
    </row>
    <row r="889" spans="1:5" x14ac:dyDescent="0.25">
      <c r="A889">
        <v>101873</v>
      </c>
      <c r="B889" t="s">
        <v>431</v>
      </c>
      <c r="C889">
        <v>101873001</v>
      </c>
      <c r="D889" t="s">
        <v>431</v>
      </c>
      <c r="E889" t="s">
        <v>772</v>
      </c>
    </row>
    <row r="890" spans="1:5" x14ac:dyDescent="0.25">
      <c r="A890">
        <v>101874</v>
      </c>
      <c r="B890" t="s">
        <v>424</v>
      </c>
      <c r="C890">
        <v>101874001</v>
      </c>
      <c r="D890" t="s">
        <v>424</v>
      </c>
      <c r="E890" t="s">
        <v>772</v>
      </c>
    </row>
    <row r="891" spans="1:5" x14ac:dyDescent="0.25">
      <c r="A891">
        <v>101875</v>
      </c>
      <c r="B891" t="s">
        <v>438</v>
      </c>
      <c r="C891">
        <v>101875001</v>
      </c>
      <c r="D891" t="s">
        <v>438</v>
      </c>
      <c r="E891" t="s">
        <v>772</v>
      </c>
    </row>
    <row r="892" spans="1:5" x14ac:dyDescent="0.25">
      <c r="A892">
        <v>101876</v>
      </c>
      <c r="B892" t="s">
        <v>439</v>
      </c>
      <c r="C892">
        <v>101876001</v>
      </c>
      <c r="D892" t="s">
        <v>439</v>
      </c>
      <c r="E892" t="s">
        <v>772</v>
      </c>
    </row>
    <row r="893" spans="1:5" x14ac:dyDescent="0.25">
      <c r="A893">
        <v>101877</v>
      </c>
      <c r="B893" t="s">
        <v>503</v>
      </c>
      <c r="C893">
        <v>101877001</v>
      </c>
      <c r="D893" t="s">
        <v>1223</v>
      </c>
      <c r="E893" t="s">
        <v>772</v>
      </c>
    </row>
    <row r="894" spans="1:5" x14ac:dyDescent="0.25">
      <c r="A894">
        <v>101878</v>
      </c>
      <c r="B894" t="s">
        <v>504</v>
      </c>
      <c r="C894">
        <v>101878001</v>
      </c>
      <c r="D894" t="s">
        <v>1224</v>
      </c>
      <c r="E894" t="s">
        <v>772</v>
      </c>
    </row>
  </sheetData>
  <sheetProtection algorithmName="SHA-512" hashValue="f2TD7S7y9x8tcmFImMPCG+NKe+k727O5VQZXPXgH8D4XjD6zhvz8byntGYXtSxPdKimpeNgwTOYgcNrPBvJblg==" saltValue="brZGBE+sWJzbucXTClpUa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A X 5 Y U R 0 M X g u k A A A A 9 Q A A A B I A H A B D b 2 5 m a W c v U G F j a 2 F n Z S 5 4 b W w g o h g A K K A U A A A A A A A A A A A A A A A A A A A A A A A A A A A A h Y 9 B D o I w F E S v Q r q n R d R I y K c s 3 E p i Q j R u m 1 K h E T 6 G F s v d X H g k r y B G U X c u Z 9 5 M M n O / 3 i A d m t q 7 q M 7 o F h M y o w H x F M q 2 0 F g m p L d H P y I p h 6 2 Q J 1 E q b w y j i Q e j E 1 J Z e 4 4 Z c 8 5 R N 6 d t V 7 I w C G b s k G 1 y W a l G + B q N F S g V + b S K / y 3 C Y f 8 a w 0 M a L e l q M U 4 C N n m Q a f z y c G R P + m P C u q 9 t 3 y m u 0 N / l w C Y J 7 H 2 B P w B Q S w M E F A A C A A g A A X 5 Y U 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F + W F E o i k e 4 D g A A A B E A A A A T A B w A R m 9 y b X V s Y X M v U 2 V j d G l v b j E u b S C i G A A o o B Q A A A A A A A A A A A A A A A A A A A A A A A A A A A A r T k 0 u y c z P U w i G 0 I b W A F B L A Q I t A B Q A A g A I A A F + W F E d D F 4 L p A A A A P U A A A A S A A A A A A A A A A A A A A A A A A A A A A B D b 2 5 m a W c v U G F j a 2 F n Z S 5 4 b W x Q S w E C L Q A U A A I A C A A B f l h R D 8 r p q 6 Q A A A D p A A A A E w A A A A A A A A A A A A A A A A D w A A A A W 0 N v b n R l b n R f V H l w Z X N d L n h t b F B L A Q I t A B Q A A g A I A A F + W F E 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c z E + C J p 5 Q T b F g J K P O D 3 F s A A A A A A I A A A A A A A N m A A D A A A A A E A A A A E g s i 1 r F K 0 b F F v R m o t T e x d c A A A A A B I A A A K A A A A A Q A A A A f y A I 1 0 6 u M U k l f L Z K / F O p b V A A A A C V A r W G U w t U F k x Y B V o x 3 s X + v 5 D 9 N m T a B S + x F F g B d 4 I 5 + l z C / D X A d 6 C P o z X G C M i f V 2 C + 3 r j 1 i m w K u Y W p 7 K Q 9 T X 2 o H A b t 4 i f w W n l a 3 G 9 i w 2 B Q M h Q A A A A d l W 8 s J A + U 5 l d C n 9 + 8 A i Z n T P P m a g = = < / D a t a M a s h u p > 
</file>

<file path=customXml/itemProps1.xml><?xml version="1.0" encoding="utf-8"?>
<ds:datastoreItem xmlns:ds="http://schemas.openxmlformats.org/officeDocument/2006/customXml" ds:itemID="{D7896A3E-1FEA-4BE6-BAB8-018CC33FD0F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Version5_May 2025</vt:lpstr>
      <vt:lpstr>Enrollment Estimates</vt:lpstr>
      <vt:lpstr>FSP State Aid_</vt:lpstr>
      <vt:lpstr>ADA Projection Calculation</vt:lpstr>
      <vt:lpstr>Payment Calculator</vt:lpstr>
      <vt:lpstr> Near Final Settle-Up</vt:lpstr>
      <vt:lpstr>INITIAL EST</vt:lpstr>
      <vt:lpstr>CASH</vt:lpstr>
      <vt:lpstr>TEC 48.115 (a)(2) Campuses</vt:lpstr>
      <vt:lpstr>Eligible Campus</vt:lpstr>
      <vt:lpstr>Ineligible Campus</vt:lpstr>
      <vt:lpstr>DATA</vt:lpstr>
      <vt:lpstr>Facility Eligibility</vt:lpstr>
      <vt:lpstr>Code 45 with 43&amp;44</vt:lpstr>
      <vt:lpstr>CASH</vt:lpstr>
      <vt:lpstr>CASH!INITIAL_EST</vt:lpstr>
      <vt:lpstr>INITIAL_EST</vt:lpstr>
      <vt:lpstr>' Near Final Settle-Up'!Print_Area</vt:lpstr>
      <vt:lpstr>'ADA Projection Calculation'!Print_Area</vt:lpstr>
      <vt:lpstr>'Enrollment Estimates'!Print_Area</vt:lpstr>
      <vt:lpstr>'FSP State Aid_'!Print_Area</vt:lpstr>
      <vt:lpstr>'Payment Calculator'!Print_Area</vt:lpstr>
      <vt:lpstr>'Version5_May 2025'!Print_Area</vt:lpstr>
      <vt:lpstr>' Near Final Settle-Up'!Print_Titles</vt:lpstr>
      <vt:lpstr>'ADA Projection Calculation'!Print_Titles</vt:lpstr>
      <vt:lpstr>'Enrollment Estimates'!Print_Titles</vt:lpstr>
      <vt:lpstr>'FSP State Aid_'!Print_Titles</vt:lpstr>
    </vt:vector>
  </TitlesOfParts>
  <Company>Texas Education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Estimate of State Aid Entitlement Template</dc:title>
  <dc:creator>Division of State Funding</dc:creator>
  <cp:lastModifiedBy>Maynard-Harrison, Amy</cp:lastModifiedBy>
  <cp:lastPrinted>2024-12-16T19:36:44Z</cp:lastPrinted>
  <dcterms:created xsi:type="dcterms:W3CDTF">1998-05-05T01:54:51Z</dcterms:created>
  <dcterms:modified xsi:type="dcterms:W3CDTF">2025-05-13T12:53:54Z</dcterms:modified>
</cp:coreProperties>
</file>