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2100" windowWidth="18855" windowHeight="7050" tabRatio="769" firstSheet="1" activeTab="1"/>
  </bookViews>
  <sheets>
    <sheet name="ESTIMATE EXTRACT" sheetId="1" state="hidden" r:id="rId1"/>
    <sheet name="Data Entry" sheetId="2" r:id="rId2"/>
    <sheet name="SOF" sheetId="3" r:id="rId3"/>
    <sheet name="ASATR" sheetId="4" r:id="rId4"/>
    <sheet name="column layout" sheetId="5" state="hidden" r:id="rId5"/>
    <sheet name="Membership Report" sheetId="6" r:id="rId6"/>
    <sheet name="Payment Formula" sheetId="7" r:id="rId7"/>
    <sheet name="SMNL" sheetId="8" state="hidden" r:id="rId8"/>
    <sheet name="Charter Schools" sheetId="9" state="hidden" r:id="rId9"/>
    <sheet name="TRS Activecare 2005-06" sheetId="10" state="hidden" r:id="rId10"/>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_xlnm.Print_Area" localSheetId="8">'Charter Schools'!$A$1:$D$178</definedName>
    <definedName name="_xlnm.Print_Area" localSheetId="1">'Data Entry'!$A$1:$C$42</definedName>
    <definedName name="_xlnm.Print_Area" localSheetId="2">'SOF'!$A$1:$D$76</definedName>
    <definedName name="_xlnm.Print_Titles" localSheetId="8">'Charter Schools'!$1:$4</definedName>
    <definedName name="_xlnm.Print_Titles" localSheetId="1">'Data Entry'!$A:$A,'Data Entry'!$1:$4</definedName>
    <definedName name="whatif">#REF!</definedName>
  </definedNames>
  <calcPr fullCalcOnLoad="1"/>
</workbook>
</file>

<file path=xl/comments2.xml><?xml version="1.0" encoding="utf-8"?>
<comments xmlns="http://schemas.openxmlformats.org/spreadsheetml/2006/main">
  <authors>
    <author>Nora Rainey</author>
    <author>nora rainey</author>
  </authors>
  <commentList>
    <comment ref="A2" authorId="0">
      <text>
        <r>
          <rPr>
            <sz val="9"/>
            <rFont val="Arial"/>
            <family val="2"/>
          </rPr>
          <t xml:space="preserve">Enter the charter school's county district number (CDN) without using dashes or spaces.
</t>
        </r>
      </text>
    </comment>
    <comment ref="B5" authorId="0">
      <text>
        <r>
          <rPr>
            <b/>
            <sz val="9"/>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rFont val="Arial"/>
            <family val="2"/>
          </rPr>
          <t xml:space="preserve">
</t>
        </r>
      </text>
    </comment>
    <comment ref="B8" authorId="0">
      <text>
        <r>
          <rPr>
            <b/>
            <sz val="9"/>
            <rFont val="Arial"/>
            <family val="2"/>
          </rPr>
          <t>Enter the charter school's estimated percentage rate of attendance.  If the charter school was in operation in the 2010-2011 school year, a good guide for estimating the percentage rate of attendance for the 2011-2012 school year is the  2010-2011 Edit + PRF7D010 Report, or the 2010-2011 FSP Track Projection of Submitted Reports.</t>
        </r>
        <r>
          <rPr>
            <sz val="9"/>
            <rFont val="Arial"/>
            <family val="2"/>
          </rPr>
          <t xml:space="preserve">
</t>
        </r>
      </text>
    </comment>
    <comment ref="B7" authorId="0">
      <text>
        <r>
          <rPr>
            <b/>
            <sz val="9"/>
            <rFont val="Arial"/>
            <family val="2"/>
          </rPr>
          <t xml:space="preserve"> Enter the estimated average  number of military students expected to be enrolled during the first six weeks attendance reporting period for all tracks. </t>
        </r>
      </text>
    </comment>
    <comment ref="B11" authorId="0">
      <text>
        <r>
          <rPr>
            <b/>
            <sz val="9"/>
            <rFont val="Arial"/>
            <family val="2"/>
          </rPr>
          <t>Enter the estimated number of students that will have a Special Education A.R.D and IEP requiring services in the 01-Homebound Special Education instructional arrangement.  (Student Attendance Accounting Handbook, Section IV).</t>
        </r>
        <r>
          <rPr>
            <sz val="9"/>
            <rFont val="Arial"/>
            <family val="2"/>
          </rPr>
          <t xml:space="preserve">
</t>
        </r>
      </text>
    </comment>
    <comment ref="B12" authorId="0">
      <text>
        <r>
          <rPr>
            <b/>
            <sz val="9"/>
            <rFont val="Arial"/>
            <family val="2"/>
          </rPr>
          <t>Enter the estimated number of students that will have a Special Education A.R.D and IEP requiring services in the 02-Hospital Class Special Education instructional arrangement.  (Student Attendance Accounting Handbook, Section IV).</t>
        </r>
        <r>
          <rPr>
            <sz val="9"/>
            <rFont val="Arial"/>
            <family val="2"/>
          </rPr>
          <t xml:space="preserve">
</t>
        </r>
      </text>
    </comment>
    <comment ref="B13" authorId="0">
      <text>
        <r>
          <rPr>
            <b/>
            <sz val="9"/>
            <rFont val="Arial"/>
            <family val="2"/>
          </rPr>
          <t>Enter the estimated number of students that will have a Special Education A.R.D and IEP requiring services in the 00-Speech Special Education instructional arrangement.  (Student Attendance Accounting Handbook, Section IV).</t>
        </r>
        <r>
          <rPr>
            <sz val="9"/>
            <rFont val="Arial"/>
            <family val="2"/>
          </rPr>
          <t xml:space="preserve">
</t>
        </r>
      </text>
    </comment>
    <comment ref="B14" authorId="0">
      <text>
        <r>
          <rPr>
            <b/>
            <sz val="9"/>
            <rFont val="Arial"/>
            <family val="2"/>
          </rPr>
          <t>Enter the estimated number of students that will have a Special Education A.R.D and IEP requiring services in the 41 &amp; 42 - Resource Special Education instructional arrangements.  (Student Attendance Accounting Handbook, Section IV).</t>
        </r>
        <r>
          <rPr>
            <sz val="9"/>
            <rFont val="Arial"/>
            <family val="2"/>
          </rPr>
          <t xml:space="preserve">
</t>
        </r>
      </text>
    </comment>
    <comment ref="B15" authorId="0">
      <text>
        <r>
          <rPr>
            <b/>
            <sz val="9"/>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rFont val="Arial"/>
            <family val="2"/>
          </rPr>
          <t xml:space="preserve">
</t>
        </r>
      </text>
    </comment>
    <comment ref="B16" authorId="0">
      <text>
        <r>
          <rPr>
            <b/>
            <sz val="9"/>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rFont val="Arial"/>
            <family val="2"/>
          </rPr>
          <t xml:space="preserve">
</t>
        </r>
      </text>
    </comment>
    <comment ref="B17" authorId="0">
      <text>
        <r>
          <rPr>
            <b/>
            <sz val="9"/>
            <rFont val="Arial"/>
            <family val="2"/>
          </rPr>
          <t>Enter the estimated number of students that will have a Special Education A.R.D and IEP requiring services in the 91-98 Off-Home Campus  Special Education instructional arrangements.  (Student Attendance Accounting Handbook, Section IV).</t>
        </r>
        <r>
          <rPr>
            <sz val="9"/>
            <rFont val="Arial"/>
            <family val="2"/>
          </rPr>
          <t xml:space="preserve">
</t>
        </r>
      </text>
    </comment>
    <comment ref="B18" authorId="0">
      <text>
        <r>
          <rPr>
            <b/>
            <sz val="9"/>
            <rFont val="Arial"/>
            <family val="2"/>
          </rPr>
          <t>Enter the estimated number of students that will have a Special Education A.R.D and IEP requiring services in the 08-VAC Special Education instructional arrangement.  (Student Attendance Accounting Handbook, Section IV).</t>
        </r>
        <r>
          <rPr>
            <sz val="9"/>
            <rFont val="Arial"/>
            <family val="2"/>
          </rPr>
          <t xml:space="preserve">
</t>
        </r>
      </text>
    </comment>
    <comment ref="B19" authorId="0">
      <text>
        <r>
          <rPr>
            <b/>
            <sz val="9"/>
            <rFont val="Arial"/>
            <family val="2"/>
          </rPr>
          <t>Enter the estimated number of students that will have a Special Education A.R.D and IEP requiring services in the 30-State SchoolSpecial Education instructional arrangement.  (Student Attendance Accounting Handbook, Section IV).</t>
        </r>
        <r>
          <rPr>
            <sz val="9"/>
            <rFont val="Arial"/>
            <family val="2"/>
          </rPr>
          <t xml:space="preserve">
</t>
        </r>
      </text>
    </comment>
    <comment ref="B20" authorId="0">
      <text>
        <r>
          <rPr>
            <b/>
            <sz val="9"/>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rFont val="Arial"/>
            <family val="2"/>
          </rPr>
          <t xml:space="preserve">
</t>
        </r>
      </text>
    </comment>
    <comment ref="B21" authorId="0">
      <text>
        <r>
          <rPr>
            <b/>
            <sz val="9"/>
            <rFont val="Arial"/>
            <family val="2"/>
          </rPr>
          <t>Enter the estimated number of students that will have a Special Education A.R.D and IEP requiring services in the 40-Mainstream Special Education instructional arrangement.  (Student Attendance Accounting Handbook, Section IV).</t>
        </r>
        <r>
          <rPr>
            <sz val="9"/>
            <rFont val="Arial"/>
            <family val="2"/>
          </rPr>
          <t xml:space="preserve">
</t>
        </r>
      </text>
    </comment>
    <comment ref="B23" authorId="0">
      <text>
        <r>
          <rPr>
            <b/>
            <sz val="9"/>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rFont val="Arial"/>
            <family val="2"/>
          </rPr>
          <t xml:space="preserve">
</t>
        </r>
      </text>
    </comment>
    <comment ref="B24" authorId="0">
      <text>
        <r>
          <rPr>
            <b/>
            <sz val="9"/>
            <rFont val="Arial"/>
            <family val="2"/>
          </rPr>
          <t>Enter the estimated number of students that will participate in a Texas state-approved Career and Technology (Vocational) course for an average of 90-149 minutes per day.  (Student Attendance Accounting Handbook, Section V).</t>
        </r>
        <r>
          <rPr>
            <sz val="9"/>
            <rFont val="Arial"/>
            <family val="2"/>
          </rPr>
          <t xml:space="preserve">
</t>
        </r>
      </text>
    </comment>
    <comment ref="B25" authorId="0">
      <text>
        <r>
          <rPr>
            <b/>
            <sz val="9"/>
            <rFont val="Arial"/>
            <family val="2"/>
          </rPr>
          <t>Enter the estimated number of students that will participate in a Texas state-approved Career and Technology (Vocational) course for an average of 150-180 minutes per day.  (Student Attendance Accounting Handbook, Section V).</t>
        </r>
        <r>
          <rPr>
            <sz val="9"/>
            <rFont val="Arial"/>
            <family val="2"/>
          </rPr>
          <t xml:space="preserve">
</t>
        </r>
      </text>
    </comment>
    <comment ref="B26" authorId="0">
      <text>
        <r>
          <rPr>
            <b/>
            <sz val="9"/>
            <rFont val="Arial"/>
            <family val="2"/>
          </rPr>
          <t>Enter the estimated number of students that will participate in more than one Texas state-approved Career and Technology (Vocational) course (Example, one V1 class and One V3 class) (Student Attendance Accounting Handbook, Section V).</t>
        </r>
        <r>
          <rPr>
            <sz val="9"/>
            <rFont val="Arial"/>
            <family val="2"/>
          </rPr>
          <t xml:space="preserve">
</t>
        </r>
      </text>
    </comment>
    <comment ref="B27" authorId="0">
      <text>
        <r>
          <rPr>
            <b/>
            <sz val="9"/>
            <rFont val="Arial"/>
            <family val="2"/>
          </rPr>
          <t>Enter the estimated number of students that will participate in more than one Texas state-approved Career and Technology (Vocational) course (Example, one V2 class and One V3 class) (Student Attendance Accounting Handbook, Section V).</t>
        </r>
        <r>
          <rPr>
            <sz val="9"/>
            <rFont val="Arial"/>
            <family val="2"/>
          </rPr>
          <t xml:space="preserve">
</t>
        </r>
      </text>
    </comment>
    <comment ref="B28" authorId="0">
      <text>
        <r>
          <rPr>
            <b/>
            <sz val="9"/>
            <rFont val="Arial"/>
            <family val="2"/>
          </rPr>
          <t>Enter the estimated number of students that will  participate in more than one Texas state-approved Career and Technology (Vocational) course (Example, two V3 classes) (Student Attendance Accounting Handbook, Section V).</t>
        </r>
        <r>
          <rPr>
            <sz val="9"/>
            <rFont val="Arial"/>
            <family val="2"/>
          </rPr>
          <t xml:space="preserve">
</t>
        </r>
      </text>
    </comment>
    <comment ref="B29" authorId="0">
      <text>
        <r>
          <rPr>
            <b/>
            <sz val="9"/>
            <rFont val="Arial"/>
            <family val="2"/>
          </rPr>
          <t>Enter the estimated number of students that will be identified as Gifted and Talented and served in a Gifted and Talented program pursuant to Texas Education Code 29.121.  (Student Attendance Accounting Handbook, Section VIII).</t>
        </r>
        <r>
          <rPr>
            <sz val="9"/>
            <rFont val="Arial"/>
            <family val="2"/>
          </rPr>
          <t xml:space="preserve">
</t>
        </r>
      </text>
    </comment>
    <comment ref="B30" authorId="0">
      <text>
        <r>
          <rPr>
            <b/>
            <sz val="9"/>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rFont val="Arial"/>
            <family val="2"/>
          </rPr>
          <t xml:space="preserve">
</t>
        </r>
      </text>
    </comment>
    <comment ref="B31" authorId="0">
      <text>
        <r>
          <rPr>
            <b/>
            <sz val="9"/>
            <rFont val="Arial"/>
            <family val="2"/>
          </rPr>
          <t>Enter the estimated number of students that will be placed in the Bilingual/ESL Program by the Language Proficiency Assessment Committee (LPAC).  (Student Attendance Accounting Handbook, Section VI).</t>
        </r>
        <r>
          <rPr>
            <sz val="9"/>
            <rFont val="Arial"/>
            <family val="2"/>
          </rPr>
          <t xml:space="preserve">
</t>
        </r>
      </text>
    </comment>
    <comment ref="B32" authorId="0">
      <text>
        <r>
          <rPr>
            <b/>
            <sz val="9"/>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rFont val="Arial"/>
            <family val="2"/>
          </rPr>
          <t xml:space="preserve">
</t>
        </r>
      </text>
    </comment>
    <comment ref="B33" authorId="0">
      <text>
        <r>
          <rPr>
            <b/>
            <sz val="9"/>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rFont val="Arial"/>
            <family val="2"/>
          </rPr>
          <t xml:space="preserve">
</t>
        </r>
      </text>
    </comment>
    <comment ref="C22" authorId="1">
      <text>
        <r>
          <rPr>
            <sz val="9"/>
            <rFont val="Tahoma"/>
            <family val="2"/>
          </rPr>
          <t>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http://www.tea.state.tx.us/index2.aspx?id=2147487143.</t>
        </r>
      </text>
    </comment>
    <comment ref="C24"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3"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u val="single"/>
            <sz val="9"/>
            <rFont val="Arial"/>
            <family val="2"/>
          </rPr>
          <t xml:space="preserve"> </t>
        </r>
        <r>
          <rPr>
            <sz val="9"/>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C25"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6"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7"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28" authorId="0">
      <text>
        <r>
          <rPr>
            <sz val="9"/>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val="single"/>
            <sz val="9"/>
            <rFont val="Arial"/>
            <family val="2"/>
          </rPr>
          <t>where</t>
        </r>
        <r>
          <rPr>
            <sz val="9"/>
            <rFont val="Arial"/>
            <family val="2"/>
          </rPr>
          <t xml:space="preserve"> 2 or more of the courses are advanced C&amp;T courses for 3 or more credits </t>
        </r>
        <r>
          <rPr>
            <b/>
            <u val="single"/>
            <sz val="9"/>
            <rFont val="Arial"/>
            <family val="2"/>
          </rPr>
          <t>or</t>
        </r>
        <r>
          <rPr>
            <sz val="9"/>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11" authorId="0">
      <text>
        <r>
          <rPr>
            <b/>
            <sz val="9"/>
            <rFont val="Arial"/>
            <family val="2"/>
          </rPr>
          <t>Enter the estimated number of EYS students that will have a Special Education A.R.D and IEP requiring services in the 01-Homebound Special Education instructional arrangement.  (Student Attendance Accounting Handbook, Section IV).</t>
        </r>
        <r>
          <rPr>
            <sz val="9"/>
            <rFont val="Arial"/>
            <family val="2"/>
          </rPr>
          <t xml:space="preserve">
</t>
        </r>
      </text>
    </comment>
    <comment ref="C12" authorId="0">
      <text>
        <r>
          <rPr>
            <b/>
            <sz val="9"/>
            <rFont val="Arial"/>
            <family val="2"/>
          </rPr>
          <t>Enter the estimated number of EYS students that will have a Special Education A.R.D and IEP requiring services in the 02-Hospital Class Special Education instructional arrangement.  (Student Attendance Accounting Handbook, Section IV).</t>
        </r>
        <r>
          <rPr>
            <sz val="9"/>
            <rFont val="Arial"/>
            <family val="2"/>
          </rPr>
          <t xml:space="preserve">
</t>
        </r>
      </text>
    </comment>
    <comment ref="C13" authorId="0">
      <text>
        <r>
          <rPr>
            <b/>
            <sz val="9"/>
            <rFont val="Arial"/>
            <family val="2"/>
          </rPr>
          <t>Enter the estimated number of EYS students that will have a Special Education A.R.D and IEP requiring services in the 00-Speech Special Education instructional arrangement.  (Student Attendance Accounting Handbook, Section IV).</t>
        </r>
        <r>
          <rPr>
            <sz val="9"/>
            <rFont val="Arial"/>
            <family val="2"/>
          </rPr>
          <t xml:space="preserve">
</t>
        </r>
      </text>
    </comment>
    <comment ref="C14" authorId="0">
      <text>
        <r>
          <rPr>
            <b/>
            <sz val="9"/>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rFont val="Arial"/>
            <family val="2"/>
          </rPr>
          <t xml:space="preserve">
</t>
        </r>
      </text>
    </comment>
    <comment ref="C15" authorId="0">
      <text>
        <r>
          <rPr>
            <b/>
            <sz val="9"/>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rFont val="Arial"/>
            <family val="2"/>
          </rPr>
          <t xml:space="preserve">
</t>
        </r>
      </text>
    </comment>
    <comment ref="C16" authorId="0">
      <text>
        <r>
          <rPr>
            <b/>
            <sz val="9"/>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rFont val="Arial"/>
            <family val="2"/>
          </rPr>
          <t xml:space="preserve">
</t>
        </r>
      </text>
    </comment>
    <comment ref="C17" authorId="0">
      <text>
        <r>
          <rPr>
            <b/>
            <sz val="9"/>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rFont val="Arial"/>
            <family val="2"/>
          </rPr>
          <t xml:space="preserve">
</t>
        </r>
      </text>
    </comment>
    <comment ref="C18" authorId="0">
      <text>
        <r>
          <rPr>
            <b/>
            <sz val="9"/>
            <rFont val="Arial"/>
            <family val="2"/>
          </rPr>
          <t>Enter the estimated number of EYS students that will have a Special Education A.R.D and IEP requiring services in the 08-VAC Special Education instructional arrangement.  (Student Attendance Accounting Handbook, Section IV).</t>
        </r>
        <r>
          <rPr>
            <sz val="9"/>
            <rFont val="Arial"/>
            <family val="2"/>
          </rPr>
          <t xml:space="preserve">
</t>
        </r>
      </text>
    </comment>
    <comment ref="C19" authorId="0">
      <text>
        <r>
          <rPr>
            <b/>
            <sz val="9"/>
            <rFont val="Arial"/>
            <family val="2"/>
          </rPr>
          <t>Enter the estimated number of EYS students that will have a Special Education A.R.D and IEP requiring services in the 30-State SchoolSpecial Education instructional arrangement.  (Student Attendance Accounting Handbook, Section IV).</t>
        </r>
        <r>
          <rPr>
            <sz val="9"/>
            <rFont val="Arial"/>
            <family val="2"/>
          </rPr>
          <t xml:space="preserve">
</t>
        </r>
      </text>
    </comment>
    <comment ref="C20" authorId="0">
      <text>
        <r>
          <rPr>
            <b/>
            <sz val="9"/>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rFont val="Arial"/>
            <family val="2"/>
          </rPr>
          <t xml:space="preserve">
</t>
        </r>
      </text>
    </comment>
    <comment ref="C21" authorId="0">
      <text>
        <r>
          <rPr>
            <b/>
            <sz val="9"/>
            <rFont val="Arial"/>
            <family val="2"/>
          </rPr>
          <t>Enter the estimated number of EYS students that will have a Special Education A.R.D and IEP requiring services in the 40-Mainstream Special Education instructional arrangement.  (Student Attendance Accounting Handbook, Section IV).</t>
        </r>
        <r>
          <rPr>
            <sz val="9"/>
            <rFont val="Arial"/>
            <family val="2"/>
          </rPr>
          <t xml:space="preserve">
</t>
        </r>
      </text>
    </comment>
    <comment ref="B34" authorId="1">
      <text>
        <r>
          <rPr>
            <b/>
            <sz val="9"/>
            <rFont val="Tahoma"/>
            <family val="2"/>
          </rPr>
          <t>nora rainey:</t>
        </r>
        <r>
          <rPr>
            <sz val="9"/>
            <rFont val="Tahoma"/>
            <family val="2"/>
          </rPr>
          <t xml:space="preserve">
Prior year data may be preloaded.  You may enter current year estimates or leave prior year data.</t>
        </r>
      </text>
    </comment>
    <comment ref="B35" authorId="1">
      <text>
        <r>
          <rPr>
            <b/>
            <sz val="9"/>
            <rFont val="Tahoma"/>
            <family val="2"/>
          </rPr>
          <t>nora rainey:</t>
        </r>
        <r>
          <rPr>
            <sz val="9"/>
            <rFont val="Tahoma"/>
            <family val="2"/>
          </rPr>
          <t xml:space="preserve">
Prior year data may be preloaded.  You may enter current year estimates or leave prior year data.</t>
        </r>
      </text>
    </comment>
    <comment ref="B37" authorId="1">
      <text>
        <r>
          <rPr>
            <b/>
            <sz val="9"/>
            <rFont val="Tahoma"/>
            <family val="2"/>
          </rPr>
          <t>nora rainey:</t>
        </r>
        <r>
          <rPr>
            <sz val="9"/>
            <rFont val="Tahoma"/>
            <family val="2"/>
          </rPr>
          <t xml:space="preserve">
Prior year data may be preloaded.  You may enter current year estimates or leave prior year data.</t>
        </r>
      </text>
    </comment>
    <comment ref="B38" authorId="1">
      <text>
        <r>
          <rPr>
            <b/>
            <sz val="9"/>
            <rFont val="Tahoma"/>
            <family val="2"/>
          </rPr>
          <t>nora rainey:</t>
        </r>
        <r>
          <rPr>
            <sz val="9"/>
            <rFont val="Tahoma"/>
            <family val="2"/>
          </rPr>
          <t xml:space="preserve">
Prior year data may be preloaded.  You may enter current year estimates or leave prior year data.</t>
        </r>
      </text>
    </comment>
    <comment ref="B39" authorId="1">
      <text>
        <r>
          <rPr>
            <b/>
            <sz val="9"/>
            <rFont val="Tahoma"/>
            <family val="2"/>
          </rPr>
          <t>nora rainey:</t>
        </r>
        <r>
          <rPr>
            <sz val="9"/>
            <rFont val="Tahoma"/>
            <family val="2"/>
          </rPr>
          <t xml:space="preserve">
Prior year data may be preloaded.  You may enter current year estimates or leave prior year data.</t>
        </r>
      </text>
    </comment>
    <comment ref="B40" authorId="1">
      <text>
        <r>
          <rPr>
            <b/>
            <sz val="9"/>
            <rFont val="Tahoma"/>
            <family val="2"/>
          </rPr>
          <t>nora rainey:</t>
        </r>
        <r>
          <rPr>
            <sz val="9"/>
            <rFont val="Tahoma"/>
            <family val="2"/>
          </rPr>
          <t xml:space="preserve">
Prior year data may be preloaded.  You may enter current year estimates or leave prior year data.</t>
        </r>
      </text>
    </comment>
    <comment ref="B41" authorId="1">
      <text>
        <r>
          <rPr>
            <b/>
            <sz val="9"/>
            <rFont val="Tahoma"/>
            <family val="2"/>
          </rPr>
          <t>nora rainey:</t>
        </r>
        <r>
          <rPr>
            <sz val="9"/>
            <rFont val="Tahoma"/>
            <family val="2"/>
          </rPr>
          <t xml:space="preserve">
Prior year data may be preloaded.  You may enter current year estimates or leave prior year data.</t>
        </r>
      </text>
    </comment>
  </commentList>
</comments>
</file>

<file path=xl/comments3.xml><?xml version="1.0" encoding="utf-8"?>
<comments xmlns="http://schemas.openxmlformats.org/spreadsheetml/2006/main">
  <authors>
    <author>nrainey</author>
    <author>Nora Rainey</author>
  </authors>
  <commentList>
    <comment ref="B5" authorId="0">
      <text>
        <r>
          <rPr>
            <b/>
            <sz val="8"/>
            <rFont val="Tahoma"/>
            <family val="2"/>
          </rPr>
          <t xml:space="preserve">ENTER THE DATA REQUESTED FROM COLUMN B INTO THE FSP PAYMENT SYSTEM - ESTIMATE MODULE AND SEND BY </t>
        </r>
        <r>
          <rPr>
            <b/>
            <sz val="8"/>
            <color indexed="12"/>
            <rFont val="Tahoma"/>
            <family val="2"/>
          </rPr>
          <t>AUGUST 13, 2010</t>
        </r>
        <r>
          <rPr>
            <b/>
            <sz val="8"/>
            <rFont val="Tahoma"/>
            <family val="2"/>
          </rPr>
          <t xml:space="preserve">.  </t>
        </r>
        <r>
          <rPr>
            <b/>
            <sz val="8"/>
            <rFont val="Tahoma"/>
            <family val="2"/>
          </rPr>
          <t xml:space="preserve"> DON'T FORGET TO </t>
        </r>
        <r>
          <rPr>
            <b/>
            <u val="single"/>
            <sz val="8"/>
            <rFont val="Tahoma"/>
            <family val="2"/>
          </rPr>
          <t>SEND SIGNED COPY VIA US MAIL</t>
        </r>
        <r>
          <rPr>
            <b/>
            <sz val="8"/>
            <rFont val="Tahoma"/>
            <family val="2"/>
          </rPr>
          <t xml:space="preserve"> OR FSP ESTIMATE WILL NOT BE PROCESSED.</t>
        </r>
        <r>
          <rPr>
            <sz val="8"/>
            <rFont val="Tahoma"/>
            <family val="2"/>
          </rPr>
          <t xml:space="preserve">
</t>
        </r>
      </text>
    </comment>
    <comment ref="B47" authorId="1">
      <text>
        <r>
          <rPr>
            <sz val="8"/>
            <rFont val="Tahoma"/>
            <family val="2"/>
          </rPr>
          <t>Funding currently unavailable.</t>
        </r>
        <r>
          <rPr>
            <sz val="8"/>
            <rFont val="Tahoma"/>
            <family val="2"/>
          </rPr>
          <t xml:space="preserve">
</t>
        </r>
      </text>
    </comment>
    <comment ref="B6" authorId="0">
      <text>
        <r>
          <rPr>
            <b/>
            <sz val="8"/>
            <rFont val="Tahoma"/>
            <family val="2"/>
          </rPr>
          <t xml:space="preserve">ENTER THE DATA REQUESTED FROM COLUMN B INTO THE FSP PAYMENT SYSTEM - ESTIMATE MODULE AND SEND BY </t>
        </r>
        <r>
          <rPr>
            <b/>
            <sz val="8"/>
            <color indexed="12"/>
            <rFont val="Tahoma"/>
            <family val="2"/>
          </rPr>
          <t>AUGUST 13, 2010</t>
        </r>
        <r>
          <rPr>
            <b/>
            <sz val="8"/>
            <rFont val="Tahoma"/>
            <family val="2"/>
          </rPr>
          <t xml:space="preserve">.  </t>
        </r>
        <r>
          <rPr>
            <b/>
            <sz val="8"/>
            <rFont val="Tahoma"/>
            <family val="2"/>
          </rPr>
          <t xml:space="preserve"> DON'T FORGET TO </t>
        </r>
        <r>
          <rPr>
            <b/>
            <u val="single"/>
            <sz val="8"/>
            <rFont val="Tahoma"/>
            <family val="2"/>
          </rPr>
          <t>SEND SIGNED COPY VIA US MAIL</t>
        </r>
        <r>
          <rPr>
            <b/>
            <sz val="8"/>
            <rFont val="Tahoma"/>
            <family val="2"/>
          </rPr>
          <t xml:space="preserve"> OR FSP ESTIMATE WILL NOT BE PROCESSED.</t>
        </r>
        <r>
          <rPr>
            <sz val="8"/>
            <rFont val="Tahoma"/>
            <family val="2"/>
          </rPr>
          <t xml:space="preserve">
</t>
        </r>
      </text>
    </comment>
  </commentList>
</comments>
</file>

<file path=xl/comments7.xml><?xml version="1.0" encoding="utf-8"?>
<comments xmlns="http://schemas.openxmlformats.org/spreadsheetml/2006/main">
  <authors>
    <author>nora rainey</author>
  </authors>
  <commentList>
    <comment ref="B5" authorId="0">
      <text>
        <r>
          <rPr>
            <b/>
            <sz val="9"/>
            <rFont val="Tahoma"/>
            <family val="2"/>
          </rPr>
          <t>nora rainey:</t>
        </r>
        <r>
          <rPr>
            <sz val="9"/>
            <rFont val="Tahoma"/>
            <family val="2"/>
          </rPr>
          <t xml:space="preserve">
September = 12
October = 11
November = 10
December = 9
January = 8
February = 7
March = 6
April = 5
May = 4
June = 3
July = 2
August = 1</t>
        </r>
      </text>
    </comment>
  </commentList>
</comments>
</file>

<file path=xl/comments9.xml><?xml version="1.0" encoding="utf-8"?>
<comments xmlns="http://schemas.openxmlformats.org/spreadsheetml/2006/main">
  <authors>
    <author>nora rainey</author>
  </authors>
  <commentList>
    <comment ref="D1" authorId="0">
      <text>
        <r>
          <rPr>
            <b/>
            <sz val="9"/>
            <rFont val="Tahoma"/>
            <family val="2"/>
          </rPr>
          <t>nora rainey:</t>
        </r>
        <r>
          <rPr>
            <sz val="9"/>
            <rFont val="Tahoma"/>
            <family val="2"/>
          </rPr>
          <t xml:space="preserve">
Emailed from Melissa Geisberg in Charter Division.  </t>
        </r>
      </text>
    </comment>
  </commentList>
</comments>
</file>

<file path=xl/sharedStrings.xml><?xml version="1.0" encoding="utf-8"?>
<sst xmlns="http://schemas.openxmlformats.org/spreadsheetml/2006/main" count="1454" uniqueCount="663">
  <si>
    <t>GABRIEL TAFOLLA ACADEMY</t>
  </si>
  <si>
    <t>GATEWAY (STUDENT ALTERNATIVE P</t>
  </si>
  <si>
    <t>HARMONY SCIENCE ACADEMY - LARE</t>
  </si>
  <si>
    <t>Vista del Furturo Charter School</t>
  </si>
  <si>
    <t>Bob Hope School</t>
  </si>
  <si>
    <t>Koinonia Community Learning Academy</t>
  </si>
  <si>
    <t>TRS Active Care 2005-06</t>
  </si>
  <si>
    <t>HS ADA</t>
  </si>
  <si>
    <t>SMNK</t>
  </si>
  <si>
    <t>FM113460</t>
  </si>
  <si>
    <t>FM113711</t>
  </si>
  <si>
    <t>FM113720</t>
  </si>
  <si>
    <t>FM113730</t>
  </si>
  <si>
    <t>SOFK</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</si>
  <si>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</si>
  <si>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</si>
  <si>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</si>
  <si>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</si>
  <si>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</si>
  <si>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</si>
  <si>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</si>
  <si>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</si>
  <si>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</si>
  <si>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</si>
  <si>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AMIGOS POR VIDA-FRIENDS FOR LI</t>
  </si>
  <si>
    <t>HOUSTON GATEWAY ACADEMY INC</t>
  </si>
  <si>
    <t>HOUSTON HEIGHTS LEARNING ACADE</t>
  </si>
  <si>
    <t>LA AMISTAD LOVE &amp; LEARNING ACA</t>
  </si>
  <si>
    <t>TWO DIMENSIONS PREPARATORY ACA</t>
  </si>
  <si>
    <t>BEATRICE MAYES INSTITUTE CHART</t>
  </si>
  <si>
    <t>ACCELERATED INTERMEDIATE ACADE</t>
  </si>
  <si>
    <t>RICHARD MILBURN ACADEMY (SUBUR</t>
  </si>
  <si>
    <t>THE RHODES SCHOOL</t>
  </si>
  <si>
    <t>HARMONY SCHOOL OF SCIENCE - HO</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</si>
  <si>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</si>
  <si>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</si>
  <si>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</si>
  <si>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</si>
  <si>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</si>
  <si>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</si>
  <si>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</si>
  <si>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</si>
  <si>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RICHARD MILBURN ACADEMY (AMARI</t>
  </si>
  <si>
    <t>FORT WORTH ACADEMY OF FINE ART</t>
  </si>
  <si>
    <t>WESTLAKE ACADEMY CHARTER SCHOO</t>
  </si>
  <si>
    <t>EAST FORT WORTH MONTESSORI ACA</t>
  </si>
  <si>
    <t>RICHARD MILBURN ACADEMY (FORT</t>
  </si>
  <si>
    <t>HARMONY SCIENCE ACAD (FORT WOR</t>
  </si>
  <si>
    <t>TEXAS ELEMENTARY SCHOOL OF THE</t>
  </si>
  <si>
    <t>CHAPEL HILL ACADEMY</t>
  </si>
  <si>
    <t>SUMMIT INTERNATIONAL PREPARATO</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</si>
  <si>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</si>
  <si>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</si>
  <si>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</si>
  <si>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</si>
  <si>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</si>
  <si>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</si>
  <si>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</si>
  <si>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</si>
  <si>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</si>
  <si>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</si>
  <si>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</si>
  <si>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</si>
  <si>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</si>
  <si>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</si>
  <si>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</si>
  <si>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</si>
  <si>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</si>
  <si>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</si>
  <si>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</si>
  <si>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</si>
  <si>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</si>
  <si>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</si>
  <si>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</si>
  <si>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</si>
  <si>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</si>
  <si>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POSITIVE SOLUTIONS CHARTER SCH</t>
  </si>
  <si>
    <t>ACADEMY OF CAREERS AND TECHNOL</t>
  </si>
  <si>
    <t>SAN ANTONIO CAN HIGH SCHOOL</t>
  </si>
  <si>
    <t>SAN ANTONIO SCHOOL FOR INQUIRY</t>
  </si>
  <si>
    <t>SCHOOL OF SCIENCE AND TECHNOLO</t>
  </si>
  <si>
    <t>HARMONY SCIENCE ACAD (SAN ANTO</t>
  </si>
  <si>
    <t>BROOKS ACADEMY OF SCIENCE AND</t>
  </si>
  <si>
    <t>CITY CENTER HEALTH CAREERS</t>
  </si>
  <si>
    <t>BRAZOS SCHOOL FOR INQUIRY &amp; CR</t>
  </si>
  <si>
    <t>HARMONY SCIENCE ACADEMY - BROW</t>
  </si>
  <si>
    <t>PEGASUS SCHOOL OF LIBERAL ARTS</t>
  </si>
  <si>
    <t>DALLAS COMMUNITY CHARTER SCHOO</t>
  </si>
  <si>
    <t>ADVANTAGE ACADEMY</t>
  </si>
  <si>
    <t>NOVA ACADEMY</t>
  </si>
  <si>
    <t>CHILDREN FIRST ACADEMY OF DALL</t>
  </si>
  <si>
    <t>FAITH FAMILY ACADEMY OF OAK CL</t>
  </si>
  <si>
    <t>WINFREE ACADEMY CHARTER SCHOOL</t>
  </si>
  <si>
    <t>EDUCATION CENTER INTERNATIONAL</t>
  </si>
  <si>
    <t>EVOLUTION ACADEMY CHARTER SCHO</t>
  </si>
  <si>
    <t>RICHLAND COLLEGIATE HS OF MATH</t>
  </si>
  <si>
    <t>RECONCILIATION ACADEMY</t>
  </si>
  <si>
    <t>MANARA ACADEMY</t>
  </si>
  <si>
    <t>THE LEGENDS ACADEMY</t>
  </si>
  <si>
    <t>RICHARD MILBURN ACADEMY (ECTOR</t>
  </si>
  <si>
    <t>WAXAHACHIE FAITH FAMILY ACADEM</t>
  </si>
  <si>
    <t>BURNHAM WOOD CHARTER SCHOOL DI</t>
  </si>
  <si>
    <t>ERATH EXCELS ACADEMY INC</t>
  </si>
  <si>
    <t>ODYSSEY ACADEMY INC</t>
  </si>
  <si>
    <t>WESTLAKE ACADEMY CHARTER SCHOOL</t>
  </si>
  <si>
    <t>HARMONY SCIENCE ACAD (FORT WORTH)</t>
  </si>
  <si>
    <t>AMERICAN YOUTHWORKS CHARTER SCHOOL</t>
  </si>
  <si>
    <t>ORENDA CHARTER SCHOOL</t>
  </si>
  <si>
    <t>Additional State Aid for Tax Reduction (ASATR)</t>
  </si>
  <si>
    <t>NEW TEXAS CHARTER SCHOOL</t>
  </si>
  <si>
    <t>MeadowLand Charter School</t>
  </si>
  <si>
    <t>Stephen F. Austin State University Charter School</t>
  </si>
  <si>
    <t>Chapel Hill Academy</t>
  </si>
  <si>
    <t>Summit International Preparatory</t>
  </si>
  <si>
    <t>Harmony Science Academy-Laredo</t>
  </si>
  <si>
    <t>Status Change</t>
  </si>
  <si>
    <t>MEYERPARK ELEMENTARY</t>
  </si>
  <si>
    <t>Total Number of Military Students Enrolled</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</si>
  <si>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</si>
  <si>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</si>
  <si>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</si>
  <si>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</si>
  <si>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</si>
  <si>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</si>
  <si>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</si>
  <si>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</si>
  <si>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</si>
  <si>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</si>
  <si>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</si>
  <si>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</si>
  <si>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</si>
  <si>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</si>
  <si>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</si>
  <si>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</si>
  <si>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FOUNDATION</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</si>
  <si>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</si>
  <si>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</si>
  <si>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</si>
  <si>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</si>
  <si>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</si>
  <si>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</si>
  <si>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</si>
  <si>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</si>
  <si>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</si>
  <si>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</si>
  <si>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</si>
  <si>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</si>
  <si>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</si>
  <si>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</si>
  <si>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</si>
  <si>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</si>
  <si>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</si>
  <si>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</si>
  <si>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</si>
  <si>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</si>
  <si>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</si>
  <si>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</si>
  <si>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</si>
  <si>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</si>
  <si>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</si>
  <si>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</si>
  <si>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</si>
  <si>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</si>
  <si>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</si>
  <si>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</si>
  <si>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</si>
  <si>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</si>
  <si>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DISTRICT</t>
  </si>
  <si>
    <t>DST30010</t>
  </si>
  <si>
    <t>State Average Basic Allotment</t>
  </si>
  <si>
    <t>HARMONY SCIENCE ACADEMY</t>
  </si>
  <si>
    <t>BEATRICE MAYES INSTITUTE CHARTER SCHOOL</t>
  </si>
  <si>
    <t>NORTHWEST PREPARATORY</t>
  </si>
  <si>
    <t>JUAN B GALAVIZ CHARTER SCHOOL</t>
  </si>
  <si>
    <t>DRAW ACADEMY</t>
  </si>
  <si>
    <t>KATHERINE ANNE PORTER SCHOOL</t>
  </si>
  <si>
    <t>State Average DTR- Level II</t>
  </si>
  <si>
    <t>CHARTER NAME</t>
  </si>
  <si>
    <t>RICHARD MILBURN ALTER HIGH SCHOOL (KILLEEN)</t>
  </si>
  <si>
    <t>TEMPLE EDUCATION CENTER</t>
  </si>
  <si>
    <t>POR VIDA ACADEMY</t>
  </si>
  <si>
    <t>HIGGS, CARTER, KING GIFTED &amp; TALENTED CHARTER ACAD</t>
  </si>
  <si>
    <t>JOHN H WOOD JR PUBLIC CHARTER DISTRICT</t>
  </si>
  <si>
    <t>BEXAR COUNTY ACADEMY</t>
  </si>
  <si>
    <t>SAN ANTONIO CAN! HIGH SCHOOL</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</si>
  <si>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</si>
  <si>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</si>
  <si>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</si>
  <si>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</si>
  <si>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</si>
  <si>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</si>
  <si>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</si>
  <si>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</si>
  <si>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</si>
  <si>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</si>
  <si>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</si>
  <si>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</si>
  <si>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</si>
  <si>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</si>
  <si>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</si>
  <si>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</si>
  <si>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</si>
  <si>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</si>
  <si>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</si>
  <si>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</si>
  <si>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</si>
  <si>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</si>
  <si>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</si>
  <si>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</si>
  <si>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</si>
  <si>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</si>
  <si>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</si>
  <si>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</si>
  <si>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</si>
  <si>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HS Allotment</t>
  </si>
  <si>
    <t>Military ADA</t>
  </si>
  <si>
    <t xml:space="preserve">Advanced Career &amp; Technology FTES </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</si>
  <si>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</si>
  <si>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</si>
  <si>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</si>
  <si>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</si>
  <si>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</si>
  <si>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</si>
  <si>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</si>
  <si>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</si>
  <si>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Did Charter Holder Participate in TRS Active Care in 2005-06?</t>
  </si>
  <si>
    <t>ALPHONSO CRUTCH'S-LIFE SUPPORT CENTER</t>
  </si>
  <si>
    <t>JAMIE'S HOUSE CHARTER SCHOOL</t>
  </si>
  <si>
    <t>The East Austin College Prep Academy</t>
  </si>
  <si>
    <t>Manara Academy</t>
  </si>
  <si>
    <t>City Center – Health Careers</t>
  </si>
  <si>
    <t>Legends Academy</t>
  </si>
  <si>
    <t>School of Science and Technology Corpus Christi</t>
  </si>
  <si>
    <t>Total</t>
  </si>
  <si>
    <t>PINEYWOODS COMMUNITY ACADEMY</t>
  </si>
  <si>
    <t>ST MARY'S ACADEMY CHARTER SCHOOL</t>
  </si>
  <si>
    <t>TRANSFORMATIVE CHARTER ACADEMY</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</si>
  <si>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</si>
  <si>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</si>
  <si>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</si>
  <si>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</si>
  <si>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</si>
  <si>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</si>
  <si>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</si>
  <si>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</si>
  <si>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TOTAL STATE AID</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</si>
  <si>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</si>
  <si>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</si>
  <si>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</si>
  <si>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</si>
  <si>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</si>
  <si>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</si>
  <si>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</si>
  <si>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</si>
  <si>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</si>
  <si>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</si>
  <si>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</si>
  <si>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</si>
  <si>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</si>
  <si>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</si>
  <si>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</si>
  <si>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</si>
  <si>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</si>
  <si>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</si>
  <si>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Total Sp Ed FTEs</t>
  </si>
  <si>
    <t>Total Sp Ed Weighted FTEs</t>
  </si>
  <si>
    <t xml:space="preserve">Did this Charter Holder Participate in TRS Active Care in 2005-06? </t>
  </si>
  <si>
    <t>Reg Pgm ADA</t>
  </si>
  <si>
    <t>PEG ADA</t>
  </si>
  <si>
    <t>EYS_Home_Bound</t>
  </si>
  <si>
    <t>EYS_Hospital</t>
  </si>
  <si>
    <t>EYS_Speech</t>
  </si>
  <si>
    <t>EYS_Resource</t>
  </si>
  <si>
    <t>EYS_SC_Mild</t>
  </si>
  <si>
    <t>EYS Off Home Campus</t>
  </si>
  <si>
    <t>EYS VAC</t>
  </si>
  <si>
    <t>EYS State School</t>
  </si>
  <si>
    <t>EYS Res Care Treat</t>
  </si>
  <si>
    <t>Percentage Rate of Attendance</t>
  </si>
  <si>
    <t>BROOKS ACADEMY OF SCIENCE AND ENGINEERING</t>
  </si>
  <si>
    <t>LA ACADEMIA DE ESTRELLAS</t>
  </si>
  <si>
    <t>HARMONY SCHOOL OF EXCELLENCE</t>
  </si>
  <si>
    <t>KIPP SOUTHEAST HOUSTON</t>
  </si>
  <si>
    <t>State Average DTR- Level III</t>
  </si>
  <si>
    <t>FM099150</t>
  </si>
  <si>
    <t>Funding Breakdown by Program:</t>
  </si>
  <si>
    <t>Full Time Early Childhood (Code 45)</t>
  </si>
  <si>
    <t>CDN</t>
  </si>
  <si>
    <t>Regular Program Block Grant</t>
  </si>
  <si>
    <t>State Share of Tier I</t>
  </si>
  <si>
    <t>Total Tier II</t>
  </si>
  <si>
    <t>LIGHTHOUSE CHARTER SCHOOL</t>
  </si>
  <si>
    <t>RICHARD MILBURN ACADEMY (ECTOR COUNTY)</t>
  </si>
  <si>
    <t>RICHARD MILBURN ACADEMY (SUBURBAN HOUSTON)</t>
  </si>
  <si>
    <t>EAST FORT WORTH MONTESSORI ACADEMY</t>
  </si>
  <si>
    <t>RICHARD MILBURN ACADEMY (FORT WORTH)</t>
  </si>
  <si>
    <t>State Average Adjusted Basic Allotment</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</si>
  <si>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</si>
  <si>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</si>
  <si>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</si>
  <si>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</si>
  <si>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</si>
  <si>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</si>
  <si>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</si>
  <si>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</si>
  <si>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</si>
  <si>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</si>
  <si>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</si>
  <si>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</si>
  <si>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</si>
  <si>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</si>
  <si>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</si>
  <si>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</si>
  <si>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</si>
  <si>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</si>
  <si>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</si>
  <si>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</si>
  <si>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</si>
  <si>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</si>
  <si>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AMBASSADORS PREPARATORY ACADEMY</t>
  </si>
  <si>
    <t>HARMONY SCIENCE ACADEMY- LUBBOCK</t>
  </si>
  <si>
    <t>NORTH TEXAS ELEMENTARY SCHOOL OF THE ARTS</t>
  </si>
  <si>
    <t>Harmony Science Academy-Waco</t>
  </si>
  <si>
    <t>Rhodes School, The [Houston]</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</si>
  <si>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</si>
  <si>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</si>
  <si>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</si>
  <si>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</si>
  <si>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</si>
  <si>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</si>
  <si>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</si>
  <si>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</si>
  <si>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</si>
  <si>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</si>
  <si>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</si>
  <si>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</si>
  <si>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TOTAL FSP</t>
  </si>
  <si>
    <t>EAGLE ACADEMIES OF TEXAS</t>
  </si>
  <si>
    <t>Gifted &amp; Talented Enrollment</t>
  </si>
  <si>
    <t>Refined ADA</t>
  </si>
  <si>
    <t>Special Education FTEs:</t>
  </si>
  <si>
    <t>Career &amp; Technology FTEs</t>
  </si>
  <si>
    <t>Regular Program ADA</t>
  </si>
  <si>
    <t>Mainstream ADA</t>
  </si>
  <si>
    <t>Compensatory Ed Enrollment</t>
  </si>
  <si>
    <t>Pregnancy-related FTEs</t>
  </si>
  <si>
    <t>Bilingual ADA</t>
  </si>
  <si>
    <t>Total Weighted ADA</t>
  </si>
  <si>
    <t>Funding Data: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</si>
  <si>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</si>
  <si>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</si>
  <si>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</si>
  <si>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</si>
  <si>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</si>
  <si>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</si>
  <si>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</si>
  <si>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</si>
  <si>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</si>
  <si>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</si>
  <si>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</si>
  <si>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</si>
  <si>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</si>
  <si>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</si>
  <si>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CEDARS INTERNATIONAL ACADEMY</t>
  </si>
  <si>
    <t>AUSTIN CAN ACADEMY CHARTER SCHOOL</t>
  </si>
  <si>
    <t>KIPP AUSTIN COLLEGE PREP</t>
  </si>
  <si>
    <t>GABRIEL TAFOLLA CHARTER SCHOOL</t>
  </si>
  <si>
    <t>RANCH ACADEMY</t>
  </si>
  <si>
    <t>RAVEN SCHOOL</t>
  </si>
  <si>
    <t>BRIGHT IDEAS CHARTER</t>
  </si>
  <si>
    <t xml:space="preserve">Number of Pregnancy Related Students </t>
  </si>
  <si>
    <t>Number Enrolled in Bilingual/ESL</t>
  </si>
  <si>
    <t>Transportation:</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</si>
  <si>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</si>
  <si>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</si>
  <si>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</si>
  <si>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</si>
  <si>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</si>
  <si>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</si>
  <si>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</si>
  <si>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</si>
  <si>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</si>
  <si>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</si>
  <si>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Full-Time Staff (Does not include Administrators)</t>
  </si>
  <si>
    <t>Part-Time Staff  (Does not include Administrators)</t>
  </si>
  <si>
    <t>ONE STOP MULTISERVICE CHARTER SCHOOL</t>
  </si>
  <si>
    <t>MID-VALLEY ACADEMY</t>
  </si>
  <si>
    <t>VANGUARD ACADEMY</t>
  </si>
  <si>
    <t>RISE ACADEMY</t>
  </si>
  <si>
    <t>MIDLAND ACADEMY CHARTER SCHOOL</t>
  </si>
  <si>
    <t>TOTAL - All Grades</t>
  </si>
  <si>
    <t>VISTA DEL FUTURO CHARTER SCHOO</t>
  </si>
  <si>
    <t>BOB HOPE SCHOOL</t>
  </si>
  <si>
    <t>Transportation Adjustment (Line 7 minus Line 8)</t>
  </si>
  <si>
    <t>HB1REV_WADA</t>
  </si>
  <si>
    <t>WADA</t>
  </si>
  <si>
    <t>REV11</t>
  </si>
  <si>
    <t>MININC</t>
  </si>
  <si>
    <t>MIN_REV</t>
  </si>
  <si>
    <t>ADJTRN</t>
  </si>
  <si>
    <t>ADJMINREV</t>
  </si>
  <si>
    <t>FM113900</t>
  </si>
  <si>
    <t>MAX_REV</t>
  </si>
  <si>
    <t>FM113715</t>
  </si>
  <si>
    <t>RACRW</t>
  </si>
  <si>
    <t xml:space="preserve">Additional State Aid For Tax Reduction (If Line 13 &lt; Line 12 Then Line 12 - Line 13) </t>
  </si>
  <si>
    <t>FM113230</t>
  </si>
  <si>
    <t>STAVG_HB1REV_WADA</t>
  </si>
  <si>
    <t>Total Number of Students Enrolled (Average Membership)</t>
  </si>
  <si>
    <t>Charter School</t>
  </si>
  <si>
    <t>Membership Report</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</si>
  <si>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</si>
  <si>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</si>
  <si>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</si>
  <si>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</si>
  <si>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</si>
  <si>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</si>
  <si>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</si>
  <si>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</si>
  <si>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</si>
  <si>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</si>
  <si>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</si>
  <si>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</si>
  <si>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</si>
  <si>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</si>
  <si>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</si>
  <si>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</si>
  <si>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</si>
  <si>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</si>
  <si>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</si>
  <si>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</si>
  <si>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</si>
  <si>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RACR</t>
  </si>
  <si>
    <t>KOINONIA COMMUNITY LEARNING AC</t>
  </si>
  <si>
    <t>VICTORY PREP</t>
  </si>
  <si>
    <t>ESTIMATE_TYPE_CD</t>
  </si>
  <si>
    <t>RADA</t>
  </si>
  <si>
    <t>BIL_ADA_TOT_REFINED</t>
  </si>
  <si>
    <t>BIL_ADA</t>
  </si>
  <si>
    <t>SOF_RUN_ID</t>
  </si>
  <si>
    <t>FM104499</t>
  </si>
  <si>
    <t>GYA_ADJ</t>
  </si>
  <si>
    <t>GYA_COST</t>
  </si>
  <si>
    <t>TIERII</t>
  </si>
  <si>
    <t>RACR10</t>
  </si>
  <si>
    <t>ASATR</t>
  </si>
  <si>
    <t>TSA</t>
  </si>
  <si>
    <t>P</t>
  </si>
  <si>
    <t>Arrow Academy</t>
  </si>
  <si>
    <t>Leadership Prep School</t>
  </si>
  <si>
    <t>Compass Academy Charter School</t>
  </si>
  <si>
    <t>Premier Learning Academy</t>
  </si>
  <si>
    <t>Meridian World School</t>
  </si>
  <si>
    <t>HB1REVW_057813</t>
  </si>
  <si>
    <t>WADA057813</t>
  </si>
  <si>
    <t>HB1REVW_057821</t>
  </si>
  <si>
    <t>WADA057821</t>
  </si>
  <si>
    <t>HB1REVW_101846</t>
  </si>
  <si>
    <t>HB1REVW_101857</t>
  </si>
  <si>
    <t>HB1REVW_123806</t>
  </si>
  <si>
    <t>WADA123806</t>
  </si>
  <si>
    <t>HB1REVW_021804</t>
  </si>
  <si>
    <t>WADA021804</t>
  </si>
  <si>
    <t>HB1REVW_101858</t>
  </si>
  <si>
    <t>HB1REVW_227816</t>
  </si>
  <si>
    <t>WADA227816</t>
  </si>
  <si>
    <t>HB1REVW_227822</t>
  </si>
  <si>
    <t>WADA227822</t>
  </si>
  <si>
    <t>TOTWAD</t>
  </si>
  <si>
    <t>Transportation Total</t>
  </si>
  <si>
    <t xml:space="preserve">Career and Technology Program Transportation Allotment </t>
  </si>
  <si>
    <t xml:space="preserve">Special Education Program Transportation Allotment </t>
  </si>
  <si>
    <t xml:space="preserve">Regular Program Transportation Allotment </t>
  </si>
  <si>
    <r>
      <t xml:space="preserve">Part-time staff  </t>
    </r>
    <r>
      <rPr>
        <b/>
        <sz val="8"/>
        <color indexed="8"/>
        <rFont val="Arial"/>
        <family val="2"/>
      </rPr>
      <t>(do not include administrators, teachers, librarians, nurses or counselors)</t>
    </r>
  </si>
  <si>
    <r>
      <t xml:space="preserve">Full-time staff </t>
    </r>
    <r>
      <rPr>
        <b/>
        <sz val="8"/>
        <color indexed="8"/>
        <rFont val="Arial"/>
        <family val="2"/>
      </rPr>
      <t xml:space="preserve">(do not include administrators, teachers, librarians, nurses or counselors)  </t>
    </r>
  </si>
  <si>
    <t>Newman International Academy of Arlington</t>
  </si>
  <si>
    <t>Staff Salary Allotment</t>
  </si>
  <si>
    <t>FM120140</t>
  </si>
  <si>
    <t>FM120110</t>
  </si>
  <si>
    <t>FM121210</t>
  </si>
  <si>
    <t>FM121211</t>
  </si>
  <si>
    <t>FM121212</t>
  </si>
  <si>
    <t>FM121213</t>
  </si>
  <si>
    <t>FM121214</t>
  </si>
  <si>
    <t>FM121215</t>
  </si>
  <si>
    <t>FM121216</t>
  </si>
  <si>
    <t>FM121220</t>
  </si>
  <si>
    <t>FM121218</t>
  </si>
  <si>
    <t>FM121225</t>
  </si>
  <si>
    <t>FM121300</t>
  </si>
  <si>
    <t>FM121226</t>
  </si>
  <si>
    <t>FM121700</t>
  </si>
  <si>
    <t>FM121500</t>
  </si>
  <si>
    <t>FM121222</t>
  </si>
  <si>
    <t>FM121750</t>
  </si>
  <si>
    <t>FM121230</t>
  </si>
  <si>
    <t>FM121231</t>
  </si>
  <si>
    <t>FM121232</t>
  </si>
  <si>
    <t>FM121233</t>
  </si>
  <si>
    <t>FM121234</t>
  </si>
  <si>
    <t>FM121235</t>
  </si>
  <si>
    <t>FM121236</t>
  </si>
  <si>
    <t>FM121240</t>
  </si>
  <si>
    <t>FM121238</t>
  </si>
  <si>
    <t>FM121245</t>
  </si>
  <si>
    <t>FM121100</t>
  </si>
  <si>
    <t>FM121217</t>
  </si>
  <si>
    <t>FM121600</t>
  </si>
  <si>
    <t>FM121250</t>
  </si>
  <si>
    <t>FM121400</t>
  </si>
  <si>
    <t>FM121221</t>
  </si>
  <si>
    <t>FM121239</t>
  </si>
  <si>
    <t>FM121242</t>
  </si>
  <si>
    <t>FM121900</t>
  </si>
  <si>
    <t>FM123230</t>
  </si>
  <si>
    <t>FM123460</t>
  </si>
  <si>
    <t>FM123525</t>
  </si>
  <si>
    <t>FM123575</t>
  </si>
  <si>
    <t>FM123595</t>
  </si>
  <si>
    <t>FM123605</t>
  </si>
  <si>
    <t>FM123608</t>
  </si>
  <si>
    <t>FM123615</t>
  </si>
  <si>
    <t>FM123660</t>
  </si>
  <si>
    <t>FM123711</t>
  </si>
  <si>
    <t>FM123713</t>
  </si>
  <si>
    <t>FM123720</t>
  </si>
  <si>
    <t>FM123730</t>
  </si>
  <si>
    <t>FM123900</t>
  </si>
  <si>
    <t>FM125167</t>
  </si>
  <si>
    <t>FM129181</t>
  </si>
  <si>
    <t>FM121260</t>
  </si>
  <si>
    <t>FM121270</t>
  </si>
  <si>
    <t>FM123140</t>
  </si>
  <si>
    <t>FM123426</t>
  </si>
  <si>
    <t>FM123520</t>
  </si>
  <si>
    <t>FM123569</t>
  </si>
  <si>
    <t>FM123300</t>
  </si>
  <si>
    <t>FM123330</t>
  </si>
  <si>
    <t>FM124467</t>
  </si>
  <si>
    <t>FM123220</t>
  </si>
  <si>
    <t>FM123400</t>
  </si>
  <si>
    <t>FM123410</t>
  </si>
  <si>
    <t>FM123415</t>
  </si>
  <si>
    <t>FM123425</t>
  </si>
  <si>
    <t>FM124495</t>
  </si>
  <si>
    <t>FM125135</t>
  </si>
  <si>
    <t>FM12TOT</t>
  </si>
  <si>
    <t>WADA111846</t>
  </si>
  <si>
    <t>WADA111857</t>
  </si>
  <si>
    <t>WADA111858</t>
  </si>
  <si>
    <t>HB1REVW_057811</t>
  </si>
  <si>
    <t>WADA057811</t>
  </si>
  <si>
    <t>HB1REVW_101823</t>
  </si>
  <si>
    <t>WADA111823</t>
  </si>
  <si>
    <t>HB1REVW_178808</t>
  </si>
  <si>
    <t>WADA178808</t>
  </si>
  <si>
    <t>HB1REVW_178802</t>
  </si>
  <si>
    <t>WADA178802</t>
  </si>
  <si>
    <t>RACRW11</t>
  </si>
  <si>
    <t>REV12</t>
  </si>
  <si>
    <t>FM123715</t>
  </si>
  <si>
    <t>FM123650</t>
  </si>
  <si>
    <t>FM124499</t>
  </si>
  <si>
    <t>Newman International Academy o</t>
  </si>
  <si>
    <t>HS ADA from Last PEIMS submission</t>
  </si>
  <si>
    <t>2011-12        MAX ENROLL 07_12_2011</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</si>
  <si>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</si>
  <si>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</si>
  <si>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</si>
  <si>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</si>
  <si>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t xml:space="preserve">Military Allotment </t>
  </si>
  <si>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</si>
  <si>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</si>
  <si>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</si>
  <si>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</si>
  <si>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</si>
  <si>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</si>
  <si>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</si>
  <si>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</si>
  <si>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</si>
  <si>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</si>
  <si>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</si>
  <si>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</si>
  <si>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</si>
  <si>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</si>
  <si>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</si>
  <si>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</si>
  <si>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</si>
  <si>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</si>
  <si>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</si>
  <si>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</si>
  <si>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</si>
  <si>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</si>
  <si>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</si>
  <si>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</si>
  <si>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HENRY FORD ACADEMY ALAMEDA SCH</t>
  </si>
  <si>
    <t>UPLIFT EDUCATION - NORTH HILLS</t>
  </si>
  <si>
    <t>A W BROWN-FELLOWSHIP LEADERSHI</t>
  </si>
  <si>
    <t>UPLIFT EDUCATION - PEAK PREPAR</t>
  </si>
  <si>
    <t>UPLIFT EDUCATION - WILLIAMS PR</t>
  </si>
  <si>
    <t>UPLIFT EDUCATION - HAMPTON PRE</t>
  </si>
  <si>
    <t>GIRLS &amp; BOYS PREPARATORY ACADE</t>
  </si>
  <si>
    <t>SOUTH TEXAS EDUCATIONAL TECHNO</t>
  </si>
  <si>
    <t>Texas College Preparatory Acad</t>
  </si>
  <si>
    <t>fm123790</t>
  </si>
  <si>
    <t>Prior Year Settle-Up or Audit Adjustments from FSP Ledger</t>
  </si>
  <si>
    <t>FSP Remaining Balance</t>
  </si>
  <si>
    <t>Number of Remaining FSP Payments</t>
  </si>
  <si>
    <t>Payment</t>
  </si>
  <si>
    <t>Remaining Balance to be Paid this Month</t>
  </si>
  <si>
    <t>Payment Month</t>
  </si>
  <si>
    <t>% of Unpaid Balance</t>
  </si>
  <si>
    <t>September</t>
  </si>
  <si>
    <t>October</t>
  </si>
  <si>
    <t>November</t>
  </si>
  <si>
    <t>December</t>
  </si>
  <si>
    <t>January</t>
  </si>
  <si>
    <t>February</t>
  </si>
  <si>
    <t>March</t>
  </si>
  <si>
    <t>April</t>
  </si>
  <si>
    <t>May</t>
  </si>
  <si>
    <t>June</t>
  </si>
  <si>
    <t>July</t>
  </si>
  <si>
    <t>August</t>
  </si>
  <si>
    <t>Remaining Payments</t>
  </si>
  <si>
    <t>Total FSP from latest Summary of Finances (SOF)</t>
  </si>
  <si>
    <t>Current Year FSP Payments Year to Date from FSP Ledger</t>
  </si>
  <si>
    <t>INFORMATION REFERRAL RESOURCE</t>
  </si>
  <si>
    <t>EYS</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</si>
  <si>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</si>
  <si>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</si>
  <si>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</si>
  <si>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Total Transportation</t>
  </si>
  <si>
    <t xml:space="preserve">This is a very preliminary version of the 2012-2013 Estimate of State Aid Template.  Senate Bill 1 adjustments have been made to the formulas; however, the state average variables in the funding data section have not been updated to reflect 2012-2013 estimates. Updated versions of the template are posted in July, November and May.  </t>
  </si>
  <si>
    <t>2008-2009 Educator Salary Increase ($23.63 x 2008-2009 WADA*0.9235)</t>
  </si>
  <si>
    <t>2009-2010 Transportation</t>
  </si>
  <si>
    <t>2009-2010  HB1 Revenue Per WADA *0.9235</t>
  </si>
  <si>
    <t>2009-2010 State Average HB1 Revenue Per WADA*0.9235</t>
  </si>
  <si>
    <t>2012-2013 WADA</t>
  </si>
  <si>
    <t>2012-2013 Base Target Revenue (Greater of Line 1 x Line 3 or Line2 x Line 3)</t>
  </si>
  <si>
    <t>2012-2013 HB3646 Minimum Increase (Line 3 x $120*0.9235)</t>
  </si>
  <si>
    <t>2012-2013 Minimum Revenue (Line 4 + Line 5)</t>
  </si>
  <si>
    <t>2012-2013 Transportation</t>
  </si>
  <si>
    <t>2012-2013 New Instructional Facility Allotment</t>
  </si>
  <si>
    <t>2012-2013 Adjusted Minimum Revenue (Line 6 + Line 9 + Line 10 + Line 11)</t>
  </si>
  <si>
    <t xml:space="preserve">2012-2013 Tier I State Aid </t>
  </si>
  <si>
    <t>2012-2013 Revenue @ Compressed Tax Rate/RACR (Line 13 + Line 14)</t>
  </si>
  <si>
    <t>2012-2013 Revenue per WADA @ Compressed Tax Rate (RACR/WADA) (Line 15/Line3)</t>
  </si>
  <si>
    <t>2012-2013 Estimate of State Aid Entitlement Template</t>
  </si>
  <si>
    <t xml:space="preserve">IMAGINE INTERNATIONAL ACADEMY OF NORTH TEXAS                                 </t>
  </si>
  <si>
    <t>UME PREPARATORY ACADEMY</t>
  </si>
  <si>
    <t>LEGACY PREPARATORY</t>
  </si>
  <si>
    <t>FALLBROOK COLLEGE PREPARATORY ACADEMY</t>
  </si>
  <si>
    <t>EXCELLENCE IN LEADERSHIP ACADEMY</t>
  </si>
  <si>
    <t>UT TYLER INNOVATION ACADEMY</t>
  </si>
  <si>
    <t>PRIME PREP ACADEMY</t>
  </si>
  <si>
    <t>AUSTIN ACHIEVE PUBLIC SCHOOLS</t>
  </si>
  <si>
    <t>HOPE GOLBAL LEARNING VILLAGE K-12  </t>
  </si>
  <si>
    <t>new</t>
  </si>
  <si>
    <t>Status</t>
  </si>
  <si>
    <t>Template Date 04/17/2012-VERY PRELIMINARY</t>
  </si>
  <si>
    <t>open</t>
  </si>
  <si>
    <t>not in operation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</si>
</sst>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s>
  <fonts count="54">
    <font>
      <sz val="10"/>
      <name val="Arial"/>
      <family val="0"/>
    </font>
    <font>
      <sz val="11"/>
      <color indexed="8"/>
      <name val="Calibri"/>
      <family val="2"/>
    </font>
    <font>
      <b/>
      <sz val="10"/>
      <name val="Arial"/>
      <family val="2"/>
    </font>
    <font>
      <sz val="8"/>
      <name val="Arial"/>
      <family val="2"/>
    </font>
    <font>
      <sz val="10"/>
      <color indexed="8"/>
      <name val="Arial"/>
      <family val="2"/>
    </font>
    <font>
      <b/>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10"/>
      <name val="Arial Narrow"/>
      <family val="2"/>
    </font>
    <font>
      <sz val="8"/>
      <name val="Tahoma"/>
      <family val="2"/>
    </font>
    <font>
      <b/>
      <sz val="8"/>
      <name val="Tahoma"/>
      <family val="2"/>
    </font>
    <font>
      <b/>
      <u val="single"/>
      <sz val="8"/>
      <name val="Tahoma"/>
      <family val="2"/>
    </font>
    <font>
      <b/>
      <sz val="8"/>
      <color indexed="12"/>
      <name val="Tahoma"/>
      <family val="2"/>
    </font>
    <font>
      <b/>
      <sz val="9"/>
      <color indexed="8"/>
      <name val="Arial Narrow"/>
      <family val="2"/>
    </font>
    <font>
      <b/>
      <sz val="8"/>
      <color indexed="8"/>
      <name val="Arial Narrow"/>
      <family val="2"/>
    </font>
    <font>
      <b/>
      <sz val="11"/>
      <name val="Calibri"/>
      <family val="2"/>
    </font>
    <font>
      <b/>
      <sz val="10"/>
      <name val="Calibri"/>
      <family val="2"/>
    </font>
    <font>
      <b/>
      <sz val="8"/>
      <color indexed="10"/>
      <name val="Arial"/>
      <family val="2"/>
    </font>
    <font>
      <sz val="8"/>
      <name val="Verdana"/>
      <family val="2"/>
    </font>
    <font>
      <sz val="9"/>
      <name val="Arial"/>
      <family val="2"/>
    </font>
    <font>
      <b/>
      <sz val="9"/>
      <name val="Arial"/>
      <family val="2"/>
    </font>
    <font>
      <b/>
      <sz val="9"/>
      <color indexed="10"/>
      <name val="Arial"/>
      <family val="2"/>
    </font>
    <font>
      <sz val="16"/>
      <name val="Arial"/>
      <family val="2"/>
    </font>
    <font>
      <b/>
      <sz val="20"/>
      <name val="Arial"/>
      <family val="2"/>
    </font>
    <font>
      <b/>
      <sz val="8"/>
      <color indexed="8"/>
      <name val="Arial"/>
      <family val="2"/>
    </font>
    <font>
      <b/>
      <sz val="9"/>
      <name val="Tahoma"/>
      <family val="2"/>
    </font>
    <font>
      <sz val="9"/>
      <name val="Tahoma"/>
      <family val="2"/>
    </font>
    <font>
      <b/>
      <u val="single"/>
      <sz val="9"/>
      <name val="Arial"/>
      <family val="2"/>
    </font>
    <font>
      <u val="single"/>
      <sz val="9"/>
      <name val="Arial"/>
      <family val="2"/>
    </font>
    <font>
      <sz val="8"/>
      <color indexed="21"/>
      <name val="Arial"/>
      <family val="2"/>
    </font>
    <font>
      <b/>
      <sz val="11"/>
      <color indexed="10"/>
      <name val="Calibri"/>
      <family val="2"/>
    </font>
    <font>
      <b/>
      <sz val="8"/>
      <color indexed="8"/>
      <name val="Verdana"/>
      <family val="2"/>
    </font>
    <font>
      <sz val="8"/>
      <color indexed="8"/>
      <name val="Verdana"/>
      <family val="2"/>
    </font>
    <font>
      <b/>
      <sz val="10"/>
      <color indexed="10"/>
      <name val="Arial"/>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31"/>
        <bgColor indexed="64"/>
      </patternFill>
    </fill>
    <fill>
      <patternFill patternType="solid">
        <fgColor indexed="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right style="medium"/>
      <top/>
      <bottom/>
    </border>
    <border>
      <left style="thin"/>
      <right style="thin"/>
      <top style="thin"/>
      <bottom/>
    </border>
    <border>
      <left style="thin"/>
      <right style="thin"/>
      <top/>
      <bottom style="thin"/>
    </border>
    <border>
      <left style="thick"/>
      <right style="thick"/>
      <top style="thick"/>
      <bottom style="double"/>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top/>
      <bottom style="thin"/>
    </border>
    <border>
      <left style="thin"/>
      <right style="thin"/>
      <top style="thin"/>
      <bottom style="double"/>
    </border>
    <border>
      <left/>
      <right/>
      <top style="thin"/>
      <bottom style="double"/>
    </border>
    <border>
      <left/>
      <right/>
      <top style="thin"/>
      <bottom/>
    </border>
    <border>
      <left style="medium">
        <color indexed="63"/>
      </left>
      <right style="medium">
        <color indexed="63"/>
      </right>
      <top style="medium">
        <color indexed="63"/>
      </top>
      <bottom style="medium">
        <color indexed="63"/>
      </bottom>
    </border>
    <border>
      <left style="medium">
        <color indexed="31"/>
      </left>
      <right style="medium">
        <color indexed="31"/>
      </right>
      <top style="medium">
        <color indexed="31"/>
      </top>
      <bottom style="medium">
        <color indexed="31"/>
      </bottom>
    </border>
    <border>
      <left style="medium">
        <color indexed="63"/>
      </left>
      <right style="medium">
        <color indexed="31"/>
      </right>
      <top style="medium">
        <color indexed="31"/>
      </top>
      <bottom style="medium">
        <color indexed="31"/>
      </bottom>
    </border>
    <border>
      <left style="medium">
        <color indexed="63"/>
      </left>
      <right style="medium">
        <color indexed="31"/>
      </right>
      <top style="medium">
        <color indexed="31"/>
      </top>
      <bottom style="medium">
        <color indexed="63"/>
      </bottom>
    </border>
    <border>
      <left style="medium">
        <color indexed="31"/>
      </left>
      <right style="medium">
        <color indexed="31"/>
      </right>
      <top style="medium">
        <color indexed="31"/>
      </top>
      <bottom style="medium">
        <color indexed="63"/>
      </bottom>
    </border>
    <border>
      <left style="medium">
        <color indexed="31"/>
      </left>
      <right style="medium">
        <color indexed="63"/>
      </right>
      <top style="medium">
        <color indexed="31"/>
      </top>
      <bottom style="medium">
        <color indexed="31"/>
      </bottom>
    </border>
    <border>
      <left style="medium">
        <color indexed="31"/>
      </left>
      <right style="medium">
        <color indexed="63"/>
      </right>
      <top style="medium">
        <color indexed="31"/>
      </top>
      <bottom style="medium">
        <color indexed="63"/>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3"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47" fillId="2" borderId="1" applyNumberFormat="0" applyAlignment="0" applyProtection="0"/>
    <xf numFmtId="0" fontId="4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1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5" fillId="3" borderId="1" applyNumberFormat="0" applyAlignment="0" applyProtection="0"/>
    <xf numFmtId="0" fontId="48" fillId="0" borderId="6" applyNumberFormat="0" applyFill="0" applyAlignment="0" applyProtection="0"/>
    <xf numFmtId="0" fontId="44" fillId="8" borderId="0" applyNumberFormat="0" applyBorder="0" applyAlignment="0" applyProtection="0"/>
    <xf numFmtId="0" fontId="0" fillId="0" borderId="0">
      <alignment/>
      <protection/>
    </xf>
    <xf numFmtId="0" fontId="0" fillId="4" borderId="7" applyNumberFormat="0" applyFont="0" applyAlignment="0" applyProtection="0"/>
    <xf numFmtId="0" fontId="46" fillId="2"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2" fillId="0" borderId="9" applyNumberFormat="0" applyFill="0" applyAlignment="0" applyProtection="0"/>
    <xf numFmtId="0" fontId="50" fillId="0" borderId="0" applyNumberFormat="0" applyFill="0" applyBorder="0" applyAlignment="0" applyProtection="0"/>
  </cellStyleXfs>
  <cellXfs count="211">
    <xf numFmtId="0" fontId="0" fillId="0" borderId="0" xfId="0" applyAlignment="1">
      <alignment/>
    </xf>
    <xf numFmtId="0" fontId="2" fillId="17" borderId="10" xfId="0" applyFont="1" applyFill="1" applyBorder="1" applyAlignment="1" applyProtection="1">
      <alignment horizontal="center" vertical="center" wrapText="1"/>
      <protection/>
    </xf>
    <xf numFmtId="167" fontId="0" fillId="0" borderId="0" xfId="0" applyNumberFormat="1" applyAlignment="1">
      <alignment/>
    </xf>
    <xf numFmtId="0" fontId="2" fillId="0" borderId="0" xfId="0" applyNumberFormat="1" applyFont="1" applyAlignment="1">
      <alignment/>
    </xf>
    <xf numFmtId="0" fontId="0" fillId="0" borderId="0" xfId="0" applyNumberFormat="1" applyAlignment="1">
      <alignment/>
    </xf>
    <xf numFmtId="0" fontId="2" fillId="0" borderId="0" xfId="0" applyNumberFormat="1" applyFont="1" applyFill="1" applyAlignment="1">
      <alignment/>
    </xf>
    <xf numFmtId="0" fontId="0" fillId="0" borderId="0" xfId="0" applyNumberFormat="1" applyFill="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Alignment="1">
      <alignment/>
    </xf>
    <xf numFmtId="166" fontId="0" fillId="0" borderId="0" xfId="44" applyNumberFormat="1" applyFont="1" applyAlignment="1">
      <alignment/>
    </xf>
    <xf numFmtId="166" fontId="0" fillId="0" borderId="0" xfId="0" applyNumberFormat="1" applyAlignment="1">
      <alignment/>
    </xf>
    <xf numFmtId="166" fontId="6" fillId="0" borderId="0" xfId="44" applyNumberFormat="1" applyFont="1" applyAlignment="1">
      <alignment/>
    </xf>
    <xf numFmtId="166" fontId="6" fillId="0" borderId="0" xfId="0" applyNumberFormat="1" applyFont="1" applyAlignment="1">
      <alignment/>
    </xf>
    <xf numFmtId="0" fontId="6" fillId="0" borderId="0" xfId="0" applyFont="1" applyAlignment="1">
      <alignment/>
    </xf>
    <xf numFmtId="0" fontId="7" fillId="2" borderId="10" xfId="0" applyFont="1" applyFill="1" applyBorder="1" applyAlignment="1" applyProtection="1">
      <alignment/>
      <protection/>
    </xf>
    <xf numFmtId="0" fontId="7" fillId="2" borderId="10" xfId="0" applyFont="1" applyFill="1" applyBorder="1" applyAlignment="1" applyProtection="1">
      <alignment horizontal="left" indent="1"/>
      <protection/>
    </xf>
    <xf numFmtId="164" fontId="7" fillId="2" borderId="10" xfId="0" applyNumberFormat="1" applyFont="1" applyFill="1" applyBorder="1" applyAlignment="1" applyProtection="1">
      <alignment/>
      <protection/>
    </xf>
    <xf numFmtId="0" fontId="10" fillId="0" borderId="0" xfId="0" applyNumberFormat="1" applyFont="1" applyFill="1" applyAlignment="1">
      <alignment/>
    </xf>
    <xf numFmtId="167" fontId="10" fillId="0" borderId="0" xfId="0" applyNumberFormat="1" applyFont="1" applyAlignment="1">
      <alignment/>
    </xf>
    <xf numFmtId="165" fontId="10" fillId="0" borderId="0" xfId="0" applyNumberFormat="1" applyFont="1" applyFill="1" applyAlignment="1">
      <alignment/>
    </xf>
    <xf numFmtId="165" fontId="10" fillId="0" borderId="0" xfId="0" applyNumberFormat="1" applyFont="1" applyAlignment="1">
      <alignment/>
    </xf>
    <xf numFmtId="0" fontId="10" fillId="0" borderId="0" xfId="0" applyNumberFormat="1" applyFont="1" applyAlignment="1">
      <alignment/>
    </xf>
    <xf numFmtId="0" fontId="7" fillId="0" borderId="10" xfId="0" applyFont="1" applyFill="1" applyBorder="1" applyAlignment="1" applyProtection="1">
      <alignment/>
      <protection/>
    </xf>
    <xf numFmtId="0" fontId="7" fillId="0" borderId="10" xfId="0"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indent="1"/>
      <protection/>
    </xf>
    <xf numFmtId="166" fontId="7" fillId="0" borderId="10" xfId="44" applyNumberFormat="1" applyFont="1" applyFill="1" applyBorder="1" applyAlignment="1" applyProtection="1">
      <alignment/>
      <protection/>
    </xf>
    <xf numFmtId="0" fontId="3" fillId="0" borderId="0" xfId="0" applyFont="1" applyFill="1" applyAlignment="1">
      <alignment/>
    </xf>
    <xf numFmtId="0" fontId="11" fillId="0" borderId="10" xfId="0" applyFont="1" applyFill="1" applyBorder="1" applyAlignment="1" applyProtection="1">
      <alignment/>
      <protection/>
    </xf>
    <xf numFmtId="0" fontId="2" fillId="0" borderId="0" xfId="0" applyFont="1" applyBorder="1" applyAlignment="1">
      <alignment horizontal="center" wrapText="1"/>
    </xf>
    <xf numFmtId="0" fontId="5" fillId="0" borderId="0" xfId="0" applyFont="1" applyAlignment="1">
      <alignment horizontal="center" wrapText="1"/>
    </xf>
    <xf numFmtId="0" fontId="7" fillId="6" borderId="11" xfId="0" applyFont="1" applyFill="1" applyBorder="1" applyAlignment="1" applyProtection="1">
      <alignment horizontal="center" vertical="center"/>
      <protection/>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xf>
    <xf numFmtId="166" fontId="5" fillId="0" borderId="0" xfId="0" applyNumberFormat="1" applyFont="1" applyAlignment="1">
      <alignment horizontal="left"/>
    </xf>
    <xf numFmtId="166" fontId="5" fillId="0" borderId="0" xfId="44" applyNumberFormat="1" applyFont="1" applyAlignment="1">
      <alignment horizontal="center"/>
    </xf>
    <xf numFmtId="166" fontId="5" fillId="0" borderId="0" xfId="0" applyNumberFormat="1" applyFont="1" applyAlignment="1">
      <alignment horizontal="center"/>
    </xf>
    <xf numFmtId="0" fontId="0" fillId="0" borderId="10" xfId="0" applyBorder="1" applyAlignment="1">
      <alignment/>
    </xf>
    <xf numFmtId="166" fontId="5" fillId="0" borderId="0" xfId="0" applyNumberFormat="1" applyFont="1" applyFill="1" applyAlignment="1">
      <alignment horizontal="center"/>
    </xf>
    <xf numFmtId="43" fontId="5" fillId="0" borderId="0" xfId="0" applyNumberFormat="1" applyFont="1" applyFill="1" applyAlignment="1">
      <alignment horizontal="center"/>
    </xf>
    <xf numFmtId="0" fontId="4" fillId="0" borderId="10" xfId="0" applyNumberFormat="1" applyFont="1" applyFill="1" applyBorder="1" applyAlignment="1" applyProtection="1">
      <alignment vertical="center" wrapText="1"/>
      <protection/>
    </xf>
    <xf numFmtId="0" fontId="0" fillId="2" borderId="10" xfId="0" applyFont="1" applyFill="1" applyBorder="1" applyAlignment="1" applyProtection="1">
      <alignment/>
      <protection/>
    </xf>
    <xf numFmtId="0" fontId="2" fillId="2" borderId="10" xfId="0" applyFont="1" applyFill="1" applyBorder="1" applyAlignment="1" applyProtection="1">
      <alignment/>
      <protection/>
    </xf>
    <xf numFmtId="0" fontId="0" fillId="2" borderId="10" xfId="0" applyFont="1" applyFill="1" applyBorder="1" applyAlignment="1" applyProtection="1">
      <alignment horizontal="left" indent="1"/>
      <protection/>
    </xf>
    <xf numFmtId="0" fontId="0" fillId="2" borderId="10" xfId="0" applyFont="1" applyFill="1" applyBorder="1" applyAlignment="1" applyProtection="1">
      <alignment horizontal="left" wrapText="1" indent="1"/>
      <protection/>
    </xf>
    <xf numFmtId="10" fontId="2" fillId="2" borderId="10" xfId="0" applyNumberFormat="1" applyFont="1" applyFill="1" applyBorder="1" applyAlignment="1" applyProtection="1">
      <alignment horizontal="center" vertical="center" wrapText="1"/>
      <protection/>
    </xf>
    <xf numFmtId="166" fontId="7" fillId="6" borderId="10" xfId="44" applyNumberFormat="1" applyFont="1" applyFill="1" applyBorder="1" applyAlignment="1" applyProtection="1">
      <alignment/>
      <protection/>
    </xf>
    <xf numFmtId="164" fontId="9" fillId="0" borderId="10" xfId="0" applyNumberFormat="1" applyFont="1" applyFill="1" applyBorder="1" applyAlignment="1" applyProtection="1">
      <alignment horizontal="right"/>
      <protection/>
    </xf>
    <xf numFmtId="0" fontId="2" fillId="6" borderId="10" xfId="0" applyFont="1" applyFill="1" applyBorder="1" applyAlignment="1" applyProtection="1">
      <alignment/>
      <protection/>
    </xf>
    <xf numFmtId="10" fontId="2" fillId="6" borderId="10" xfId="0" applyNumberFormat="1" applyFont="1" applyFill="1" applyBorder="1" applyAlignment="1" applyProtection="1">
      <alignment horizontal="center" vertical="center" wrapText="1"/>
      <protection/>
    </xf>
    <xf numFmtId="0" fontId="2" fillId="6" borderId="0" xfId="0" applyFont="1" applyFill="1" applyBorder="1" applyAlignment="1" applyProtection="1">
      <alignment/>
      <protection/>
    </xf>
    <xf numFmtId="0" fontId="5" fillId="0" borderId="0" xfId="0" applyFont="1" applyAlignment="1" quotePrefix="1">
      <alignment horizontal="left"/>
    </xf>
    <xf numFmtId="0" fontId="0" fillId="0" borderId="0" xfId="0" applyAlignment="1" applyProtection="1">
      <alignment/>
      <protection/>
    </xf>
    <xf numFmtId="0" fontId="2" fillId="6" borderId="12" xfId="0" applyFont="1" applyFill="1" applyBorder="1" applyAlignment="1" applyProtection="1">
      <alignment horizontal="center" wrapText="1"/>
      <protection/>
    </xf>
    <xf numFmtId="0" fontId="9" fillId="6" borderId="10" xfId="0" applyNumberFormat="1" applyFont="1" applyFill="1" applyBorder="1" applyAlignment="1" applyProtection="1">
      <alignment horizontal="center"/>
      <protection/>
    </xf>
    <xf numFmtId="0" fontId="9" fillId="6" borderId="10" xfId="0" applyNumberFormat="1" applyFont="1" applyFill="1" applyBorder="1" applyAlignment="1" applyProtection="1">
      <alignment horizontal="left" indent="9"/>
      <protection/>
    </xf>
    <xf numFmtId="0" fontId="9" fillId="6" borderId="10" xfId="0" applyNumberFormat="1" applyFont="1" applyFill="1" applyBorder="1" applyAlignment="1" applyProtection="1">
      <alignment horizontal="left"/>
      <protection/>
    </xf>
    <xf numFmtId="37" fontId="7" fillId="6" borderId="10" xfId="0" applyNumberFormat="1" applyFont="1" applyFill="1" applyBorder="1" applyAlignment="1" applyProtection="1">
      <alignment/>
      <protection/>
    </xf>
    <xf numFmtId="0" fontId="7" fillId="6" borderId="10" xfId="0" applyFont="1" applyFill="1" applyBorder="1" applyAlignment="1" applyProtection="1">
      <alignment/>
      <protection/>
    </xf>
    <xf numFmtId="164" fontId="7" fillId="6" borderId="10" xfId="0" applyNumberFormat="1" applyFont="1" applyFill="1" applyBorder="1" applyAlignment="1" applyProtection="1">
      <alignment/>
      <protection locked="0"/>
    </xf>
    <xf numFmtId="0" fontId="7" fillId="6" borderId="10" xfId="0" applyFont="1" applyFill="1" applyBorder="1" applyAlignment="1" applyProtection="1">
      <alignment horizontal="left" indent="3"/>
      <protection/>
    </xf>
    <xf numFmtId="0" fontId="8" fillId="6" borderId="10" xfId="0" applyFont="1" applyFill="1" applyBorder="1" applyAlignment="1" applyProtection="1">
      <alignment/>
      <protection/>
    </xf>
    <xf numFmtId="166" fontId="7" fillId="0" borderId="10" xfId="44" applyNumberFormat="1" applyFont="1" applyFill="1" applyBorder="1" applyAlignment="1" applyProtection="1">
      <alignment/>
      <protection locked="0"/>
    </xf>
    <xf numFmtId="44" fontId="0" fillId="0" borderId="0" xfId="44" applyFont="1" applyAlignment="1">
      <alignment/>
    </xf>
    <xf numFmtId="0" fontId="19" fillId="0" borderId="10" xfId="0" applyFont="1" applyBorder="1" applyAlignment="1">
      <alignment/>
    </xf>
    <xf numFmtId="0" fontId="19" fillId="0" borderId="10" xfId="0" applyFont="1" applyBorder="1" applyAlignment="1">
      <alignment wrapText="1"/>
    </xf>
    <xf numFmtId="166" fontId="19" fillId="0" borderId="10" xfId="44" applyNumberFormat="1" applyFont="1" applyBorder="1" applyAlignment="1">
      <alignment wrapText="1"/>
    </xf>
    <xf numFmtId="166" fontId="18" fillId="0" borderId="10" xfId="44" applyNumberFormat="1" applyFont="1" applyFill="1" applyBorder="1" applyAlignment="1">
      <alignment/>
    </xf>
    <xf numFmtId="0" fontId="20" fillId="0" borderId="0" xfId="0" applyFont="1" applyFill="1" applyAlignment="1">
      <alignment/>
    </xf>
    <xf numFmtId="0" fontId="2" fillId="18" borderId="10" xfId="0" applyFont="1" applyFill="1" applyBorder="1" applyAlignment="1" applyProtection="1">
      <alignment/>
      <protection/>
    </xf>
    <xf numFmtId="0" fontId="0" fillId="18" borderId="10" xfId="0" applyFill="1" applyBorder="1" applyAlignment="1">
      <alignment/>
    </xf>
    <xf numFmtId="0" fontId="0" fillId="18" borderId="10" xfId="0" applyFont="1" applyFill="1" applyBorder="1" applyAlignment="1">
      <alignment/>
    </xf>
    <xf numFmtId="44" fontId="18" fillId="0" borderId="10" xfId="44" applyFont="1" applyFill="1" applyBorder="1" applyAlignment="1">
      <alignment/>
    </xf>
    <xf numFmtId="166" fontId="18" fillId="0" borderId="10" xfId="0" applyNumberFormat="1" applyFont="1" applyFill="1" applyBorder="1" applyAlignment="1">
      <alignment/>
    </xf>
    <xf numFmtId="166" fontId="18" fillId="0" borderId="10" xfId="44" applyNumberFormat="1" applyFont="1" applyFill="1" applyBorder="1" applyAlignment="1" quotePrefix="1">
      <alignment/>
    </xf>
    <xf numFmtId="166" fontId="18" fillId="0" borderId="10" xfId="44" applyNumberFormat="1" applyFont="1" applyFill="1" applyBorder="1" applyAlignment="1">
      <alignment/>
    </xf>
    <xf numFmtId="0" fontId="0" fillId="0" borderId="10" xfId="0" applyFont="1" applyBorder="1" applyAlignment="1">
      <alignment/>
    </xf>
    <xf numFmtId="9" fontId="2" fillId="2" borderId="10" xfId="58" applyFont="1" applyFill="1" applyBorder="1" applyAlignment="1" applyProtection="1">
      <alignment/>
      <protection locked="0"/>
    </xf>
    <xf numFmtId="0" fontId="2" fillId="0" borderId="10" xfId="0" applyFont="1" applyBorder="1" applyAlignment="1" applyProtection="1">
      <alignment/>
      <protection locked="0"/>
    </xf>
    <xf numFmtId="0" fontId="5" fillId="17" borderId="10" xfId="0" applyFont="1" applyFill="1" applyBorder="1" applyAlignment="1" applyProtection="1">
      <alignment horizontal="center" wrapText="1"/>
      <protection/>
    </xf>
    <xf numFmtId="0" fontId="2" fillId="0" borderId="13" xfId="0" applyFont="1" applyBorder="1" applyAlignment="1" applyProtection="1">
      <alignment/>
      <protection locked="0"/>
    </xf>
    <xf numFmtId="3" fontId="0" fillId="0" borderId="0" xfId="0" applyNumberFormat="1" applyAlignment="1">
      <alignment/>
    </xf>
    <xf numFmtId="0" fontId="32" fillId="0" borderId="0" xfId="0" applyFont="1" applyFill="1" applyAlignment="1">
      <alignment/>
    </xf>
    <xf numFmtId="0" fontId="19" fillId="0" borderId="10" xfId="0" applyFont="1" applyFill="1" applyBorder="1" applyAlignment="1">
      <alignment wrapText="1"/>
    </xf>
    <xf numFmtId="0" fontId="0" fillId="2" borderId="10" xfId="0" applyFont="1" applyFill="1" applyBorder="1" applyAlignment="1" applyProtection="1">
      <alignment/>
      <protection/>
    </xf>
    <xf numFmtId="0" fontId="25" fillId="0" borderId="0" xfId="0" applyFont="1" applyAlignment="1" applyProtection="1">
      <alignment/>
      <protection locked="0"/>
    </xf>
    <xf numFmtId="0" fontId="25" fillId="0" borderId="0" xfId="0" applyFont="1" applyAlignment="1" applyProtection="1">
      <alignment horizontal="centerContinuous"/>
      <protection locked="0"/>
    </xf>
    <xf numFmtId="0" fontId="25" fillId="0" borderId="0" xfId="0" applyFont="1" applyAlignment="1" applyProtection="1">
      <alignment/>
      <protection locked="0"/>
    </xf>
    <xf numFmtId="0" fontId="25" fillId="0" borderId="0" xfId="0" applyFont="1" applyAlignment="1" applyProtection="1">
      <alignment horizontal="left"/>
      <protection locked="0"/>
    </xf>
    <xf numFmtId="0" fontId="0" fillId="0" borderId="10" xfId="0" applyBorder="1" applyAlignment="1">
      <alignment wrapText="1"/>
    </xf>
    <xf numFmtId="0" fontId="0" fillId="0" borderId="10" xfId="0" applyBorder="1" applyAlignment="1">
      <alignment horizontal="center" wrapText="1"/>
    </xf>
    <xf numFmtId="0" fontId="2" fillId="0" borderId="10" xfId="0" applyFont="1" applyBorder="1" applyAlignment="1">
      <alignment horizontal="center"/>
    </xf>
    <xf numFmtId="0" fontId="26" fillId="0" borderId="10" xfId="0" applyFont="1" applyBorder="1" applyAlignment="1" quotePrefix="1">
      <alignment horizontal="center"/>
    </xf>
    <xf numFmtId="169"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10" fillId="0" borderId="10" xfId="0" applyFont="1" applyBorder="1" applyAlignment="1">
      <alignment horizontal="left"/>
    </xf>
    <xf numFmtId="0" fontId="10" fillId="0" borderId="10" xfId="0" applyFont="1" applyBorder="1" applyAlignment="1" applyProtection="1">
      <alignment horizontal="left"/>
      <protection/>
    </xf>
    <xf numFmtId="169" fontId="0" fillId="0" borderId="10" xfId="0" applyNumberFormat="1" applyFill="1" applyBorder="1" applyAlignment="1" applyProtection="1">
      <alignment horizontal="left"/>
      <protection locked="0"/>
    </xf>
    <xf numFmtId="0" fontId="10" fillId="0" borderId="10" xfId="0" applyFont="1" applyFill="1" applyBorder="1" applyAlignment="1" applyProtection="1">
      <alignment horizontal="left"/>
      <protection/>
    </xf>
    <xf numFmtId="0" fontId="0" fillId="0" borderId="10" xfId="0" applyFill="1" applyBorder="1" applyAlignment="1" applyProtection="1">
      <alignment horizontal="left"/>
      <protection locked="0"/>
    </xf>
    <xf numFmtId="0" fontId="10" fillId="0" borderId="10" xfId="0" applyFont="1" applyFill="1" applyBorder="1" applyAlignment="1">
      <alignment horizontal="left"/>
    </xf>
    <xf numFmtId="0" fontId="10" fillId="0" borderId="10" xfId="0" applyFont="1" applyFill="1" applyBorder="1" applyAlignment="1" applyProtection="1">
      <alignment horizontal="left"/>
      <protection locked="0"/>
    </xf>
    <xf numFmtId="0" fontId="2" fillId="0" borderId="0" xfId="0" applyFont="1" applyAlignment="1">
      <alignment/>
    </xf>
    <xf numFmtId="0" fontId="2" fillId="0" borderId="14" xfId="0" applyFont="1" applyBorder="1" applyAlignment="1" applyProtection="1">
      <alignment/>
      <protection locked="0"/>
    </xf>
    <xf numFmtId="0" fontId="2" fillId="0" borderId="14" xfId="0" applyFont="1" applyBorder="1" applyAlignment="1" applyProtection="1">
      <alignment horizontal="left"/>
      <protection locked="0"/>
    </xf>
    <xf numFmtId="1" fontId="2" fillId="0" borderId="14" xfId="0" applyNumberFormat="1" applyFont="1" applyBorder="1" applyAlignment="1" applyProtection="1">
      <alignment horizontal="left"/>
      <protection locked="0"/>
    </xf>
    <xf numFmtId="0" fontId="0" fillId="17" borderId="15" xfId="0" applyFill="1" applyBorder="1" applyAlignment="1">
      <alignment/>
    </xf>
    <xf numFmtId="0" fontId="2" fillId="17" borderId="16" xfId="0" applyFont="1" applyFill="1" applyBorder="1" applyAlignment="1">
      <alignment/>
    </xf>
    <xf numFmtId="0" fontId="0" fillId="17" borderId="16" xfId="0" applyFill="1" applyBorder="1" applyAlignment="1">
      <alignment/>
    </xf>
    <xf numFmtId="0" fontId="0" fillId="17" borderId="17" xfId="0" applyFill="1" applyBorder="1" applyAlignment="1">
      <alignment/>
    </xf>
    <xf numFmtId="0" fontId="0" fillId="17" borderId="18" xfId="0" applyFill="1" applyBorder="1" applyAlignment="1">
      <alignment/>
    </xf>
    <xf numFmtId="0" fontId="2" fillId="17" borderId="0" xfId="0" applyFont="1" applyFill="1" applyBorder="1" applyAlignment="1">
      <alignment/>
    </xf>
    <xf numFmtId="0" fontId="0" fillId="17" borderId="0" xfId="0" applyFill="1" applyBorder="1" applyAlignment="1">
      <alignment/>
    </xf>
    <xf numFmtId="0" fontId="0" fillId="17" borderId="11" xfId="0" applyFill="1" applyBorder="1" applyAlignment="1">
      <alignment/>
    </xf>
    <xf numFmtId="0" fontId="0" fillId="17" borderId="19" xfId="0" applyFill="1" applyBorder="1" applyAlignment="1">
      <alignment/>
    </xf>
    <xf numFmtId="0" fontId="2" fillId="17" borderId="20" xfId="0" applyFont="1" applyFill="1" applyBorder="1" applyAlignment="1">
      <alignment/>
    </xf>
    <xf numFmtId="0" fontId="0" fillId="17" borderId="20" xfId="0" applyFill="1" applyBorder="1" applyAlignment="1">
      <alignment/>
    </xf>
    <xf numFmtId="0" fontId="0" fillId="17" borderId="21" xfId="0" applyFill="1" applyBorder="1" applyAlignment="1">
      <alignment/>
    </xf>
    <xf numFmtId="0" fontId="0" fillId="0" borderId="22" xfId="0" applyBorder="1" applyAlignment="1">
      <alignment/>
    </xf>
    <xf numFmtId="0" fontId="0" fillId="0" borderId="0" xfId="0" applyAlignment="1">
      <alignment horizontal="centerContinuous"/>
    </xf>
    <xf numFmtId="0" fontId="6" fillId="0" borderId="0" xfId="0" applyFont="1" applyBorder="1" applyAlignment="1">
      <alignment/>
    </xf>
    <xf numFmtId="0" fontId="6" fillId="0" borderId="0" xfId="0" applyFont="1" applyBorder="1" applyAlignment="1">
      <alignment horizontal="left"/>
    </xf>
    <xf numFmtId="0" fontId="7" fillId="6" borderId="10" xfId="0" applyFont="1" applyFill="1" applyBorder="1" applyAlignment="1" applyProtection="1">
      <alignment/>
      <protection/>
    </xf>
    <xf numFmtId="0" fontId="3" fillId="0" borderId="10" xfId="0" applyFont="1" applyFill="1" applyBorder="1" applyAlignment="1">
      <alignment/>
    </xf>
    <xf numFmtId="0" fontId="3" fillId="0" borderId="0" xfId="0" applyFont="1" applyFill="1" applyAlignment="1">
      <alignment/>
    </xf>
    <xf numFmtId="170" fontId="7" fillId="6" borderId="10" xfId="42" applyNumberFormat="1" applyFont="1" applyFill="1" applyBorder="1" applyAlignment="1" applyProtection="1">
      <alignment/>
      <protection/>
    </xf>
    <xf numFmtId="0" fontId="4"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quotePrefix="1">
      <alignment wrapText="1"/>
    </xf>
    <xf numFmtId="0" fontId="5" fillId="0" borderId="0" xfId="0" applyFont="1" applyFill="1" applyAlignment="1">
      <alignment wrapText="1"/>
    </xf>
    <xf numFmtId="0" fontId="2" fillId="0" borderId="10" xfId="0" applyFont="1" applyFill="1" applyBorder="1" applyAlignment="1" applyProtection="1">
      <alignment/>
      <protection locked="0"/>
    </xf>
    <xf numFmtId="164" fontId="7" fillId="0" borderId="10" xfId="0" applyNumberFormat="1" applyFont="1" applyFill="1" applyBorder="1" applyAlignment="1" applyProtection="1">
      <alignment/>
      <protection locked="0"/>
    </xf>
    <xf numFmtId="164" fontId="7" fillId="6" borderId="10" xfId="0" applyNumberFormat="1" applyFont="1" applyFill="1" applyBorder="1" applyAlignment="1" applyProtection="1">
      <alignment/>
      <protection/>
    </xf>
    <xf numFmtId="0" fontId="0" fillId="0" borderId="10" xfId="0" applyBorder="1" applyAlignment="1" applyProtection="1">
      <alignment/>
      <protection/>
    </xf>
    <xf numFmtId="0" fontId="9" fillId="6" borderId="23" xfId="0" applyNumberFormat="1" applyFont="1" applyFill="1" applyBorder="1" applyAlignment="1" applyProtection="1">
      <alignment horizontal="left" indent="9"/>
      <protection/>
    </xf>
    <xf numFmtId="166" fontId="7" fillId="6" borderId="23" xfId="44" applyNumberFormat="1" applyFont="1" applyFill="1" applyBorder="1" applyAlignment="1" applyProtection="1">
      <alignment/>
      <protection/>
    </xf>
    <xf numFmtId="0" fontId="0" fillId="6" borderId="10" xfId="0" applyFill="1" applyBorder="1" applyAlignment="1" applyProtection="1">
      <alignment horizontal="right"/>
      <protection/>
    </xf>
    <xf numFmtId="0" fontId="33" fillId="0" borderId="0" xfId="0" applyFont="1" applyAlignment="1">
      <alignment/>
    </xf>
    <xf numFmtId="170" fontId="18" fillId="0" borderId="10" xfId="42" applyNumberFormat="1" applyFont="1" applyFill="1" applyBorder="1" applyAlignment="1">
      <alignment/>
    </xf>
    <xf numFmtId="170" fontId="0" fillId="0" borderId="0" xfId="0" applyNumberFormat="1" applyAlignment="1">
      <alignment/>
    </xf>
    <xf numFmtId="168" fontId="18" fillId="0" borderId="10" xfId="44" applyNumberFormat="1" applyFont="1" applyFill="1" applyBorder="1" applyAlignment="1">
      <alignment/>
    </xf>
    <xf numFmtId="0" fontId="10" fillId="0" borderId="0" xfId="0" applyFont="1" applyAlignment="1">
      <alignment/>
    </xf>
    <xf numFmtId="165" fontId="2" fillId="0" borderId="10" xfId="44" applyNumberFormat="1" applyFont="1" applyBorder="1" applyAlignment="1" applyProtection="1">
      <alignment/>
      <protection/>
    </xf>
    <xf numFmtId="0" fontId="0" fillId="0" borderId="24" xfId="0" applyBorder="1" applyAlignment="1">
      <alignment/>
    </xf>
    <xf numFmtId="0" fontId="0" fillId="0" borderId="25" xfId="0" applyBorder="1" applyAlignment="1">
      <alignment/>
    </xf>
    <xf numFmtId="0" fontId="34" fillId="6" borderId="26" xfId="0" applyFont="1" applyFill="1" applyBorder="1" applyAlignment="1">
      <alignment horizontal="center" vertical="center" wrapText="1"/>
    </xf>
    <xf numFmtId="0" fontId="35" fillId="2" borderId="27" xfId="0" applyFont="1" applyFill="1" applyBorder="1" applyAlignment="1">
      <alignment wrapText="1"/>
    </xf>
    <xf numFmtId="0" fontId="35" fillId="19" borderId="27" xfId="0" applyFont="1" applyFill="1" applyBorder="1" applyAlignment="1">
      <alignment wrapText="1"/>
    </xf>
    <xf numFmtId="0" fontId="35" fillId="2" borderId="28" xfId="0" applyFont="1" applyFill="1" applyBorder="1" applyAlignment="1">
      <alignment wrapText="1"/>
    </xf>
    <xf numFmtId="0" fontId="35" fillId="19" borderId="28" xfId="0" applyFont="1" applyFill="1" applyBorder="1" applyAlignment="1">
      <alignment wrapText="1"/>
    </xf>
    <xf numFmtId="0" fontId="35" fillId="19" borderId="29" xfId="0" applyFont="1" applyFill="1" applyBorder="1" applyAlignment="1">
      <alignment wrapText="1"/>
    </xf>
    <xf numFmtId="0" fontId="35" fillId="19" borderId="30" xfId="0" applyFont="1" applyFill="1" applyBorder="1" applyAlignment="1">
      <alignment wrapText="1"/>
    </xf>
    <xf numFmtId="166" fontId="0" fillId="0" borderId="25" xfId="44" applyNumberFormat="1" applyFont="1" applyBorder="1" applyAlignment="1">
      <alignment/>
    </xf>
    <xf numFmtId="166" fontId="0" fillId="0" borderId="0" xfId="44" applyNumberFormat="1" applyFont="1" applyBorder="1" applyAlignment="1">
      <alignment/>
    </xf>
    <xf numFmtId="166" fontId="0" fillId="0" borderId="22" xfId="44" applyNumberFormat="1" applyFont="1" applyBorder="1" applyAlignment="1">
      <alignment/>
    </xf>
    <xf numFmtId="0" fontId="0" fillId="0" borderId="0" xfId="0" applyFont="1" applyAlignment="1">
      <alignment/>
    </xf>
    <xf numFmtId="171" fontId="35" fillId="2" borderId="31" xfId="58" applyNumberFormat="1" applyFont="1" applyFill="1" applyBorder="1" applyAlignment="1">
      <alignment wrapText="1"/>
    </xf>
    <xf numFmtId="171" fontId="35" fillId="19" borderId="31" xfId="58" applyNumberFormat="1" applyFont="1" applyFill="1" applyBorder="1" applyAlignment="1">
      <alignment wrapText="1"/>
    </xf>
    <xf numFmtId="171" fontId="35" fillId="19" borderId="32" xfId="58" applyNumberFormat="1" applyFont="1" applyFill="1" applyBorder="1" applyAlignment="1">
      <alignment wrapText="1"/>
    </xf>
    <xf numFmtId="166" fontId="0" fillId="0" borderId="24" xfId="44" applyNumberFormat="1" applyFont="1" applyBorder="1" applyAlignment="1">
      <alignment/>
    </xf>
    <xf numFmtId="171" fontId="0" fillId="0" borderId="22" xfId="58" applyNumberFormat="1" applyFont="1" applyBorder="1" applyAlignment="1">
      <alignment/>
    </xf>
    <xf numFmtId="171" fontId="0" fillId="0" borderId="0" xfId="58" applyNumberFormat="1" applyFont="1" applyAlignment="1">
      <alignment/>
    </xf>
    <xf numFmtId="168" fontId="2" fillId="0" borderId="10" xfId="44" applyNumberFormat="1" applyFont="1" applyBorder="1" applyAlignment="1" applyProtection="1">
      <alignment/>
      <protection/>
    </xf>
    <xf numFmtId="0" fontId="2" fillId="6" borderId="10" xfId="0" applyFont="1" applyFill="1" applyBorder="1" applyAlignment="1" applyProtection="1">
      <alignment/>
      <protection locked="0"/>
    </xf>
    <xf numFmtId="0" fontId="7" fillId="6" borderId="17" xfId="0" applyFont="1" applyFill="1" applyBorder="1" applyAlignment="1" applyProtection="1">
      <alignment horizontal="center" vertical="center"/>
      <protection/>
    </xf>
    <xf numFmtId="167" fontId="7" fillId="6" borderId="11" xfId="0" applyNumberFormat="1" applyFont="1" applyFill="1" applyBorder="1" applyAlignment="1" applyProtection="1">
      <alignment horizontal="center" vertical="center"/>
      <protection/>
    </xf>
    <xf numFmtId="168" fontId="0" fillId="0" borderId="0" xfId="0" applyNumberFormat="1" applyFont="1" applyAlignment="1">
      <alignment/>
    </xf>
    <xf numFmtId="0" fontId="9" fillId="0" borderId="23" xfId="0" applyNumberFormat="1" applyFont="1" applyFill="1" applyBorder="1" applyAlignment="1" applyProtection="1">
      <alignment horizontal="left" indent="1"/>
      <protection/>
    </xf>
    <xf numFmtId="166" fontId="7" fillId="0" borderId="23" xfId="44" applyNumberFormat="1" applyFont="1" applyFill="1" applyBorder="1" applyAlignment="1" applyProtection="1">
      <alignment/>
      <protection locked="0"/>
    </xf>
    <xf numFmtId="170" fontId="7" fillId="0" borderId="10" xfId="42" applyNumberFormat="1" applyFont="1" applyFill="1" applyBorder="1" applyAlignment="1" applyProtection="1">
      <alignment/>
      <protection locked="0"/>
    </xf>
    <xf numFmtId="170" fontId="7" fillId="6" borderId="10" xfId="42"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2" fillId="6" borderId="10" xfId="0" applyFont="1" applyFill="1" applyBorder="1" applyAlignment="1" applyProtection="1">
      <alignment horizontal="center"/>
      <protection/>
    </xf>
    <xf numFmtId="167" fontId="2" fillId="17" borderId="10" xfId="0" applyNumberFormat="1" applyFont="1" applyFill="1" applyBorder="1" applyAlignment="1" applyProtection="1">
      <alignment horizontal="center"/>
      <protection locked="0"/>
    </xf>
    <xf numFmtId="0" fontId="7" fillId="2" borderId="13" xfId="0" applyFont="1" applyFill="1" applyBorder="1" applyAlignment="1" applyProtection="1">
      <alignment/>
      <protection/>
    </xf>
    <xf numFmtId="0" fontId="7" fillId="6" borderId="33" xfId="0" applyFont="1" applyFill="1" applyBorder="1" applyAlignment="1" applyProtection="1">
      <alignment horizontal="center" vertical="center"/>
      <protection/>
    </xf>
    <xf numFmtId="167" fontId="7" fillId="6" borderId="34" xfId="0" applyNumberFormat="1" applyFont="1" applyFill="1" applyBorder="1" applyAlignment="1" applyProtection="1">
      <alignment horizontal="center" vertical="center"/>
      <protection/>
    </xf>
    <xf numFmtId="0" fontId="7" fillId="6" borderId="34" xfId="0" applyFont="1" applyFill="1" applyBorder="1" applyAlignment="1" applyProtection="1">
      <alignment horizontal="center" vertical="center"/>
      <protection/>
    </xf>
    <xf numFmtId="0" fontId="7" fillId="17" borderId="35" xfId="0" applyFont="1" applyFill="1" applyBorder="1" applyAlignment="1" applyProtection="1">
      <alignment horizontal="center" vertical="center"/>
      <protection/>
    </xf>
    <xf numFmtId="0" fontId="2" fillId="20" borderId="36" xfId="0" applyNumberFormat="1" applyFont="1" applyFill="1" applyBorder="1" applyAlignment="1">
      <alignment wrapText="1"/>
    </xf>
    <xf numFmtId="0" fontId="5" fillId="0" borderId="10" xfId="0" applyNumberFormat="1" applyFont="1" applyFill="1" applyBorder="1" applyAlignment="1" quotePrefix="1">
      <alignment horizontal="center" vertical="center" wrapText="1"/>
    </xf>
    <xf numFmtId="0" fontId="5" fillId="0" borderId="10" xfId="0" applyNumberFormat="1" applyFont="1" applyFill="1" applyBorder="1" applyAlignment="1">
      <alignment horizontal="center" vertical="center" wrapText="1"/>
    </xf>
    <xf numFmtId="167" fontId="3" fillId="0" borderId="10" xfId="0" applyNumberFormat="1" applyFont="1" applyFill="1" applyBorder="1" applyAlignment="1" quotePrefix="1">
      <alignment/>
    </xf>
    <xf numFmtId="0" fontId="3" fillId="0" borderId="10" xfId="0" applyNumberFormat="1" applyFont="1" applyFill="1" applyBorder="1" applyAlignment="1" quotePrefix="1">
      <alignment wrapText="1"/>
    </xf>
    <xf numFmtId="167" fontId="2" fillId="0" borderId="10" xfId="0" applyNumberFormat="1" applyFont="1" applyFill="1" applyBorder="1" applyAlignment="1">
      <alignment horizontal="center"/>
    </xf>
    <xf numFmtId="14" fontId="5" fillId="0" borderId="10" xfId="0" applyNumberFormat="1" applyFont="1" applyFill="1" applyBorder="1" applyAlignment="1">
      <alignment horizontal="center"/>
    </xf>
    <xf numFmtId="0" fontId="3" fillId="0" borderId="10" xfId="0" applyNumberFormat="1" applyFont="1" applyFill="1" applyBorder="1" applyAlignment="1">
      <alignment wrapText="1"/>
    </xf>
    <xf numFmtId="0" fontId="3" fillId="0" borderId="0" xfId="0" applyFont="1" applyFill="1" applyAlignment="1">
      <alignment wrapText="1"/>
    </xf>
    <xf numFmtId="0" fontId="36" fillId="20" borderId="10" xfId="0" applyNumberFormat="1" applyFont="1" applyFill="1" applyBorder="1" applyAlignment="1">
      <alignment vertical="top"/>
    </xf>
    <xf numFmtId="0" fontId="33" fillId="20" borderId="10" xfId="0" applyFont="1" applyFill="1" applyBorder="1" applyAlignment="1">
      <alignment vertical="top"/>
    </xf>
    <xf numFmtId="0" fontId="36" fillId="20" borderId="10" xfId="0" applyFont="1" applyFill="1" applyBorder="1" applyAlignment="1">
      <alignment vertical="top"/>
    </xf>
    <xf numFmtId="0" fontId="36" fillId="20" borderId="10" xfId="0" applyFont="1" applyFill="1" applyBorder="1" applyAlignment="1">
      <alignment horizontal="right" vertical="top"/>
    </xf>
    <xf numFmtId="0" fontId="20" fillId="20" borderId="10" xfId="0" applyFont="1" applyFill="1" applyBorder="1" applyAlignment="1">
      <alignment wrapText="1"/>
    </xf>
    <xf numFmtId="167" fontId="3" fillId="0" borderId="0" xfId="0" applyNumberFormat="1" applyFont="1" applyFill="1" applyAlignment="1" quotePrefix="1">
      <alignment/>
    </xf>
    <xf numFmtId="0" fontId="37" fillId="0" borderId="10" xfId="0" applyFont="1" applyFill="1" applyBorder="1" applyAlignment="1">
      <alignment/>
    </xf>
    <xf numFmtId="0" fontId="0" fillId="0" borderId="0" xfId="0" applyFont="1" applyFill="1" applyAlignment="1">
      <alignment/>
    </xf>
    <xf numFmtId="0" fontId="3" fillId="0" borderId="10" xfId="0" applyNumberFormat="1" applyFont="1" applyFill="1" applyBorder="1" applyAlignment="1" quotePrefix="1">
      <alignment horizontal="center" vertical="center" wrapText="1"/>
    </xf>
    <xf numFmtId="0" fontId="0" fillId="0" borderId="10" xfId="0" applyFont="1" applyFill="1" applyBorder="1" applyAlignment="1">
      <alignment wrapText="1"/>
    </xf>
    <xf numFmtId="0" fontId="0" fillId="0" borderId="10" xfId="0" applyFont="1" applyFill="1" applyBorder="1" applyAlignment="1">
      <alignment/>
    </xf>
    <xf numFmtId="0" fontId="33" fillId="20" borderId="10" xfId="0" applyNumberFormat="1" applyFont="1" applyFill="1" applyBorder="1" applyAlignment="1">
      <alignment vertical="top"/>
    </xf>
    <xf numFmtId="0" fontId="33" fillId="20" borderId="10" xfId="0" applyFont="1" applyFill="1" applyBorder="1" applyAlignment="1">
      <alignment horizontal="right" vertical="top"/>
    </xf>
    <xf numFmtId="0" fontId="20" fillId="20" borderId="10" xfId="0" applyFont="1" applyFill="1" applyBorder="1" applyAlignment="1">
      <alignment/>
    </xf>
    <xf numFmtId="166" fontId="7" fillId="0" borderId="13" xfId="44" applyNumberFormat="1" applyFont="1" applyFill="1" applyBorder="1" applyAlignment="1" applyProtection="1">
      <alignment/>
      <protection/>
    </xf>
    <xf numFmtId="43" fontId="0" fillId="6" borderId="10" xfId="42" applyFont="1" applyFill="1" applyBorder="1" applyAlignment="1" applyProtection="1">
      <alignment/>
      <protection locked="0"/>
    </xf>
    <xf numFmtId="166" fontId="0" fillId="6" borderId="10" xfId="44" applyNumberFormat="1" applyFont="1" applyFill="1" applyBorder="1" applyAlignment="1" applyProtection="1">
      <alignment/>
      <protection locked="0"/>
    </xf>
    <xf numFmtId="166" fontId="0" fillId="6" borderId="23" xfId="44" applyNumberFormat="1" applyFont="1" applyFill="1" applyBorder="1" applyAlignment="1" applyProtection="1">
      <alignment/>
      <protection/>
    </xf>
    <xf numFmtId="0" fontId="25" fillId="0" borderId="0" xfId="0" applyFont="1" applyBorder="1" applyAlignment="1" applyProtection="1">
      <alignment horizontal="center"/>
      <protection locked="0"/>
    </xf>
    <xf numFmtId="0" fontId="25" fillId="0" borderId="20"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1" max="1" width="17.421875" style="6" customWidth="1"/>
    <col min="2" max="2" width="7.00390625" style="4" bestFit="1" customWidth="1"/>
    <col min="3" max="3" width="15.28125" style="4" bestFit="1" customWidth="1"/>
    <col min="4" max="4" width="12.421875" style="6" bestFit="1" customWidth="1"/>
    <col min="5" max="5" width="15.28125" style="6" bestFit="1" customWidth="1"/>
    <col min="6" max="6" width="12.140625" style="6" bestFit="1" customWidth="1"/>
    <col min="7" max="7" width="8.28125" style="6" bestFit="1" customWidth="1"/>
    <col min="8" max="8" width="7.8515625" style="6" bestFit="1" customWidth="1"/>
    <col min="9" max="9" width="9.421875" style="6" bestFit="1" customWidth="1"/>
    <col min="10" max="10" width="21.00390625" style="6" bestFit="1" customWidth="1"/>
    <col min="11" max="11" width="26.421875" style="6" bestFit="1" customWidth="1"/>
    <col min="12" max="12" width="18.421875" style="6" bestFit="1" customWidth="1"/>
    <col min="13" max="13" width="7.421875" style="6" bestFit="1" customWidth="1"/>
    <col min="14" max="14" width="13.421875" style="6" bestFit="1" customWidth="1"/>
    <col min="15" max="15" width="20.140625" style="6" bestFit="1" customWidth="1"/>
    <col min="16" max="16" width="16.7109375" style="6" bestFit="1" customWidth="1"/>
    <col min="17" max="17" width="12.7109375" style="6" bestFit="1" customWidth="1"/>
    <col min="18" max="18" width="12.00390625" style="6" bestFit="1" customWidth="1"/>
    <col min="19" max="19" width="9.140625" style="6" bestFit="1" customWidth="1"/>
    <col min="20" max="20" width="9.421875" style="6" bestFit="1" customWidth="1"/>
    <col min="21" max="21" width="7.421875" style="6" bestFit="1" customWidth="1"/>
    <col min="22" max="22" width="13.421875" style="6" bestFit="1" customWidth="1"/>
    <col min="23" max="23" width="13.8515625" style="6" bestFit="1" customWidth="1"/>
    <col min="24" max="24" width="9.28125" style="4" bestFit="1" customWidth="1"/>
    <col min="25" max="25" width="18.00390625" style="4" bestFit="1" customWidth="1"/>
    <col min="26" max="26" width="12.8515625" style="4" bestFit="1" customWidth="1"/>
    <col min="27" max="27" width="12.421875" style="4" bestFit="1" customWidth="1"/>
    <col min="28" max="28" width="14.140625" style="4" bestFit="1" customWidth="1"/>
    <col min="29" max="29" width="13.140625" style="4" bestFit="1" customWidth="1"/>
    <col min="30" max="30" width="21.8515625" style="4" bestFit="1" customWidth="1"/>
    <col min="31" max="31" width="9.00390625" style="4" bestFit="1" customWidth="1"/>
    <col min="32" max="32" width="16.8515625" style="4" bestFit="1" customWidth="1"/>
    <col min="33" max="33" width="18.8515625" style="4" bestFit="1" customWidth="1"/>
    <col min="34" max="16384" width="9.140625" style="4" customWidth="1"/>
  </cols>
  <sheetData>
    <row r="1" spans="1:33" ht="12.75">
      <c r="A1" s="5" t="s">
        <v>298</v>
      </c>
      <c r="B1" s="3" t="s">
        <v>287</v>
      </c>
      <c r="C1" s="3" t="s">
        <v>299</v>
      </c>
      <c r="D1" s="5" t="s">
        <v>339</v>
      </c>
      <c r="E1" s="5" t="s">
        <v>300</v>
      </c>
      <c r="F1" s="5" t="s">
        <v>301</v>
      </c>
      <c r="G1" s="5" t="s">
        <v>302</v>
      </c>
      <c r="H1" s="5" t="s">
        <v>303</v>
      </c>
      <c r="I1" s="5" t="s">
        <v>304</v>
      </c>
      <c r="J1" s="5" t="s">
        <v>305</v>
      </c>
      <c r="K1" s="5" t="s">
        <v>306</v>
      </c>
      <c r="L1" s="5" t="s">
        <v>307</v>
      </c>
      <c r="M1" s="5" t="s">
        <v>308</v>
      </c>
      <c r="N1" s="5" t="s">
        <v>309</v>
      </c>
      <c r="O1" s="5" t="s">
        <v>310</v>
      </c>
      <c r="P1" s="5" t="s">
        <v>311</v>
      </c>
      <c r="Q1" s="5" t="s">
        <v>312</v>
      </c>
      <c r="R1" s="5" t="s">
        <v>313</v>
      </c>
      <c r="S1" s="5" t="s">
        <v>314</v>
      </c>
      <c r="T1" s="5" t="s">
        <v>315</v>
      </c>
      <c r="U1" s="5" t="s">
        <v>316</v>
      </c>
      <c r="V1" s="5" t="s">
        <v>317</v>
      </c>
      <c r="W1" s="5" t="s">
        <v>267</v>
      </c>
      <c r="X1" s="3" t="s">
        <v>268</v>
      </c>
      <c r="Y1" s="3" t="s">
        <v>269</v>
      </c>
      <c r="Z1" s="3" t="s">
        <v>270</v>
      </c>
      <c r="AA1" s="3" t="s">
        <v>271</v>
      </c>
      <c r="AB1" s="3" t="s">
        <v>272</v>
      </c>
      <c r="AC1" s="3" t="s">
        <v>273</v>
      </c>
      <c r="AD1" s="3" t="s">
        <v>274</v>
      </c>
      <c r="AE1" s="3" t="s">
        <v>275</v>
      </c>
      <c r="AF1" s="3" t="s">
        <v>276</v>
      </c>
      <c r="AG1" s="3" t="s">
        <v>277</v>
      </c>
    </row>
    <row r="2" spans="1:33" ht="12.75">
      <c r="A2" s="6" t="e">
        <f>'Data Entry'!#REF!</f>
        <v>#REF!</v>
      </c>
      <c r="B2" s="2" t="e">
        <f>IF(C2&gt;0,#REF!,0)</f>
        <v>#REF!</v>
      </c>
      <c r="C2" s="2" t="e">
        <f>IF(A2="STATE AVG","NULL",'Data Entry'!#REF!)</f>
        <v>#REF!</v>
      </c>
      <c r="D2" s="8" t="e">
        <f>#REF!</f>
        <v>#REF!</v>
      </c>
      <c r="E2" s="8">
        <v>0</v>
      </c>
      <c r="F2" s="8" t="e">
        <f>#REF!</f>
        <v>#REF!</v>
      </c>
      <c r="G2" s="8" t="e">
        <f>#REF!</f>
        <v>#REF!</v>
      </c>
      <c r="H2" s="8" t="e">
        <f>#REF!</f>
        <v>#REF!</v>
      </c>
      <c r="I2" s="8" t="e">
        <f>#REF!</f>
        <v>#REF!</v>
      </c>
      <c r="J2" s="8" t="e">
        <f>#REF!</f>
        <v>#REF!</v>
      </c>
      <c r="K2" s="8" t="e">
        <f>#REF!</f>
        <v>#REF!</v>
      </c>
      <c r="L2" s="8" t="e">
        <f>#REF!</f>
        <v>#REF!</v>
      </c>
      <c r="M2" s="8" t="e">
        <f>#REF!</f>
        <v>#REF!</v>
      </c>
      <c r="N2" s="8" t="e">
        <f>#REF!</f>
        <v>#REF!</v>
      </c>
      <c r="O2" s="8" t="e">
        <f>#REF!</f>
        <v>#REF!</v>
      </c>
      <c r="P2" s="8" t="e">
        <f>#REF!</f>
        <v>#REF!</v>
      </c>
      <c r="Q2" s="8" t="e">
        <f>#REF!</f>
        <v>#REF!</v>
      </c>
      <c r="R2" s="8" t="e">
        <f>#REF!</f>
        <v>#REF!</v>
      </c>
      <c r="S2" s="8" t="e">
        <f>#REF!</f>
        <v>#REF!</v>
      </c>
      <c r="T2" s="8" t="e">
        <f>#REF!</f>
        <v>#REF!</v>
      </c>
      <c r="U2" s="8" t="e">
        <f>#REF!</f>
        <v>#REF!</v>
      </c>
      <c r="V2" s="8" t="e">
        <f>#REF!</f>
        <v>#REF!</v>
      </c>
      <c r="W2" s="8" t="e">
        <f>#REF!</f>
        <v>#REF!</v>
      </c>
      <c r="X2" s="7">
        <v>0</v>
      </c>
      <c r="Y2" s="7">
        <v>0</v>
      </c>
      <c r="Z2" s="7">
        <v>0</v>
      </c>
      <c r="AA2" s="7">
        <v>0</v>
      </c>
      <c r="AB2" s="7">
        <v>0</v>
      </c>
      <c r="AC2" s="7">
        <v>0</v>
      </c>
      <c r="AD2" s="7">
        <v>0</v>
      </c>
      <c r="AE2" s="7">
        <v>0</v>
      </c>
      <c r="AF2" s="7">
        <v>0</v>
      </c>
      <c r="AG2" s="7">
        <v>0</v>
      </c>
    </row>
    <row r="3" spans="1:33" ht="12.75">
      <c r="A3" s="6" t="e">
        <f>'Data Entry'!#REF!</f>
        <v>#REF!</v>
      </c>
      <c r="B3" s="2" t="e">
        <f>IF(C3&gt;0,#REF!,0)</f>
        <v>#REF!</v>
      </c>
      <c r="C3" s="2" t="e">
        <f>IF(A3="STATE AVG","NULL",'Data Entry'!#REF!)</f>
        <v>#REF!</v>
      </c>
      <c r="D3" s="8" t="e">
        <f>#REF!</f>
        <v>#REF!</v>
      </c>
      <c r="E3" s="8">
        <v>0</v>
      </c>
      <c r="F3" s="8" t="e">
        <f>#REF!</f>
        <v>#REF!</v>
      </c>
      <c r="G3" s="8" t="e">
        <f>#REF!</f>
        <v>#REF!</v>
      </c>
      <c r="H3" s="8" t="e">
        <f>#REF!</f>
        <v>#REF!</v>
      </c>
      <c r="I3" s="8" t="e">
        <f>#REF!</f>
        <v>#REF!</v>
      </c>
      <c r="J3" s="8" t="e">
        <f>#REF!</f>
        <v>#REF!</v>
      </c>
      <c r="K3" s="8" t="e">
        <f>#REF!</f>
        <v>#REF!</v>
      </c>
      <c r="L3" s="8" t="e">
        <f>#REF!</f>
        <v>#REF!</v>
      </c>
      <c r="M3" s="8" t="e">
        <f>#REF!</f>
        <v>#REF!</v>
      </c>
      <c r="N3" s="8" t="e">
        <f>#REF!</f>
        <v>#REF!</v>
      </c>
      <c r="O3" s="8" t="e">
        <f>#REF!</f>
        <v>#REF!</v>
      </c>
      <c r="P3" s="8" t="e">
        <f>#REF!</f>
        <v>#REF!</v>
      </c>
      <c r="Q3" s="8" t="e">
        <f>#REF!</f>
        <v>#REF!</v>
      </c>
      <c r="R3" s="8" t="e">
        <f>#REF!</f>
        <v>#REF!</v>
      </c>
      <c r="S3" s="8" t="e">
        <f>#REF!</f>
        <v>#REF!</v>
      </c>
      <c r="T3" s="8" t="e">
        <f>#REF!</f>
        <v>#REF!</v>
      </c>
      <c r="U3" s="8" t="e">
        <f>#REF!</f>
        <v>#REF!</v>
      </c>
      <c r="V3" s="8" t="e">
        <f>#REF!</f>
        <v>#REF!</v>
      </c>
      <c r="W3" s="8" t="e">
        <f>#REF!</f>
        <v>#REF!</v>
      </c>
      <c r="X3" s="7">
        <v>0</v>
      </c>
      <c r="Y3" s="7">
        <v>0</v>
      </c>
      <c r="Z3" s="7">
        <v>0</v>
      </c>
      <c r="AA3" s="7">
        <v>0</v>
      </c>
      <c r="AB3" s="7">
        <v>0</v>
      </c>
      <c r="AC3" s="7">
        <v>0</v>
      </c>
      <c r="AD3" s="7">
        <v>0</v>
      </c>
      <c r="AE3" s="7">
        <v>0</v>
      </c>
      <c r="AF3" s="7">
        <v>0</v>
      </c>
      <c r="AG3" s="7">
        <v>0</v>
      </c>
    </row>
    <row r="4" spans="1:33" ht="12.75">
      <c r="A4" s="6" t="e">
        <f>'Data Entry'!#REF!</f>
        <v>#REF!</v>
      </c>
      <c r="B4" s="2" t="e">
        <f>IF(C4&gt;0,#REF!,0)</f>
        <v>#REF!</v>
      </c>
      <c r="C4" s="2" t="e">
        <f>IF(A4="STATE AVG","NULL",'Data Entry'!#REF!)</f>
        <v>#REF!</v>
      </c>
      <c r="D4" s="8" t="e">
        <f>#REF!</f>
        <v>#REF!</v>
      </c>
      <c r="E4" s="8">
        <v>0</v>
      </c>
      <c r="F4" s="8" t="e">
        <f>#REF!</f>
        <v>#REF!</v>
      </c>
      <c r="G4" s="8" t="e">
        <f>#REF!</f>
        <v>#REF!</v>
      </c>
      <c r="H4" s="8" t="e">
        <f>#REF!</f>
        <v>#REF!</v>
      </c>
      <c r="I4" s="8" t="e">
        <f>#REF!</f>
        <v>#REF!</v>
      </c>
      <c r="J4" s="8" t="e">
        <f>#REF!</f>
        <v>#REF!</v>
      </c>
      <c r="K4" s="8" t="e">
        <f>#REF!</f>
        <v>#REF!</v>
      </c>
      <c r="L4" s="8" t="e">
        <f>#REF!</f>
        <v>#REF!</v>
      </c>
      <c r="M4" s="8" t="e">
        <f>#REF!</f>
        <v>#REF!</v>
      </c>
      <c r="N4" s="8" t="e">
        <f>#REF!</f>
        <v>#REF!</v>
      </c>
      <c r="O4" s="8" t="e">
        <f>#REF!</f>
        <v>#REF!</v>
      </c>
      <c r="P4" s="8" t="e">
        <f>#REF!</f>
        <v>#REF!</v>
      </c>
      <c r="Q4" s="8" t="e">
        <f>#REF!</f>
        <v>#REF!</v>
      </c>
      <c r="R4" s="8" t="e">
        <f>#REF!</f>
        <v>#REF!</v>
      </c>
      <c r="S4" s="8" t="e">
        <f>#REF!</f>
        <v>#REF!</v>
      </c>
      <c r="T4" s="8" t="e">
        <f>#REF!</f>
        <v>#REF!</v>
      </c>
      <c r="U4" s="8" t="e">
        <f>#REF!</f>
        <v>#REF!</v>
      </c>
      <c r="V4" s="8" t="e">
        <f>#REF!</f>
        <v>#REF!</v>
      </c>
      <c r="W4" s="8" t="e">
        <f>#REF!</f>
        <v>#REF!</v>
      </c>
      <c r="X4" s="7">
        <v>0</v>
      </c>
      <c r="Y4" s="7">
        <v>0</v>
      </c>
      <c r="Z4" s="7">
        <v>0</v>
      </c>
      <c r="AA4" s="7">
        <v>0</v>
      </c>
      <c r="AB4" s="7">
        <v>0</v>
      </c>
      <c r="AC4" s="7">
        <v>0</v>
      </c>
      <c r="AD4" s="7">
        <v>0</v>
      </c>
      <c r="AE4" s="7">
        <v>0</v>
      </c>
      <c r="AF4" s="7">
        <v>0</v>
      </c>
      <c r="AG4" s="7">
        <v>0</v>
      </c>
    </row>
    <row r="5" spans="1:33" ht="12.75">
      <c r="A5" s="6" t="e">
        <f>'Data Entry'!#REF!</f>
        <v>#REF!</v>
      </c>
      <c r="B5" s="2" t="e">
        <f>IF(C5&gt;0,#REF!,0)</f>
        <v>#REF!</v>
      </c>
      <c r="C5" s="2" t="e">
        <f>IF(A5="STATE AVG","NULL",'Data Entry'!#REF!)</f>
        <v>#REF!</v>
      </c>
      <c r="D5" s="8" t="e">
        <f>#REF!</f>
        <v>#REF!</v>
      </c>
      <c r="E5" s="8">
        <v>0</v>
      </c>
      <c r="F5" s="8" t="e">
        <f>#REF!</f>
        <v>#REF!</v>
      </c>
      <c r="G5" s="8" t="e">
        <f>#REF!</f>
        <v>#REF!</v>
      </c>
      <c r="H5" s="8" t="e">
        <f>#REF!</f>
        <v>#REF!</v>
      </c>
      <c r="I5" s="8" t="e">
        <f>#REF!</f>
        <v>#REF!</v>
      </c>
      <c r="J5" s="8" t="e">
        <f>#REF!</f>
        <v>#REF!</v>
      </c>
      <c r="K5" s="8" t="e">
        <f>#REF!</f>
        <v>#REF!</v>
      </c>
      <c r="L5" s="8" t="e">
        <f>#REF!</f>
        <v>#REF!</v>
      </c>
      <c r="M5" s="8" t="e">
        <f>#REF!</f>
        <v>#REF!</v>
      </c>
      <c r="N5" s="8" t="e">
        <f>#REF!</f>
        <v>#REF!</v>
      </c>
      <c r="O5" s="8" t="e">
        <f>#REF!</f>
        <v>#REF!</v>
      </c>
      <c r="P5" s="8" t="e">
        <f>#REF!</f>
        <v>#REF!</v>
      </c>
      <c r="Q5" s="8" t="e">
        <f>#REF!</f>
        <v>#REF!</v>
      </c>
      <c r="R5" s="8" t="e">
        <f>#REF!</f>
        <v>#REF!</v>
      </c>
      <c r="S5" s="8" t="e">
        <f>#REF!</f>
        <v>#REF!</v>
      </c>
      <c r="T5" s="8" t="e">
        <f>#REF!</f>
        <v>#REF!</v>
      </c>
      <c r="U5" s="8" t="e">
        <f>#REF!</f>
        <v>#REF!</v>
      </c>
      <c r="V5" s="8" t="e">
        <f>#REF!</f>
        <v>#REF!</v>
      </c>
      <c r="W5" s="8" t="e">
        <f>#REF!</f>
        <v>#REF!</v>
      </c>
      <c r="X5" s="7">
        <v>0</v>
      </c>
      <c r="Y5" s="7">
        <v>0</v>
      </c>
      <c r="Z5" s="7">
        <v>0</v>
      </c>
      <c r="AA5" s="7">
        <v>0</v>
      </c>
      <c r="AB5" s="7">
        <v>0</v>
      </c>
      <c r="AC5" s="7">
        <v>0</v>
      </c>
      <c r="AD5" s="7">
        <v>0</v>
      </c>
      <c r="AE5" s="7">
        <v>0</v>
      </c>
      <c r="AF5" s="7">
        <v>0</v>
      </c>
      <c r="AG5" s="7">
        <v>0</v>
      </c>
    </row>
    <row r="6" spans="1:33" ht="12.75">
      <c r="A6" s="6" t="e">
        <f>'Data Entry'!#REF!</f>
        <v>#REF!</v>
      </c>
      <c r="B6" s="2" t="e">
        <f>IF(C6&gt;0,#REF!,0)</f>
        <v>#REF!</v>
      </c>
      <c r="C6" s="2" t="e">
        <f>IF(A6="STATE AVG","NULL",'Data Entry'!#REF!)</f>
        <v>#REF!</v>
      </c>
      <c r="D6" s="8" t="e">
        <f>#REF!</f>
        <v>#REF!</v>
      </c>
      <c r="E6" s="8">
        <v>0</v>
      </c>
      <c r="F6" s="8" t="e">
        <f>#REF!</f>
        <v>#REF!</v>
      </c>
      <c r="G6" s="8" t="e">
        <f>#REF!</f>
        <v>#REF!</v>
      </c>
      <c r="H6" s="8" t="e">
        <f>#REF!</f>
        <v>#REF!</v>
      </c>
      <c r="I6" s="8" t="e">
        <f>#REF!</f>
        <v>#REF!</v>
      </c>
      <c r="J6" s="8" t="e">
        <f>#REF!</f>
        <v>#REF!</v>
      </c>
      <c r="K6" s="8" t="e">
        <f>#REF!</f>
        <v>#REF!</v>
      </c>
      <c r="L6" s="8" t="e">
        <f>#REF!</f>
        <v>#REF!</v>
      </c>
      <c r="M6" s="8" t="e">
        <f>#REF!</f>
        <v>#REF!</v>
      </c>
      <c r="N6" s="8" t="e">
        <f>#REF!</f>
        <v>#REF!</v>
      </c>
      <c r="O6" s="8" t="e">
        <f>#REF!</f>
        <v>#REF!</v>
      </c>
      <c r="P6" s="8" t="e">
        <f>#REF!</f>
        <v>#REF!</v>
      </c>
      <c r="Q6" s="8" t="e">
        <f>#REF!</f>
        <v>#REF!</v>
      </c>
      <c r="R6" s="8" t="e">
        <f>#REF!</f>
        <v>#REF!</v>
      </c>
      <c r="S6" s="8" t="e">
        <f>#REF!</f>
        <v>#REF!</v>
      </c>
      <c r="T6" s="8" t="e">
        <f>#REF!</f>
        <v>#REF!</v>
      </c>
      <c r="U6" s="8" t="e">
        <f>#REF!</f>
        <v>#REF!</v>
      </c>
      <c r="V6" s="8" t="e">
        <f>#REF!</f>
        <v>#REF!</v>
      </c>
      <c r="W6" s="8" t="e">
        <f>#REF!</f>
        <v>#REF!</v>
      </c>
      <c r="X6" s="7">
        <v>0</v>
      </c>
      <c r="Y6" s="7">
        <v>0</v>
      </c>
      <c r="Z6" s="7">
        <v>0</v>
      </c>
      <c r="AA6" s="7">
        <v>0</v>
      </c>
      <c r="AB6" s="7">
        <v>0</v>
      </c>
      <c r="AC6" s="7">
        <v>0</v>
      </c>
      <c r="AD6" s="7">
        <v>0</v>
      </c>
      <c r="AE6" s="7">
        <v>0</v>
      </c>
      <c r="AF6" s="7">
        <v>0</v>
      </c>
      <c r="AG6" s="7">
        <v>0</v>
      </c>
    </row>
    <row r="7" spans="1:33" ht="12.75">
      <c r="A7" s="6" t="e">
        <f>'Data Entry'!#REF!</f>
        <v>#REF!</v>
      </c>
      <c r="B7" s="2" t="e">
        <f>IF(C7&gt;0,#REF!,0)</f>
        <v>#REF!</v>
      </c>
      <c r="C7" s="2" t="e">
        <f>IF(A7="STATE AVG","NULL",'Data Entry'!#REF!)</f>
        <v>#REF!</v>
      </c>
      <c r="D7" s="8" t="e">
        <f>#REF!</f>
        <v>#REF!</v>
      </c>
      <c r="E7" s="8">
        <v>0</v>
      </c>
      <c r="F7" s="8" t="e">
        <f>#REF!</f>
        <v>#REF!</v>
      </c>
      <c r="G7" s="8" t="e">
        <f>#REF!</f>
        <v>#REF!</v>
      </c>
      <c r="H7" s="8" t="e">
        <f>#REF!</f>
        <v>#REF!</v>
      </c>
      <c r="I7" s="8" t="e">
        <f>#REF!</f>
        <v>#REF!</v>
      </c>
      <c r="J7" s="8" t="e">
        <f>#REF!</f>
        <v>#REF!</v>
      </c>
      <c r="K7" s="8" t="e">
        <f>#REF!</f>
        <v>#REF!</v>
      </c>
      <c r="L7" s="8" t="e">
        <f>#REF!</f>
        <v>#REF!</v>
      </c>
      <c r="M7" s="8" t="e">
        <f>#REF!</f>
        <v>#REF!</v>
      </c>
      <c r="N7" s="8" t="e">
        <f>#REF!</f>
        <v>#REF!</v>
      </c>
      <c r="O7" s="8" t="e">
        <f>#REF!</f>
        <v>#REF!</v>
      </c>
      <c r="P7" s="8" t="e">
        <f>#REF!</f>
        <v>#REF!</v>
      </c>
      <c r="Q7" s="8" t="e">
        <f>#REF!</f>
        <v>#REF!</v>
      </c>
      <c r="R7" s="8" t="e">
        <f>#REF!</f>
        <v>#REF!</v>
      </c>
      <c r="S7" s="8" t="e">
        <f>#REF!</f>
        <v>#REF!</v>
      </c>
      <c r="T7" s="8" t="e">
        <f>#REF!</f>
        <v>#REF!</v>
      </c>
      <c r="U7" s="8" t="e">
        <f>#REF!</f>
        <v>#REF!</v>
      </c>
      <c r="V7" s="8" t="e">
        <f>#REF!</f>
        <v>#REF!</v>
      </c>
      <c r="W7" s="8" t="e">
        <f>#REF!</f>
        <v>#REF!</v>
      </c>
      <c r="X7" s="7">
        <v>0</v>
      </c>
      <c r="Y7" s="7">
        <v>0</v>
      </c>
      <c r="Z7" s="7">
        <v>0</v>
      </c>
      <c r="AA7" s="7">
        <v>0</v>
      </c>
      <c r="AB7" s="7">
        <v>0</v>
      </c>
      <c r="AC7" s="7">
        <v>0</v>
      </c>
      <c r="AD7" s="7">
        <v>0</v>
      </c>
      <c r="AE7" s="7">
        <v>0</v>
      </c>
      <c r="AF7" s="7">
        <v>0</v>
      </c>
      <c r="AG7" s="7">
        <v>0</v>
      </c>
    </row>
    <row r="8" spans="1:33" ht="12.75">
      <c r="A8" s="6" t="e">
        <f>'Data Entry'!#REF!</f>
        <v>#REF!</v>
      </c>
      <c r="B8" s="2" t="e">
        <f>IF(C8&gt;0,#REF!,0)</f>
        <v>#REF!</v>
      </c>
      <c r="C8" s="2" t="e">
        <f>IF(A8="STATE AVG","NULL",'Data Entry'!#REF!)</f>
        <v>#REF!</v>
      </c>
      <c r="D8" s="8" t="e">
        <f>#REF!</f>
        <v>#REF!</v>
      </c>
      <c r="E8" s="8">
        <v>0</v>
      </c>
      <c r="F8" s="8" t="e">
        <f>#REF!</f>
        <v>#REF!</v>
      </c>
      <c r="G8" s="8" t="e">
        <f>#REF!</f>
        <v>#REF!</v>
      </c>
      <c r="H8" s="8" t="e">
        <f>#REF!</f>
        <v>#REF!</v>
      </c>
      <c r="I8" s="8" t="e">
        <f>#REF!</f>
        <v>#REF!</v>
      </c>
      <c r="J8" s="8" t="e">
        <f>#REF!</f>
        <v>#REF!</v>
      </c>
      <c r="K8" s="8" t="e">
        <f>#REF!</f>
        <v>#REF!</v>
      </c>
      <c r="L8" s="8" t="e">
        <f>#REF!</f>
        <v>#REF!</v>
      </c>
      <c r="M8" s="8" t="e">
        <f>#REF!</f>
        <v>#REF!</v>
      </c>
      <c r="N8" s="8" t="e">
        <f>#REF!</f>
        <v>#REF!</v>
      </c>
      <c r="O8" s="8" t="e">
        <f>#REF!</f>
        <v>#REF!</v>
      </c>
      <c r="P8" s="8" t="e">
        <f>#REF!</f>
        <v>#REF!</v>
      </c>
      <c r="Q8" s="8" t="e">
        <f>#REF!</f>
        <v>#REF!</v>
      </c>
      <c r="R8" s="8" t="e">
        <f>#REF!</f>
        <v>#REF!</v>
      </c>
      <c r="S8" s="8" t="e">
        <f>#REF!</f>
        <v>#REF!</v>
      </c>
      <c r="T8" s="8" t="e">
        <f>#REF!</f>
        <v>#REF!</v>
      </c>
      <c r="U8" s="8" t="e">
        <f>#REF!</f>
        <v>#REF!</v>
      </c>
      <c r="V8" s="8" t="e">
        <f>#REF!</f>
        <v>#REF!</v>
      </c>
      <c r="W8" s="8" t="e">
        <f>#REF!</f>
        <v>#REF!</v>
      </c>
      <c r="X8" s="7">
        <v>0</v>
      </c>
      <c r="Y8" s="7">
        <v>0</v>
      </c>
      <c r="Z8" s="7">
        <v>0</v>
      </c>
      <c r="AA8" s="7">
        <v>0</v>
      </c>
      <c r="AB8" s="7">
        <v>0</v>
      </c>
      <c r="AC8" s="7">
        <v>0</v>
      </c>
      <c r="AD8" s="7">
        <v>0</v>
      </c>
      <c r="AE8" s="7">
        <v>0</v>
      </c>
      <c r="AF8" s="7">
        <v>0</v>
      </c>
      <c r="AG8" s="7">
        <v>0</v>
      </c>
    </row>
    <row r="9" spans="1:33" ht="12.75">
      <c r="A9" s="6" t="e">
        <f>'Data Entry'!#REF!</f>
        <v>#REF!</v>
      </c>
      <c r="B9" s="2" t="e">
        <f>IF(C9&gt;0,#REF!,0)</f>
        <v>#REF!</v>
      </c>
      <c r="C9" s="2" t="e">
        <f>IF(A9="STATE AVG","NULL",'Data Entry'!#REF!)</f>
        <v>#REF!</v>
      </c>
      <c r="D9" s="8" t="e">
        <f>#REF!</f>
        <v>#REF!</v>
      </c>
      <c r="E9" s="8">
        <v>0</v>
      </c>
      <c r="F9" s="8" t="e">
        <f>#REF!</f>
        <v>#REF!</v>
      </c>
      <c r="G9" s="8" t="e">
        <f>#REF!</f>
        <v>#REF!</v>
      </c>
      <c r="H9" s="8" t="e">
        <f>#REF!</f>
        <v>#REF!</v>
      </c>
      <c r="I9" s="8" t="e">
        <f>#REF!</f>
        <v>#REF!</v>
      </c>
      <c r="J9" s="8" t="e">
        <f>#REF!</f>
        <v>#REF!</v>
      </c>
      <c r="K9" s="8" t="e">
        <f>#REF!</f>
        <v>#REF!</v>
      </c>
      <c r="L9" s="8" t="e">
        <f>#REF!</f>
        <v>#REF!</v>
      </c>
      <c r="M9" s="8" t="e">
        <f>#REF!</f>
        <v>#REF!</v>
      </c>
      <c r="N9" s="8" t="e">
        <f>#REF!</f>
        <v>#REF!</v>
      </c>
      <c r="O9" s="8" t="e">
        <f>#REF!</f>
        <v>#REF!</v>
      </c>
      <c r="P9" s="8" t="e">
        <f>#REF!</f>
        <v>#REF!</v>
      </c>
      <c r="Q9" s="8" t="e">
        <f>#REF!</f>
        <v>#REF!</v>
      </c>
      <c r="R9" s="8" t="e">
        <f>#REF!</f>
        <v>#REF!</v>
      </c>
      <c r="S9" s="8" t="e">
        <f>#REF!</f>
        <v>#REF!</v>
      </c>
      <c r="T9" s="8" t="e">
        <f>#REF!</f>
        <v>#REF!</v>
      </c>
      <c r="U9" s="8" t="e">
        <f>#REF!</f>
        <v>#REF!</v>
      </c>
      <c r="V9" s="8" t="e">
        <f>#REF!</f>
        <v>#REF!</v>
      </c>
      <c r="W9" s="8" t="e">
        <f>#REF!</f>
        <v>#REF!</v>
      </c>
      <c r="X9" s="7">
        <v>0</v>
      </c>
      <c r="Y9" s="7">
        <v>0</v>
      </c>
      <c r="Z9" s="7">
        <v>0</v>
      </c>
      <c r="AA9" s="7">
        <v>0</v>
      </c>
      <c r="AB9" s="7">
        <v>0</v>
      </c>
      <c r="AC9" s="7">
        <v>0</v>
      </c>
      <c r="AD9" s="7">
        <v>0</v>
      </c>
      <c r="AE9" s="7">
        <v>0</v>
      </c>
      <c r="AF9" s="7">
        <v>0</v>
      </c>
      <c r="AG9" s="7">
        <v>0</v>
      </c>
    </row>
    <row r="10" spans="1:33" ht="12.75">
      <c r="A10" s="6" t="e">
        <f>'Data Entry'!#REF!</f>
        <v>#REF!</v>
      </c>
      <c r="B10" s="2" t="e">
        <f>IF(C10&gt;0,#REF!,0)</f>
        <v>#REF!</v>
      </c>
      <c r="C10" s="2" t="e">
        <f>IF(A10="STATE AVG","NULL",'Data Entry'!#REF!)</f>
        <v>#REF!</v>
      </c>
      <c r="D10" s="8" t="e">
        <f>#REF!</f>
        <v>#REF!</v>
      </c>
      <c r="E10" s="8">
        <v>0</v>
      </c>
      <c r="F10" s="8" t="e">
        <f>#REF!</f>
        <v>#REF!</v>
      </c>
      <c r="G10" s="8" t="e">
        <f>#REF!</f>
        <v>#REF!</v>
      </c>
      <c r="H10" s="8" t="e">
        <f>#REF!</f>
        <v>#REF!</v>
      </c>
      <c r="I10" s="8" t="e">
        <f>#REF!</f>
        <v>#REF!</v>
      </c>
      <c r="J10" s="8" t="e">
        <f>#REF!</f>
        <v>#REF!</v>
      </c>
      <c r="K10" s="8" t="e">
        <f>#REF!</f>
        <v>#REF!</v>
      </c>
      <c r="L10" s="8" t="e">
        <f>#REF!</f>
        <v>#REF!</v>
      </c>
      <c r="M10" s="8" t="e">
        <f>#REF!</f>
        <v>#REF!</v>
      </c>
      <c r="N10" s="8" t="e">
        <f>#REF!</f>
        <v>#REF!</v>
      </c>
      <c r="O10" s="8" t="e">
        <f>#REF!</f>
        <v>#REF!</v>
      </c>
      <c r="P10" s="8" t="e">
        <f>#REF!</f>
        <v>#REF!</v>
      </c>
      <c r="Q10" s="8" t="e">
        <f>#REF!</f>
        <v>#REF!</v>
      </c>
      <c r="R10" s="8" t="e">
        <f>#REF!</f>
        <v>#REF!</v>
      </c>
      <c r="S10" s="8" t="e">
        <f>#REF!</f>
        <v>#REF!</v>
      </c>
      <c r="T10" s="8" t="e">
        <f>#REF!</f>
        <v>#REF!</v>
      </c>
      <c r="U10" s="8" t="e">
        <f>#REF!</f>
        <v>#REF!</v>
      </c>
      <c r="V10" s="8" t="e">
        <f>#REF!</f>
        <v>#REF!</v>
      </c>
      <c r="W10" s="8" t="e">
        <f>#REF!</f>
        <v>#REF!</v>
      </c>
      <c r="X10" s="7">
        <v>0</v>
      </c>
      <c r="Y10" s="7">
        <v>0</v>
      </c>
      <c r="Z10" s="7">
        <v>0</v>
      </c>
      <c r="AA10" s="7">
        <v>0</v>
      </c>
      <c r="AB10" s="7">
        <v>0</v>
      </c>
      <c r="AC10" s="7">
        <v>0</v>
      </c>
      <c r="AD10" s="7">
        <v>0</v>
      </c>
      <c r="AE10" s="7">
        <v>0</v>
      </c>
      <c r="AF10" s="7">
        <v>0</v>
      </c>
      <c r="AG10" s="7">
        <v>0</v>
      </c>
    </row>
    <row r="11" spans="1:33" ht="12.75">
      <c r="A11" s="6" t="e">
        <f>'Data Entry'!#REF!</f>
        <v>#REF!</v>
      </c>
      <c r="B11" s="2" t="e">
        <f>IF(C11&gt;0,#REF!,0)</f>
        <v>#REF!</v>
      </c>
      <c r="C11" s="2" t="e">
        <f>IF(A11="STATE AVG","NULL",'Data Entry'!#REF!)</f>
        <v>#REF!</v>
      </c>
      <c r="D11" s="8" t="e">
        <f>#REF!</f>
        <v>#REF!</v>
      </c>
      <c r="E11" s="8">
        <v>0</v>
      </c>
      <c r="F11" s="8" t="e">
        <f>#REF!</f>
        <v>#REF!</v>
      </c>
      <c r="G11" s="8" t="e">
        <f>#REF!</f>
        <v>#REF!</v>
      </c>
      <c r="H11" s="8" t="e">
        <f>#REF!</f>
        <v>#REF!</v>
      </c>
      <c r="I11" s="8" t="e">
        <f>#REF!</f>
        <v>#REF!</v>
      </c>
      <c r="J11" s="8" t="e">
        <f>#REF!</f>
        <v>#REF!</v>
      </c>
      <c r="K11" s="8" t="e">
        <f>#REF!</f>
        <v>#REF!</v>
      </c>
      <c r="L11" s="8" t="e">
        <f>#REF!</f>
        <v>#REF!</v>
      </c>
      <c r="M11" s="8" t="e">
        <f>#REF!</f>
        <v>#REF!</v>
      </c>
      <c r="N11" s="8" t="e">
        <f>#REF!</f>
        <v>#REF!</v>
      </c>
      <c r="O11" s="8" t="e">
        <f>#REF!</f>
        <v>#REF!</v>
      </c>
      <c r="P11" s="8" t="e">
        <f>#REF!</f>
        <v>#REF!</v>
      </c>
      <c r="Q11" s="8" t="e">
        <f>#REF!</f>
        <v>#REF!</v>
      </c>
      <c r="R11" s="8" t="e">
        <f>#REF!</f>
        <v>#REF!</v>
      </c>
      <c r="S11" s="8" t="e">
        <f>#REF!</f>
        <v>#REF!</v>
      </c>
      <c r="T11" s="8" t="e">
        <f>#REF!</f>
        <v>#REF!</v>
      </c>
      <c r="U11" s="8" t="e">
        <f>#REF!</f>
        <v>#REF!</v>
      </c>
      <c r="V11" s="8" t="e">
        <f>#REF!</f>
        <v>#REF!</v>
      </c>
      <c r="W11" s="8" t="e">
        <f>#REF!</f>
        <v>#REF!</v>
      </c>
      <c r="X11" s="7">
        <v>0</v>
      </c>
      <c r="Y11" s="7">
        <v>0</v>
      </c>
      <c r="Z11" s="7">
        <v>0</v>
      </c>
      <c r="AA11" s="7">
        <v>0</v>
      </c>
      <c r="AB11" s="7">
        <v>0</v>
      </c>
      <c r="AC11" s="7">
        <v>0</v>
      </c>
      <c r="AD11" s="7">
        <v>0</v>
      </c>
      <c r="AE11" s="7">
        <v>0</v>
      </c>
      <c r="AF11" s="7">
        <v>0</v>
      </c>
      <c r="AG11" s="7">
        <v>0</v>
      </c>
    </row>
    <row r="12" spans="1:33" ht="12.75">
      <c r="A12" s="6" t="e">
        <f>'Data Entry'!#REF!</f>
        <v>#REF!</v>
      </c>
      <c r="B12" s="2" t="e">
        <f>IF(C12&gt;0,#REF!,0)</f>
        <v>#REF!</v>
      </c>
      <c r="C12" s="2" t="e">
        <f>IF(A12="STATE AVG","NULL",'Data Entry'!#REF!)</f>
        <v>#REF!</v>
      </c>
      <c r="D12" s="8" t="e">
        <f>#REF!</f>
        <v>#REF!</v>
      </c>
      <c r="E12" s="8">
        <v>0</v>
      </c>
      <c r="F12" s="8" t="e">
        <f>#REF!</f>
        <v>#REF!</v>
      </c>
      <c r="G12" s="8" t="e">
        <f>#REF!</f>
        <v>#REF!</v>
      </c>
      <c r="H12" s="8" t="e">
        <f>#REF!</f>
        <v>#REF!</v>
      </c>
      <c r="I12" s="8" t="e">
        <f>#REF!</f>
        <v>#REF!</v>
      </c>
      <c r="J12" s="8" t="e">
        <f>#REF!</f>
        <v>#REF!</v>
      </c>
      <c r="K12" s="8" t="e">
        <f>#REF!</f>
        <v>#REF!</v>
      </c>
      <c r="L12" s="8" t="e">
        <f>#REF!</f>
        <v>#REF!</v>
      </c>
      <c r="M12" s="8" t="e">
        <f>#REF!</f>
        <v>#REF!</v>
      </c>
      <c r="N12" s="8" t="e">
        <f>#REF!</f>
        <v>#REF!</v>
      </c>
      <c r="O12" s="8" t="e">
        <f>#REF!</f>
        <v>#REF!</v>
      </c>
      <c r="P12" s="8" t="e">
        <f>#REF!</f>
        <v>#REF!</v>
      </c>
      <c r="Q12" s="8" t="e">
        <f>#REF!</f>
        <v>#REF!</v>
      </c>
      <c r="R12" s="8" t="e">
        <f>#REF!</f>
        <v>#REF!</v>
      </c>
      <c r="S12" s="8" t="e">
        <f>#REF!</f>
        <v>#REF!</v>
      </c>
      <c r="T12" s="8" t="e">
        <f>#REF!</f>
        <v>#REF!</v>
      </c>
      <c r="U12" s="8" t="e">
        <f>#REF!</f>
        <v>#REF!</v>
      </c>
      <c r="V12" s="8" t="e">
        <f>#REF!</f>
        <v>#REF!</v>
      </c>
      <c r="W12" s="8" t="e">
        <f>#REF!</f>
        <v>#REF!</v>
      </c>
      <c r="X12" s="7">
        <v>0</v>
      </c>
      <c r="Y12" s="7">
        <v>0</v>
      </c>
      <c r="Z12" s="7">
        <v>0</v>
      </c>
      <c r="AA12" s="7">
        <v>0</v>
      </c>
      <c r="AB12" s="7">
        <v>0</v>
      </c>
      <c r="AC12" s="7">
        <v>0</v>
      </c>
      <c r="AD12" s="7">
        <v>0</v>
      </c>
      <c r="AE12" s="7">
        <v>0</v>
      </c>
      <c r="AF12" s="7">
        <v>0</v>
      </c>
      <c r="AG12" s="7">
        <v>0</v>
      </c>
    </row>
    <row r="13" spans="1:33" ht="12.75">
      <c r="A13" s="6" t="e">
        <f>'Data Entry'!#REF!</f>
        <v>#REF!</v>
      </c>
      <c r="B13" s="2" t="e">
        <f>IF(C13&gt;0,#REF!,0)</f>
        <v>#REF!</v>
      </c>
      <c r="C13" s="2" t="e">
        <f>IF(A13="STATE AVG","NULL",'Data Entry'!#REF!)</f>
        <v>#REF!</v>
      </c>
      <c r="D13" s="8" t="e">
        <f>#REF!</f>
        <v>#REF!</v>
      </c>
      <c r="E13" s="8">
        <v>0</v>
      </c>
      <c r="F13" s="8" t="e">
        <f>#REF!</f>
        <v>#REF!</v>
      </c>
      <c r="G13" s="8" t="e">
        <f>#REF!</f>
        <v>#REF!</v>
      </c>
      <c r="H13" s="8" t="e">
        <f>#REF!</f>
        <v>#REF!</v>
      </c>
      <c r="I13" s="8" t="e">
        <f>#REF!</f>
        <v>#REF!</v>
      </c>
      <c r="J13" s="8" t="e">
        <f>#REF!</f>
        <v>#REF!</v>
      </c>
      <c r="K13" s="8" t="e">
        <f>#REF!</f>
        <v>#REF!</v>
      </c>
      <c r="L13" s="8" t="e">
        <f>#REF!</f>
        <v>#REF!</v>
      </c>
      <c r="M13" s="8" t="e">
        <f>#REF!</f>
        <v>#REF!</v>
      </c>
      <c r="N13" s="8" t="e">
        <f>#REF!</f>
        <v>#REF!</v>
      </c>
      <c r="O13" s="8" t="e">
        <f>#REF!</f>
        <v>#REF!</v>
      </c>
      <c r="P13" s="8" t="e">
        <f>#REF!</f>
        <v>#REF!</v>
      </c>
      <c r="Q13" s="8" t="e">
        <f>#REF!</f>
        <v>#REF!</v>
      </c>
      <c r="R13" s="8" t="e">
        <f>#REF!</f>
        <v>#REF!</v>
      </c>
      <c r="S13" s="8" t="e">
        <f>#REF!</f>
        <v>#REF!</v>
      </c>
      <c r="T13" s="8" t="e">
        <f>#REF!</f>
        <v>#REF!</v>
      </c>
      <c r="U13" s="8" t="e">
        <f>#REF!</f>
        <v>#REF!</v>
      </c>
      <c r="V13" s="8" t="e">
        <f>#REF!</f>
        <v>#REF!</v>
      </c>
      <c r="W13" s="8" t="e">
        <f>#REF!</f>
        <v>#REF!</v>
      </c>
      <c r="X13" s="7">
        <v>0</v>
      </c>
      <c r="Y13" s="7">
        <v>0</v>
      </c>
      <c r="Z13" s="7">
        <v>0</v>
      </c>
      <c r="AA13" s="7">
        <v>0</v>
      </c>
      <c r="AB13" s="7">
        <v>0</v>
      </c>
      <c r="AC13" s="7">
        <v>0</v>
      </c>
      <c r="AD13" s="7">
        <v>0</v>
      </c>
      <c r="AE13" s="7">
        <v>0</v>
      </c>
      <c r="AF13" s="7">
        <v>0</v>
      </c>
      <c r="AG13" s="7">
        <v>0</v>
      </c>
    </row>
    <row r="14" spans="1:33" ht="12.75">
      <c r="A14" s="6" t="e">
        <f>'Data Entry'!#REF!</f>
        <v>#REF!</v>
      </c>
      <c r="B14" s="2" t="e">
        <f>IF(C14&gt;0,#REF!,0)</f>
        <v>#REF!</v>
      </c>
      <c r="C14" s="2" t="e">
        <f>IF(A14="STATE AVG","NULL",'Data Entry'!#REF!)</f>
        <v>#REF!</v>
      </c>
      <c r="D14" s="8" t="e">
        <f>#REF!</f>
        <v>#REF!</v>
      </c>
      <c r="E14" s="8">
        <v>0</v>
      </c>
      <c r="F14" s="8" t="e">
        <f>#REF!</f>
        <v>#REF!</v>
      </c>
      <c r="G14" s="8" t="e">
        <f>#REF!</f>
        <v>#REF!</v>
      </c>
      <c r="H14" s="8" t="e">
        <f>#REF!</f>
        <v>#REF!</v>
      </c>
      <c r="I14" s="8" t="e">
        <f>#REF!</f>
        <v>#REF!</v>
      </c>
      <c r="J14" s="8" t="e">
        <f>#REF!</f>
        <v>#REF!</v>
      </c>
      <c r="K14" s="8" t="e">
        <f>#REF!</f>
        <v>#REF!</v>
      </c>
      <c r="L14" s="8" t="e">
        <f>#REF!</f>
        <v>#REF!</v>
      </c>
      <c r="M14" s="8" t="e">
        <f>#REF!</f>
        <v>#REF!</v>
      </c>
      <c r="N14" s="8" t="e">
        <f>#REF!</f>
        <v>#REF!</v>
      </c>
      <c r="O14" s="8" t="e">
        <f>#REF!</f>
        <v>#REF!</v>
      </c>
      <c r="P14" s="8" t="e">
        <f>#REF!</f>
        <v>#REF!</v>
      </c>
      <c r="Q14" s="8" t="e">
        <f>#REF!</f>
        <v>#REF!</v>
      </c>
      <c r="R14" s="8" t="e">
        <f>#REF!</f>
        <v>#REF!</v>
      </c>
      <c r="S14" s="8" t="e">
        <f>#REF!</f>
        <v>#REF!</v>
      </c>
      <c r="T14" s="8" t="e">
        <f>#REF!</f>
        <v>#REF!</v>
      </c>
      <c r="U14" s="8" t="e">
        <f>#REF!</f>
        <v>#REF!</v>
      </c>
      <c r="V14" s="8" t="e">
        <f>#REF!</f>
        <v>#REF!</v>
      </c>
      <c r="W14" s="8" t="e">
        <f>#REF!</f>
        <v>#REF!</v>
      </c>
      <c r="X14" s="7">
        <v>0</v>
      </c>
      <c r="Y14" s="7">
        <v>0</v>
      </c>
      <c r="Z14" s="7">
        <v>0</v>
      </c>
      <c r="AA14" s="7">
        <v>0</v>
      </c>
      <c r="AB14" s="7">
        <v>0</v>
      </c>
      <c r="AC14" s="7">
        <v>0</v>
      </c>
      <c r="AD14" s="7">
        <v>0</v>
      </c>
      <c r="AE14" s="7">
        <v>0</v>
      </c>
      <c r="AF14" s="7">
        <v>0</v>
      </c>
      <c r="AG14" s="7">
        <v>0</v>
      </c>
    </row>
    <row r="15" spans="1:33" ht="12.75">
      <c r="A15" s="6" t="e">
        <f>'Data Entry'!#REF!</f>
        <v>#REF!</v>
      </c>
      <c r="B15" s="2" t="e">
        <f>IF(C15&gt;0,#REF!,0)</f>
        <v>#REF!</v>
      </c>
      <c r="C15" s="2" t="e">
        <f>IF(A15="STATE AVG","NULL",'Data Entry'!#REF!)</f>
        <v>#REF!</v>
      </c>
      <c r="D15" s="8" t="e">
        <f>#REF!</f>
        <v>#REF!</v>
      </c>
      <c r="E15" s="8">
        <v>0</v>
      </c>
      <c r="F15" s="8" t="e">
        <f>#REF!</f>
        <v>#REF!</v>
      </c>
      <c r="G15" s="8" t="e">
        <f>#REF!</f>
        <v>#REF!</v>
      </c>
      <c r="H15" s="8" t="e">
        <f>#REF!</f>
        <v>#REF!</v>
      </c>
      <c r="I15" s="8" t="e">
        <f>#REF!</f>
        <v>#REF!</v>
      </c>
      <c r="J15" s="8" t="e">
        <f>#REF!</f>
        <v>#REF!</v>
      </c>
      <c r="K15" s="8" t="e">
        <f>#REF!</f>
        <v>#REF!</v>
      </c>
      <c r="L15" s="8" t="e">
        <f>#REF!</f>
        <v>#REF!</v>
      </c>
      <c r="M15" s="8" t="e">
        <f>#REF!</f>
        <v>#REF!</v>
      </c>
      <c r="N15" s="8" t="e">
        <f>#REF!</f>
        <v>#REF!</v>
      </c>
      <c r="O15" s="8" t="e">
        <f>#REF!</f>
        <v>#REF!</v>
      </c>
      <c r="P15" s="8" t="e">
        <f>#REF!</f>
        <v>#REF!</v>
      </c>
      <c r="Q15" s="8" t="e">
        <f>#REF!</f>
        <v>#REF!</v>
      </c>
      <c r="R15" s="8" t="e">
        <f>#REF!</f>
        <v>#REF!</v>
      </c>
      <c r="S15" s="8" t="e">
        <f>#REF!</f>
        <v>#REF!</v>
      </c>
      <c r="T15" s="8" t="e">
        <f>#REF!</f>
        <v>#REF!</v>
      </c>
      <c r="U15" s="8" t="e">
        <f>#REF!</f>
        <v>#REF!</v>
      </c>
      <c r="V15" s="8" t="e">
        <f>#REF!</f>
        <v>#REF!</v>
      </c>
      <c r="W15" s="8" t="e">
        <f>#REF!</f>
        <v>#REF!</v>
      </c>
      <c r="X15" s="7">
        <v>0</v>
      </c>
      <c r="Y15" s="7">
        <v>0</v>
      </c>
      <c r="Z15" s="7">
        <v>0</v>
      </c>
      <c r="AA15" s="7">
        <v>0</v>
      </c>
      <c r="AB15" s="7">
        <v>0</v>
      </c>
      <c r="AC15" s="7">
        <v>0</v>
      </c>
      <c r="AD15" s="7">
        <v>0</v>
      </c>
      <c r="AE15" s="7">
        <v>0</v>
      </c>
      <c r="AF15" s="7">
        <v>0</v>
      </c>
      <c r="AG15" s="7">
        <v>0</v>
      </c>
    </row>
    <row r="16" spans="1:33" ht="12.75">
      <c r="A16" s="6" t="e">
        <f>'Data Entry'!#REF!</f>
        <v>#REF!</v>
      </c>
      <c r="B16" s="2" t="e">
        <f>IF(C16&gt;0,#REF!,0)</f>
        <v>#REF!</v>
      </c>
      <c r="C16" s="2" t="e">
        <f>IF(A16="STATE AVG","NULL",'Data Entry'!#REF!)</f>
        <v>#REF!</v>
      </c>
      <c r="D16" s="8" t="e">
        <f>#REF!</f>
        <v>#REF!</v>
      </c>
      <c r="E16" s="8">
        <v>0</v>
      </c>
      <c r="F16" s="8" t="e">
        <f>#REF!</f>
        <v>#REF!</v>
      </c>
      <c r="G16" s="8" t="e">
        <f>#REF!</f>
        <v>#REF!</v>
      </c>
      <c r="H16" s="8" t="e">
        <f>#REF!</f>
        <v>#REF!</v>
      </c>
      <c r="I16" s="8" t="e">
        <f>#REF!</f>
        <v>#REF!</v>
      </c>
      <c r="J16" s="8" t="e">
        <f>#REF!</f>
        <v>#REF!</v>
      </c>
      <c r="K16" s="8" t="e">
        <f>#REF!</f>
        <v>#REF!</v>
      </c>
      <c r="L16" s="8" t="e">
        <f>#REF!</f>
        <v>#REF!</v>
      </c>
      <c r="M16" s="8" t="e">
        <f>#REF!</f>
        <v>#REF!</v>
      </c>
      <c r="N16" s="8" t="e">
        <f>#REF!</f>
        <v>#REF!</v>
      </c>
      <c r="O16" s="8" t="e">
        <f>#REF!</f>
        <v>#REF!</v>
      </c>
      <c r="P16" s="8" t="e">
        <f>#REF!</f>
        <v>#REF!</v>
      </c>
      <c r="Q16" s="8" t="e">
        <f>#REF!</f>
        <v>#REF!</v>
      </c>
      <c r="R16" s="8" t="e">
        <f>#REF!</f>
        <v>#REF!</v>
      </c>
      <c r="S16" s="8" t="e">
        <f>#REF!</f>
        <v>#REF!</v>
      </c>
      <c r="T16" s="8" t="e">
        <f>#REF!</f>
        <v>#REF!</v>
      </c>
      <c r="U16" s="8" t="e">
        <f>#REF!</f>
        <v>#REF!</v>
      </c>
      <c r="V16" s="8" t="e">
        <f>#REF!</f>
        <v>#REF!</v>
      </c>
      <c r="W16" s="8" t="e">
        <f>#REF!</f>
        <v>#REF!</v>
      </c>
      <c r="X16" s="7">
        <v>0</v>
      </c>
      <c r="Y16" s="7">
        <v>0</v>
      </c>
      <c r="Z16" s="7">
        <v>0</v>
      </c>
      <c r="AA16" s="7">
        <v>0</v>
      </c>
      <c r="AB16" s="7">
        <v>0</v>
      </c>
      <c r="AC16" s="7">
        <v>0</v>
      </c>
      <c r="AD16" s="7">
        <v>0</v>
      </c>
      <c r="AE16" s="7">
        <v>0</v>
      </c>
      <c r="AF16" s="7">
        <v>0</v>
      </c>
      <c r="AG16" s="7">
        <v>0</v>
      </c>
    </row>
    <row r="17" spans="1:33" ht="12.75">
      <c r="A17" s="6" t="e">
        <f>'Data Entry'!#REF!</f>
        <v>#REF!</v>
      </c>
      <c r="B17" s="2" t="e">
        <f>IF(C17&gt;0,#REF!,0)</f>
        <v>#REF!</v>
      </c>
      <c r="C17" s="2" t="e">
        <f>IF(A17="STATE AVG","NULL",'Data Entry'!#REF!)</f>
        <v>#REF!</v>
      </c>
      <c r="D17" s="8" t="e">
        <f>#REF!</f>
        <v>#REF!</v>
      </c>
      <c r="E17" s="8">
        <v>0</v>
      </c>
      <c r="F17" s="8" t="e">
        <f>#REF!</f>
        <v>#REF!</v>
      </c>
      <c r="G17" s="8" t="e">
        <f>#REF!</f>
        <v>#REF!</v>
      </c>
      <c r="H17" s="8" t="e">
        <f>#REF!</f>
        <v>#REF!</v>
      </c>
      <c r="I17" s="8" t="e">
        <f>#REF!</f>
        <v>#REF!</v>
      </c>
      <c r="J17" s="8" t="e">
        <f>#REF!</f>
        <v>#REF!</v>
      </c>
      <c r="K17" s="8" t="e">
        <f>#REF!</f>
        <v>#REF!</v>
      </c>
      <c r="L17" s="8" t="e">
        <f>#REF!</f>
        <v>#REF!</v>
      </c>
      <c r="M17" s="8" t="e">
        <f>#REF!</f>
        <v>#REF!</v>
      </c>
      <c r="N17" s="8" t="e">
        <f>#REF!</f>
        <v>#REF!</v>
      </c>
      <c r="O17" s="8" t="e">
        <f>#REF!</f>
        <v>#REF!</v>
      </c>
      <c r="P17" s="8" t="e">
        <f>#REF!</f>
        <v>#REF!</v>
      </c>
      <c r="Q17" s="8" t="e">
        <f>#REF!</f>
        <v>#REF!</v>
      </c>
      <c r="R17" s="8" t="e">
        <f>#REF!</f>
        <v>#REF!</v>
      </c>
      <c r="S17" s="8" t="e">
        <f>#REF!</f>
        <v>#REF!</v>
      </c>
      <c r="T17" s="8" t="e">
        <f>#REF!</f>
        <v>#REF!</v>
      </c>
      <c r="U17" s="8" t="e">
        <f>#REF!</f>
        <v>#REF!</v>
      </c>
      <c r="V17" s="8" t="e">
        <f>#REF!</f>
        <v>#REF!</v>
      </c>
      <c r="W17" s="8" t="e">
        <f>#REF!</f>
        <v>#REF!</v>
      </c>
      <c r="X17" s="7">
        <v>0</v>
      </c>
      <c r="Y17" s="7">
        <v>0</v>
      </c>
      <c r="Z17" s="7">
        <v>0</v>
      </c>
      <c r="AA17" s="7">
        <v>0</v>
      </c>
      <c r="AB17" s="7">
        <v>0</v>
      </c>
      <c r="AC17" s="7">
        <v>0</v>
      </c>
      <c r="AD17" s="7">
        <v>0</v>
      </c>
      <c r="AE17" s="7">
        <v>0</v>
      </c>
      <c r="AF17" s="7">
        <v>0</v>
      </c>
      <c r="AG17" s="7">
        <v>0</v>
      </c>
    </row>
    <row r="18" spans="1:33" ht="12.75">
      <c r="A18" s="6" t="e">
        <f>'Data Entry'!#REF!</f>
        <v>#REF!</v>
      </c>
      <c r="B18" s="2" t="e">
        <f>IF(C18&gt;0,#REF!,0)</f>
        <v>#REF!</v>
      </c>
      <c r="C18" s="2" t="e">
        <f>IF(A18="STATE AVG","NULL",'Data Entry'!#REF!)</f>
        <v>#REF!</v>
      </c>
      <c r="D18" s="8" t="e">
        <f>#REF!</f>
        <v>#REF!</v>
      </c>
      <c r="E18" s="8">
        <v>0</v>
      </c>
      <c r="F18" s="8" t="e">
        <f>#REF!</f>
        <v>#REF!</v>
      </c>
      <c r="G18" s="8" t="e">
        <f>#REF!</f>
        <v>#REF!</v>
      </c>
      <c r="H18" s="8" t="e">
        <f>#REF!</f>
        <v>#REF!</v>
      </c>
      <c r="I18" s="8" t="e">
        <f>#REF!</f>
        <v>#REF!</v>
      </c>
      <c r="J18" s="8" t="e">
        <f>#REF!</f>
        <v>#REF!</v>
      </c>
      <c r="K18" s="8" t="e">
        <f>#REF!</f>
        <v>#REF!</v>
      </c>
      <c r="L18" s="8" t="e">
        <f>#REF!</f>
        <v>#REF!</v>
      </c>
      <c r="M18" s="8" t="e">
        <f>#REF!</f>
        <v>#REF!</v>
      </c>
      <c r="N18" s="8" t="e">
        <f>#REF!</f>
        <v>#REF!</v>
      </c>
      <c r="O18" s="8" t="e">
        <f>#REF!</f>
        <v>#REF!</v>
      </c>
      <c r="P18" s="8" t="e">
        <f>#REF!</f>
        <v>#REF!</v>
      </c>
      <c r="Q18" s="8" t="e">
        <f>#REF!</f>
        <v>#REF!</v>
      </c>
      <c r="R18" s="8" t="e">
        <f>#REF!</f>
        <v>#REF!</v>
      </c>
      <c r="S18" s="8" t="e">
        <f>#REF!</f>
        <v>#REF!</v>
      </c>
      <c r="T18" s="8" t="e">
        <f>#REF!</f>
        <v>#REF!</v>
      </c>
      <c r="U18" s="8" t="e">
        <f>#REF!</f>
        <v>#REF!</v>
      </c>
      <c r="V18" s="8" t="e">
        <f>#REF!</f>
        <v>#REF!</v>
      </c>
      <c r="W18" s="8" t="e">
        <f>#REF!</f>
        <v>#REF!</v>
      </c>
      <c r="X18" s="7">
        <v>0</v>
      </c>
      <c r="Y18" s="7">
        <v>0</v>
      </c>
      <c r="Z18" s="7">
        <v>0</v>
      </c>
      <c r="AA18" s="7">
        <v>0</v>
      </c>
      <c r="AB18" s="7">
        <v>0</v>
      </c>
      <c r="AC18" s="7">
        <v>0</v>
      </c>
      <c r="AD18" s="7">
        <v>0</v>
      </c>
      <c r="AE18" s="7">
        <v>0</v>
      </c>
      <c r="AF18" s="7">
        <v>0</v>
      </c>
      <c r="AG18" s="7">
        <v>0</v>
      </c>
    </row>
    <row r="19" spans="1:33" ht="12.75">
      <c r="A19" s="6" t="e">
        <f>'Data Entry'!#REF!</f>
        <v>#REF!</v>
      </c>
      <c r="B19" s="2" t="e">
        <f>IF(C19&gt;0,#REF!,0)</f>
        <v>#REF!</v>
      </c>
      <c r="C19" s="2" t="e">
        <f>IF(A19="STATE AVG","NULL",'Data Entry'!#REF!)</f>
        <v>#REF!</v>
      </c>
      <c r="D19" s="8" t="e">
        <f>#REF!</f>
        <v>#REF!</v>
      </c>
      <c r="E19" s="8">
        <v>0</v>
      </c>
      <c r="F19" s="8" t="e">
        <f>#REF!</f>
        <v>#REF!</v>
      </c>
      <c r="G19" s="8" t="e">
        <f>#REF!</f>
        <v>#REF!</v>
      </c>
      <c r="H19" s="8" t="e">
        <f>#REF!</f>
        <v>#REF!</v>
      </c>
      <c r="I19" s="8" t="e">
        <f>#REF!</f>
        <v>#REF!</v>
      </c>
      <c r="J19" s="8" t="e">
        <f>#REF!</f>
        <v>#REF!</v>
      </c>
      <c r="K19" s="8" t="e">
        <f>#REF!</f>
        <v>#REF!</v>
      </c>
      <c r="L19" s="8" t="e">
        <f>#REF!</f>
        <v>#REF!</v>
      </c>
      <c r="M19" s="8" t="e">
        <f>#REF!</f>
        <v>#REF!</v>
      </c>
      <c r="N19" s="8" t="e">
        <f>#REF!</f>
        <v>#REF!</v>
      </c>
      <c r="O19" s="8" t="e">
        <f>#REF!</f>
        <v>#REF!</v>
      </c>
      <c r="P19" s="8" t="e">
        <f>#REF!</f>
        <v>#REF!</v>
      </c>
      <c r="Q19" s="8" t="e">
        <f>#REF!</f>
        <v>#REF!</v>
      </c>
      <c r="R19" s="8" t="e">
        <f>#REF!</f>
        <v>#REF!</v>
      </c>
      <c r="S19" s="8" t="e">
        <f>#REF!</f>
        <v>#REF!</v>
      </c>
      <c r="T19" s="8" t="e">
        <f>#REF!</f>
        <v>#REF!</v>
      </c>
      <c r="U19" s="8" t="e">
        <f>#REF!</f>
        <v>#REF!</v>
      </c>
      <c r="V19" s="8" t="e">
        <f>#REF!</f>
        <v>#REF!</v>
      </c>
      <c r="W19" s="8" t="e">
        <f>#REF!</f>
        <v>#REF!</v>
      </c>
      <c r="X19" s="7">
        <v>0</v>
      </c>
      <c r="Y19" s="7">
        <v>0</v>
      </c>
      <c r="Z19" s="7">
        <v>0</v>
      </c>
      <c r="AA19" s="7">
        <v>0</v>
      </c>
      <c r="AB19" s="7">
        <v>0</v>
      </c>
      <c r="AC19" s="7">
        <v>0</v>
      </c>
      <c r="AD19" s="7">
        <v>0</v>
      </c>
      <c r="AE19" s="7">
        <v>0</v>
      </c>
      <c r="AF19" s="7">
        <v>0</v>
      </c>
      <c r="AG19" s="7">
        <v>0</v>
      </c>
    </row>
    <row r="20" spans="1:33" ht="12.75">
      <c r="A20" s="6" t="e">
        <f>'Data Entry'!#REF!</f>
        <v>#REF!</v>
      </c>
      <c r="B20" s="2" t="e">
        <f>IF(C20&gt;0,#REF!,0)</f>
        <v>#REF!</v>
      </c>
      <c r="C20" s="2" t="e">
        <f>IF(A20="STATE AVG","NULL",'Data Entry'!#REF!)</f>
        <v>#REF!</v>
      </c>
      <c r="D20" s="8" t="e">
        <f>#REF!</f>
        <v>#REF!</v>
      </c>
      <c r="E20" s="8">
        <v>0</v>
      </c>
      <c r="F20" s="8" t="e">
        <f>#REF!</f>
        <v>#REF!</v>
      </c>
      <c r="G20" s="8" t="e">
        <f>#REF!</f>
        <v>#REF!</v>
      </c>
      <c r="H20" s="8" t="e">
        <f>#REF!</f>
        <v>#REF!</v>
      </c>
      <c r="I20" s="8" t="e">
        <f>#REF!</f>
        <v>#REF!</v>
      </c>
      <c r="J20" s="8" t="e">
        <f>#REF!</f>
        <v>#REF!</v>
      </c>
      <c r="K20" s="8" t="e">
        <f>#REF!</f>
        <v>#REF!</v>
      </c>
      <c r="L20" s="8" t="e">
        <f>#REF!</f>
        <v>#REF!</v>
      </c>
      <c r="M20" s="8" t="e">
        <f>#REF!</f>
        <v>#REF!</v>
      </c>
      <c r="N20" s="8" t="e">
        <f>#REF!</f>
        <v>#REF!</v>
      </c>
      <c r="O20" s="8" t="e">
        <f>#REF!</f>
        <v>#REF!</v>
      </c>
      <c r="P20" s="8" t="e">
        <f>#REF!</f>
        <v>#REF!</v>
      </c>
      <c r="Q20" s="8" t="e">
        <f>#REF!</f>
        <v>#REF!</v>
      </c>
      <c r="R20" s="8" t="e">
        <f>#REF!</f>
        <v>#REF!</v>
      </c>
      <c r="S20" s="8" t="e">
        <f>#REF!</f>
        <v>#REF!</v>
      </c>
      <c r="T20" s="8" t="e">
        <f>#REF!</f>
        <v>#REF!</v>
      </c>
      <c r="U20" s="8" t="e">
        <f>#REF!</f>
        <v>#REF!</v>
      </c>
      <c r="V20" s="8" t="e">
        <f>#REF!</f>
        <v>#REF!</v>
      </c>
      <c r="W20" s="8" t="e">
        <f>#REF!</f>
        <v>#REF!</v>
      </c>
      <c r="X20" s="7">
        <v>0</v>
      </c>
      <c r="Y20" s="7">
        <v>0</v>
      </c>
      <c r="Z20" s="7">
        <v>0</v>
      </c>
      <c r="AA20" s="7">
        <v>0</v>
      </c>
      <c r="AB20" s="7">
        <v>0</v>
      </c>
      <c r="AC20" s="7">
        <v>0</v>
      </c>
      <c r="AD20" s="7">
        <v>0</v>
      </c>
      <c r="AE20" s="7">
        <v>0</v>
      </c>
      <c r="AF20" s="7">
        <v>0</v>
      </c>
      <c r="AG20" s="7">
        <v>0</v>
      </c>
    </row>
    <row r="21" spans="1:33" ht="12.75">
      <c r="A21" s="6" t="e">
        <f>'Data Entry'!#REF!</f>
        <v>#REF!</v>
      </c>
      <c r="B21" s="2" t="e">
        <f>IF(C21&gt;0,#REF!,0)</f>
        <v>#REF!</v>
      </c>
      <c r="C21" s="2" t="e">
        <f>IF(A21="STATE AVG","NULL",'Data Entry'!#REF!)</f>
        <v>#REF!</v>
      </c>
      <c r="D21" s="8" t="e">
        <f>#REF!</f>
        <v>#REF!</v>
      </c>
      <c r="E21" s="8">
        <v>0</v>
      </c>
      <c r="F21" s="8" t="e">
        <f>#REF!</f>
        <v>#REF!</v>
      </c>
      <c r="G21" s="8" t="e">
        <f>#REF!</f>
        <v>#REF!</v>
      </c>
      <c r="H21" s="8" t="e">
        <f>#REF!</f>
        <v>#REF!</v>
      </c>
      <c r="I21" s="8" t="e">
        <f>#REF!</f>
        <v>#REF!</v>
      </c>
      <c r="J21" s="8" t="e">
        <f>#REF!</f>
        <v>#REF!</v>
      </c>
      <c r="K21" s="8" t="e">
        <f>#REF!</f>
        <v>#REF!</v>
      </c>
      <c r="L21" s="8" t="e">
        <f>#REF!</f>
        <v>#REF!</v>
      </c>
      <c r="M21" s="8" t="e">
        <f>#REF!</f>
        <v>#REF!</v>
      </c>
      <c r="N21" s="8" t="e">
        <f>#REF!</f>
        <v>#REF!</v>
      </c>
      <c r="O21" s="8" t="e">
        <f>#REF!</f>
        <v>#REF!</v>
      </c>
      <c r="P21" s="8" t="e">
        <f>#REF!</f>
        <v>#REF!</v>
      </c>
      <c r="Q21" s="8" t="e">
        <f>#REF!</f>
        <v>#REF!</v>
      </c>
      <c r="R21" s="8" t="e">
        <f>#REF!</f>
        <v>#REF!</v>
      </c>
      <c r="S21" s="8" t="e">
        <f>#REF!</f>
        <v>#REF!</v>
      </c>
      <c r="T21" s="8" t="e">
        <f>#REF!</f>
        <v>#REF!</v>
      </c>
      <c r="U21" s="8" t="e">
        <f>#REF!</f>
        <v>#REF!</v>
      </c>
      <c r="V21" s="8" t="e">
        <f>#REF!</f>
        <v>#REF!</v>
      </c>
      <c r="W21" s="8" t="e">
        <f>#REF!</f>
        <v>#REF!</v>
      </c>
      <c r="X21" s="7">
        <v>0</v>
      </c>
      <c r="Y21" s="7">
        <v>0</v>
      </c>
      <c r="Z21" s="7">
        <v>0</v>
      </c>
      <c r="AA21" s="7">
        <v>0</v>
      </c>
      <c r="AB21" s="7">
        <v>0</v>
      </c>
      <c r="AC21" s="7">
        <v>0</v>
      </c>
      <c r="AD21" s="7">
        <v>0</v>
      </c>
      <c r="AE21" s="7">
        <v>0</v>
      </c>
      <c r="AF21" s="7">
        <v>0</v>
      </c>
      <c r="AG21" s="7">
        <v>0</v>
      </c>
    </row>
    <row r="22" spans="1:33" ht="12.75">
      <c r="A22" s="6" t="e">
        <f>'Data Entry'!#REF!</f>
        <v>#REF!</v>
      </c>
      <c r="B22" s="2" t="e">
        <f>IF(C22&gt;0,#REF!,0)</f>
        <v>#REF!</v>
      </c>
      <c r="C22" s="2" t="e">
        <f>IF(A22="STATE AVG","NULL",'Data Entry'!#REF!)</f>
        <v>#REF!</v>
      </c>
      <c r="D22" s="8" t="e">
        <f>#REF!</f>
        <v>#REF!</v>
      </c>
      <c r="E22" s="8">
        <v>0</v>
      </c>
      <c r="F22" s="8" t="e">
        <f>#REF!</f>
        <v>#REF!</v>
      </c>
      <c r="G22" s="8" t="e">
        <f>#REF!</f>
        <v>#REF!</v>
      </c>
      <c r="H22" s="8" t="e">
        <f>#REF!</f>
        <v>#REF!</v>
      </c>
      <c r="I22" s="8" t="e">
        <f>#REF!</f>
        <v>#REF!</v>
      </c>
      <c r="J22" s="8" t="e">
        <f>#REF!</f>
        <v>#REF!</v>
      </c>
      <c r="K22" s="8" t="e">
        <f>#REF!</f>
        <v>#REF!</v>
      </c>
      <c r="L22" s="8" t="e">
        <f>#REF!</f>
        <v>#REF!</v>
      </c>
      <c r="M22" s="8" t="e">
        <f>#REF!</f>
        <v>#REF!</v>
      </c>
      <c r="N22" s="8" t="e">
        <f>#REF!</f>
        <v>#REF!</v>
      </c>
      <c r="O22" s="8" t="e">
        <f>#REF!</f>
        <v>#REF!</v>
      </c>
      <c r="P22" s="8" t="e">
        <f>#REF!</f>
        <v>#REF!</v>
      </c>
      <c r="Q22" s="8" t="e">
        <f>#REF!</f>
        <v>#REF!</v>
      </c>
      <c r="R22" s="8" t="e">
        <f>#REF!</f>
        <v>#REF!</v>
      </c>
      <c r="S22" s="8" t="e">
        <f>#REF!</f>
        <v>#REF!</v>
      </c>
      <c r="T22" s="8" t="e">
        <f>#REF!</f>
        <v>#REF!</v>
      </c>
      <c r="U22" s="8" t="e">
        <f>#REF!</f>
        <v>#REF!</v>
      </c>
      <c r="V22" s="8" t="e">
        <f>#REF!</f>
        <v>#REF!</v>
      </c>
      <c r="W22" s="8" t="e">
        <f>#REF!</f>
        <v>#REF!</v>
      </c>
      <c r="X22" s="7">
        <v>0</v>
      </c>
      <c r="Y22" s="7">
        <v>0</v>
      </c>
      <c r="Z22" s="7">
        <v>0</v>
      </c>
      <c r="AA22" s="7">
        <v>0</v>
      </c>
      <c r="AB22" s="7">
        <v>0</v>
      </c>
      <c r="AC22" s="7">
        <v>0</v>
      </c>
      <c r="AD22" s="7">
        <v>0</v>
      </c>
      <c r="AE22" s="7">
        <v>0</v>
      </c>
      <c r="AF22" s="7">
        <v>0</v>
      </c>
      <c r="AG22" s="7">
        <v>0</v>
      </c>
    </row>
    <row r="23" spans="1:33" ht="12.75">
      <c r="A23" s="6" t="e">
        <f>'Data Entry'!#REF!</f>
        <v>#REF!</v>
      </c>
      <c r="B23" s="2" t="e">
        <f>IF(C23&gt;0,#REF!,0)</f>
        <v>#REF!</v>
      </c>
      <c r="C23" s="2" t="e">
        <f>IF(A23="STATE AVG","NULL",'Data Entry'!#REF!)</f>
        <v>#REF!</v>
      </c>
      <c r="D23" s="8" t="e">
        <f>#REF!</f>
        <v>#REF!</v>
      </c>
      <c r="E23" s="8">
        <v>0</v>
      </c>
      <c r="F23" s="8" t="e">
        <f>#REF!</f>
        <v>#REF!</v>
      </c>
      <c r="G23" s="8" t="e">
        <f>#REF!</f>
        <v>#REF!</v>
      </c>
      <c r="H23" s="8" t="e">
        <f>#REF!</f>
        <v>#REF!</v>
      </c>
      <c r="I23" s="8" t="e">
        <f>#REF!</f>
        <v>#REF!</v>
      </c>
      <c r="J23" s="8" t="e">
        <f>#REF!</f>
        <v>#REF!</v>
      </c>
      <c r="K23" s="8" t="e">
        <f>#REF!</f>
        <v>#REF!</v>
      </c>
      <c r="L23" s="8" t="e">
        <f>#REF!</f>
        <v>#REF!</v>
      </c>
      <c r="M23" s="8" t="e">
        <f>#REF!</f>
        <v>#REF!</v>
      </c>
      <c r="N23" s="8" t="e">
        <f>#REF!</f>
        <v>#REF!</v>
      </c>
      <c r="O23" s="8" t="e">
        <f>#REF!</f>
        <v>#REF!</v>
      </c>
      <c r="P23" s="8" t="e">
        <f>#REF!</f>
        <v>#REF!</v>
      </c>
      <c r="Q23" s="8" t="e">
        <f>#REF!</f>
        <v>#REF!</v>
      </c>
      <c r="R23" s="8" t="e">
        <f>#REF!</f>
        <v>#REF!</v>
      </c>
      <c r="S23" s="8" t="e">
        <f>#REF!</f>
        <v>#REF!</v>
      </c>
      <c r="T23" s="8" t="e">
        <f>#REF!</f>
        <v>#REF!</v>
      </c>
      <c r="U23" s="8" t="e">
        <f>#REF!</f>
        <v>#REF!</v>
      </c>
      <c r="V23" s="8" t="e">
        <f>#REF!</f>
        <v>#REF!</v>
      </c>
      <c r="W23" s="8" t="e">
        <f>#REF!</f>
        <v>#REF!</v>
      </c>
      <c r="X23" s="7">
        <v>0</v>
      </c>
      <c r="Y23" s="7">
        <v>0</v>
      </c>
      <c r="Z23" s="7">
        <v>0</v>
      </c>
      <c r="AA23" s="7">
        <v>0</v>
      </c>
      <c r="AB23" s="7">
        <v>0</v>
      </c>
      <c r="AC23" s="7">
        <v>0</v>
      </c>
      <c r="AD23" s="7">
        <v>0</v>
      </c>
      <c r="AE23" s="7">
        <v>0</v>
      </c>
      <c r="AF23" s="7">
        <v>0</v>
      </c>
      <c r="AG23" s="7">
        <v>0</v>
      </c>
    </row>
    <row r="24" spans="1:33" ht="12.75">
      <c r="A24" s="6" t="e">
        <f>'Data Entry'!#REF!</f>
        <v>#REF!</v>
      </c>
      <c r="B24" s="2" t="e">
        <f>IF(C24&gt;0,#REF!,0)</f>
        <v>#REF!</v>
      </c>
      <c r="C24" s="2" t="e">
        <f>IF(A24="STATE AVG","NULL",'Data Entry'!#REF!)</f>
        <v>#REF!</v>
      </c>
      <c r="D24" s="8" t="e">
        <f>#REF!</f>
        <v>#REF!</v>
      </c>
      <c r="E24" s="8">
        <v>0</v>
      </c>
      <c r="F24" s="8" t="e">
        <f>#REF!</f>
        <v>#REF!</v>
      </c>
      <c r="G24" s="8" t="e">
        <f>#REF!</f>
        <v>#REF!</v>
      </c>
      <c r="H24" s="8" t="e">
        <f>#REF!</f>
        <v>#REF!</v>
      </c>
      <c r="I24" s="8" t="e">
        <f>#REF!</f>
        <v>#REF!</v>
      </c>
      <c r="J24" s="8" t="e">
        <f>#REF!</f>
        <v>#REF!</v>
      </c>
      <c r="K24" s="8" t="e">
        <f>#REF!</f>
        <v>#REF!</v>
      </c>
      <c r="L24" s="8" t="e">
        <f>#REF!</f>
        <v>#REF!</v>
      </c>
      <c r="M24" s="8" t="e">
        <f>#REF!</f>
        <v>#REF!</v>
      </c>
      <c r="N24" s="8" t="e">
        <f>#REF!</f>
        <v>#REF!</v>
      </c>
      <c r="O24" s="8" t="e">
        <f>#REF!</f>
        <v>#REF!</v>
      </c>
      <c r="P24" s="8" t="e">
        <f>#REF!</f>
        <v>#REF!</v>
      </c>
      <c r="Q24" s="8" t="e">
        <f>#REF!</f>
        <v>#REF!</v>
      </c>
      <c r="R24" s="8" t="e">
        <f>#REF!</f>
        <v>#REF!</v>
      </c>
      <c r="S24" s="8" t="e">
        <f>#REF!</f>
        <v>#REF!</v>
      </c>
      <c r="T24" s="8" t="e">
        <f>#REF!</f>
        <v>#REF!</v>
      </c>
      <c r="U24" s="8" t="e">
        <f>#REF!</f>
        <v>#REF!</v>
      </c>
      <c r="V24" s="8" t="e">
        <f>#REF!</f>
        <v>#REF!</v>
      </c>
      <c r="W24" s="8" t="e">
        <f>#REF!</f>
        <v>#REF!</v>
      </c>
      <c r="X24" s="7">
        <v>0</v>
      </c>
      <c r="Y24" s="7">
        <v>0</v>
      </c>
      <c r="Z24" s="7">
        <v>0</v>
      </c>
      <c r="AA24" s="7">
        <v>0</v>
      </c>
      <c r="AB24" s="7">
        <v>0</v>
      </c>
      <c r="AC24" s="7">
        <v>0</v>
      </c>
      <c r="AD24" s="7">
        <v>0</v>
      </c>
      <c r="AE24" s="7">
        <v>0</v>
      </c>
      <c r="AF24" s="7">
        <v>0</v>
      </c>
      <c r="AG24" s="7">
        <v>0</v>
      </c>
    </row>
    <row r="25" spans="1:33" ht="12.75">
      <c r="A25" s="6" t="e">
        <f>'Data Entry'!#REF!</f>
        <v>#REF!</v>
      </c>
      <c r="B25" s="2" t="e">
        <f>IF(C25&gt;0,#REF!,0)</f>
        <v>#REF!</v>
      </c>
      <c r="C25" s="2" t="e">
        <f>IF(A25="STATE AVG","NULL",'Data Entry'!#REF!)</f>
        <v>#REF!</v>
      </c>
      <c r="D25" s="8" t="e">
        <f>#REF!</f>
        <v>#REF!</v>
      </c>
      <c r="E25" s="8">
        <v>0</v>
      </c>
      <c r="F25" s="8" t="e">
        <f>#REF!</f>
        <v>#REF!</v>
      </c>
      <c r="G25" s="8" t="e">
        <f>#REF!</f>
        <v>#REF!</v>
      </c>
      <c r="H25" s="8" t="e">
        <f>#REF!</f>
        <v>#REF!</v>
      </c>
      <c r="I25" s="8" t="e">
        <f>#REF!</f>
        <v>#REF!</v>
      </c>
      <c r="J25" s="8" t="e">
        <f>#REF!</f>
        <v>#REF!</v>
      </c>
      <c r="K25" s="8" t="e">
        <f>#REF!</f>
        <v>#REF!</v>
      </c>
      <c r="L25" s="8" t="e">
        <f>#REF!</f>
        <v>#REF!</v>
      </c>
      <c r="M25" s="8" t="e">
        <f>#REF!</f>
        <v>#REF!</v>
      </c>
      <c r="N25" s="8" t="e">
        <f>#REF!</f>
        <v>#REF!</v>
      </c>
      <c r="O25" s="8" t="e">
        <f>#REF!</f>
        <v>#REF!</v>
      </c>
      <c r="P25" s="8" t="e">
        <f>#REF!</f>
        <v>#REF!</v>
      </c>
      <c r="Q25" s="8" t="e">
        <f>#REF!</f>
        <v>#REF!</v>
      </c>
      <c r="R25" s="8" t="e">
        <f>#REF!</f>
        <v>#REF!</v>
      </c>
      <c r="S25" s="8" t="e">
        <f>#REF!</f>
        <v>#REF!</v>
      </c>
      <c r="T25" s="8" t="e">
        <f>#REF!</f>
        <v>#REF!</v>
      </c>
      <c r="U25" s="8" t="e">
        <f>#REF!</f>
        <v>#REF!</v>
      </c>
      <c r="V25" s="8" t="e">
        <f>#REF!</f>
        <v>#REF!</v>
      </c>
      <c r="W25" s="8" t="e">
        <f>#REF!</f>
        <v>#REF!</v>
      </c>
      <c r="X25" s="7">
        <v>0</v>
      </c>
      <c r="Y25" s="7">
        <v>0</v>
      </c>
      <c r="Z25" s="7">
        <v>0</v>
      </c>
      <c r="AA25" s="7">
        <v>0</v>
      </c>
      <c r="AB25" s="7">
        <v>0</v>
      </c>
      <c r="AC25" s="7">
        <v>0</v>
      </c>
      <c r="AD25" s="7">
        <v>0</v>
      </c>
      <c r="AE25" s="7">
        <v>0</v>
      </c>
      <c r="AF25" s="7">
        <v>0</v>
      </c>
      <c r="AG25" s="7">
        <v>0</v>
      </c>
    </row>
    <row r="26" spans="1:33" ht="12.75">
      <c r="A26" s="6" t="e">
        <f>'Data Entry'!#REF!</f>
        <v>#REF!</v>
      </c>
      <c r="B26" s="2" t="e">
        <f>IF(C26&gt;0,#REF!,0)</f>
        <v>#REF!</v>
      </c>
      <c r="C26" s="2" t="e">
        <f>IF(A26="STATE AVG","NULL",'Data Entry'!#REF!)</f>
        <v>#REF!</v>
      </c>
      <c r="D26" s="8" t="e">
        <f>#REF!</f>
        <v>#REF!</v>
      </c>
      <c r="E26" s="8">
        <v>0</v>
      </c>
      <c r="F26" s="8" t="e">
        <f>#REF!</f>
        <v>#REF!</v>
      </c>
      <c r="G26" s="8" t="e">
        <f>#REF!</f>
        <v>#REF!</v>
      </c>
      <c r="H26" s="8" t="e">
        <f>#REF!</f>
        <v>#REF!</v>
      </c>
      <c r="I26" s="8" t="e">
        <f>#REF!</f>
        <v>#REF!</v>
      </c>
      <c r="J26" s="8" t="e">
        <f>#REF!</f>
        <v>#REF!</v>
      </c>
      <c r="K26" s="8" t="e">
        <f>#REF!</f>
        <v>#REF!</v>
      </c>
      <c r="L26" s="8" t="e">
        <f>#REF!</f>
        <v>#REF!</v>
      </c>
      <c r="M26" s="8" t="e">
        <f>#REF!</f>
        <v>#REF!</v>
      </c>
      <c r="N26" s="8" t="e">
        <f>#REF!</f>
        <v>#REF!</v>
      </c>
      <c r="O26" s="8" t="e">
        <f>#REF!</f>
        <v>#REF!</v>
      </c>
      <c r="P26" s="8" t="e">
        <f>#REF!</f>
        <v>#REF!</v>
      </c>
      <c r="Q26" s="8" t="e">
        <f>#REF!</f>
        <v>#REF!</v>
      </c>
      <c r="R26" s="8" t="e">
        <f>#REF!</f>
        <v>#REF!</v>
      </c>
      <c r="S26" s="8" t="e">
        <f>#REF!</f>
        <v>#REF!</v>
      </c>
      <c r="T26" s="8" t="e">
        <f>#REF!</f>
        <v>#REF!</v>
      </c>
      <c r="U26" s="8" t="e">
        <f>#REF!</f>
        <v>#REF!</v>
      </c>
      <c r="V26" s="8" t="e">
        <f>#REF!</f>
        <v>#REF!</v>
      </c>
      <c r="W26" s="8" t="e">
        <f>#REF!</f>
        <v>#REF!</v>
      </c>
      <c r="X26" s="7">
        <v>0</v>
      </c>
      <c r="Y26" s="7">
        <v>0</v>
      </c>
      <c r="Z26" s="7">
        <v>0</v>
      </c>
      <c r="AA26" s="7">
        <v>0</v>
      </c>
      <c r="AB26" s="7">
        <v>0</v>
      </c>
      <c r="AC26" s="7">
        <v>0</v>
      </c>
      <c r="AD26" s="7">
        <v>0</v>
      </c>
      <c r="AE26" s="7">
        <v>0</v>
      </c>
      <c r="AF26" s="7">
        <v>0</v>
      </c>
      <c r="AG26" s="7">
        <v>0</v>
      </c>
    </row>
    <row r="27" spans="1:33" ht="12.75">
      <c r="A27" s="6" t="e">
        <f>'Data Entry'!#REF!</f>
        <v>#REF!</v>
      </c>
      <c r="B27" s="2" t="e">
        <f>IF(C27&gt;0,#REF!,0)</f>
        <v>#REF!</v>
      </c>
      <c r="C27" s="2" t="e">
        <f>IF(A27="STATE AVG","NULL",'Data Entry'!#REF!)</f>
        <v>#REF!</v>
      </c>
      <c r="D27" s="8" t="e">
        <f>#REF!</f>
        <v>#REF!</v>
      </c>
      <c r="E27" s="8">
        <v>0</v>
      </c>
      <c r="F27" s="8" t="e">
        <f>#REF!</f>
        <v>#REF!</v>
      </c>
      <c r="G27" s="8" t="e">
        <f>#REF!</f>
        <v>#REF!</v>
      </c>
      <c r="H27" s="8" t="e">
        <f>#REF!</f>
        <v>#REF!</v>
      </c>
      <c r="I27" s="8" t="e">
        <f>#REF!</f>
        <v>#REF!</v>
      </c>
      <c r="J27" s="8" t="e">
        <f>#REF!</f>
        <v>#REF!</v>
      </c>
      <c r="K27" s="8" t="e">
        <f>#REF!</f>
        <v>#REF!</v>
      </c>
      <c r="L27" s="8" t="e">
        <f>#REF!</f>
        <v>#REF!</v>
      </c>
      <c r="M27" s="8" t="e">
        <f>#REF!</f>
        <v>#REF!</v>
      </c>
      <c r="N27" s="8" t="e">
        <f>#REF!</f>
        <v>#REF!</v>
      </c>
      <c r="O27" s="8" t="e">
        <f>#REF!</f>
        <v>#REF!</v>
      </c>
      <c r="P27" s="8" t="e">
        <f>#REF!</f>
        <v>#REF!</v>
      </c>
      <c r="Q27" s="8" t="e">
        <f>#REF!</f>
        <v>#REF!</v>
      </c>
      <c r="R27" s="8" t="e">
        <f>#REF!</f>
        <v>#REF!</v>
      </c>
      <c r="S27" s="8" t="e">
        <f>#REF!</f>
        <v>#REF!</v>
      </c>
      <c r="T27" s="8" t="e">
        <f>#REF!</f>
        <v>#REF!</v>
      </c>
      <c r="U27" s="8" t="e">
        <f>#REF!</f>
        <v>#REF!</v>
      </c>
      <c r="V27" s="8" t="e">
        <f>#REF!</f>
        <v>#REF!</v>
      </c>
      <c r="W27" s="8" t="e">
        <f>#REF!</f>
        <v>#REF!</v>
      </c>
      <c r="X27" s="7">
        <v>0</v>
      </c>
      <c r="Y27" s="7">
        <v>0</v>
      </c>
      <c r="Z27" s="7">
        <v>0</v>
      </c>
      <c r="AA27" s="7">
        <v>0</v>
      </c>
      <c r="AB27" s="7">
        <v>0</v>
      </c>
      <c r="AC27" s="7">
        <v>0</v>
      </c>
      <c r="AD27" s="7">
        <v>0</v>
      </c>
      <c r="AE27" s="7">
        <v>0</v>
      </c>
      <c r="AF27" s="7">
        <v>0</v>
      </c>
      <c r="AG27" s="7">
        <v>0</v>
      </c>
    </row>
    <row r="28" spans="1:33" ht="12.75">
      <c r="A28" s="6" t="e">
        <f>'Data Entry'!#REF!</f>
        <v>#REF!</v>
      </c>
      <c r="B28" s="2" t="e">
        <f>IF(C28&gt;0,#REF!,0)</f>
        <v>#REF!</v>
      </c>
      <c r="C28" s="2" t="e">
        <f>IF(A28="STATE AVG","NULL",'Data Entry'!#REF!)</f>
        <v>#REF!</v>
      </c>
      <c r="D28" s="8" t="e">
        <f>#REF!</f>
        <v>#REF!</v>
      </c>
      <c r="E28" s="8">
        <v>0</v>
      </c>
      <c r="F28" s="8" t="e">
        <f>#REF!</f>
        <v>#REF!</v>
      </c>
      <c r="G28" s="8" t="e">
        <f>#REF!</f>
        <v>#REF!</v>
      </c>
      <c r="H28" s="8" t="e">
        <f>#REF!</f>
        <v>#REF!</v>
      </c>
      <c r="I28" s="8" t="e">
        <f>#REF!</f>
        <v>#REF!</v>
      </c>
      <c r="J28" s="8" t="e">
        <f>#REF!</f>
        <v>#REF!</v>
      </c>
      <c r="K28" s="8" t="e">
        <f>#REF!</f>
        <v>#REF!</v>
      </c>
      <c r="L28" s="8" t="e">
        <f>#REF!</f>
        <v>#REF!</v>
      </c>
      <c r="M28" s="8" t="e">
        <f>#REF!</f>
        <v>#REF!</v>
      </c>
      <c r="N28" s="8" t="e">
        <f>#REF!</f>
        <v>#REF!</v>
      </c>
      <c r="O28" s="8" t="e">
        <f>#REF!</f>
        <v>#REF!</v>
      </c>
      <c r="P28" s="8" t="e">
        <f>#REF!</f>
        <v>#REF!</v>
      </c>
      <c r="Q28" s="8" t="e">
        <f>#REF!</f>
        <v>#REF!</v>
      </c>
      <c r="R28" s="8" t="e">
        <f>#REF!</f>
        <v>#REF!</v>
      </c>
      <c r="S28" s="8" t="e">
        <f>#REF!</f>
        <v>#REF!</v>
      </c>
      <c r="T28" s="8" t="e">
        <f>#REF!</f>
        <v>#REF!</v>
      </c>
      <c r="U28" s="8" t="e">
        <f>#REF!</f>
        <v>#REF!</v>
      </c>
      <c r="V28" s="8" t="e">
        <f>#REF!</f>
        <v>#REF!</v>
      </c>
      <c r="W28" s="8" t="e">
        <f>#REF!</f>
        <v>#REF!</v>
      </c>
      <c r="X28" s="7">
        <v>0</v>
      </c>
      <c r="Y28" s="7">
        <v>0</v>
      </c>
      <c r="Z28" s="7">
        <v>0</v>
      </c>
      <c r="AA28" s="7">
        <v>0</v>
      </c>
      <c r="AB28" s="7">
        <v>0</v>
      </c>
      <c r="AC28" s="7">
        <v>0</v>
      </c>
      <c r="AD28" s="7">
        <v>0</v>
      </c>
      <c r="AE28" s="7">
        <v>0</v>
      </c>
      <c r="AF28" s="7">
        <v>0</v>
      </c>
      <c r="AG28" s="7">
        <v>0</v>
      </c>
    </row>
    <row r="29" spans="1:33" ht="12.75">
      <c r="A29" s="6" t="e">
        <f>'Data Entry'!#REF!</f>
        <v>#REF!</v>
      </c>
      <c r="B29" s="2" t="e">
        <f>IF(C29&gt;0,#REF!,0)</f>
        <v>#REF!</v>
      </c>
      <c r="C29" s="2" t="e">
        <f>IF(A29="STATE AVG","NULL",'Data Entry'!#REF!)</f>
        <v>#REF!</v>
      </c>
      <c r="D29" s="8" t="e">
        <f>#REF!</f>
        <v>#REF!</v>
      </c>
      <c r="E29" s="8">
        <v>0</v>
      </c>
      <c r="F29" s="8" t="e">
        <f>#REF!</f>
        <v>#REF!</v>
      </c>
      <c r="G29" s="8" t="e">
        <f>#REF!</f>
        <v>#REF!</v>
      </c>
      <c r="H29" s="8" t="e">
        <f>#REF!</f>
        <v>#REF!</v>
      </c>
      <c r="I29" s="8" t="e">
        <f>#REF!</f>
        <v>#REF!</v>
      </c>
      <c r="J29" s="8" t="e">
        <f>#REF!</f>
        <v>#REF!</v>
      </c>
      <c r="K29" s="8" t="e">
        <f>#REF!</f>
        <v>#REF!</v>
      </c>
      <c r="L29" s="8" t="e">
        <f>#REF!</f>
        <v>#REF!</v>
      </c>
      <c r="M29" s="8" t="e">
        <f>#REF!</f>
        <v>#REF!</v>
      </c>
      <c r="N29" s="8" t="e">
        <f>#REF!</f>
        <v>#REF!</v>
      </c>
      <c r="O29" s="8" t="e">
        <f>#REF!</f>
        <v>#REF!</v>
      </c>
      <c r="P29" s="8" t="e">
        <f>#REF!</f>
        <v>#REF!</v>
      </c>
      <c r="Q29" s="8" t="e">
        <f>#REF!</f>
        <v>#REF!</v>
      </c>
      <c r="R29" s="8" t="e">
        <f>#REF!</f>
        <v>#REF!</v>
      </c>
      <c r="S29" s="8" t="e">
        <f>#REF!</f>
        <v>#REF!</v>
      </c>
      <c r="T29" s="8" t="e">
        <f>#REF!</f>
        <v>#REF!</v>
      </c>
      <c r="U29" s="8" t="e">
        <f>#REF!</f>
        <v>#REF!</v>
      </c>
      <c r="V29" s="8" t="e">
        <f>#REF!</f>
        <v>#REF!</v>
      </c>
      <c r="W29" s="8" t="e">
        <f>#REF!</f>
        <v>#REF!</v>
      </c>
      <c r="X29" s="7">
        <v>0</v>
      </c>
      <c r="Y29" s="7">
        <v>0</v>
      </c>
      <c r="Z29" s="7">
        <v>0</v>
      </c>
      <c r="AA29" s="7">
        <v>0</v>
      </c>
      <c r="AB29" s="7">
        <v>0</v>
      </c>
      <c r="AC29" s="7">
        <v>0</v>
      </c>
      <c r="AD29" s="7">
        <v>0</v>
      </c>
      <c r="AE29" s="7">
        <v>0</v>
      </c>
      <c r="AF29" s="7">
        <v>0</v>
      </c>
      <c r="AG29" s="7">
        <v>0</v>
      </c>
    </row>
    <row r="30" spans="1:33" ht="12.75">
      <c r="A30" s="6" t="e">
        <f>'Data Entry'!#REF!</f>
        <v>#REF!</v>
      </c>
      <c r="B30" s="2" t="e">
        <f>IF(C30&gt;0,#REF!,0)</f>
        <v>#REF!</v>
      </c>
      <c r="C30" s="2" t="e">
        <f>IF(A30="STATE AVG","NULL",'Data Entry'!#REF!)</f>
        <v>#REF!</v>
      </c>
      <c r="D30" s="8" t="e">
        <f>#REF!</f>
        <v>#REF!</v>
      </c>
      <c r="E30" s="8">
        <v>0</v>
      </c>
      <c r="F30" s="8" t="e">
        <f>#REF!</f>
        <v>#REF!</v>
      </c>
      <c r="G30" s="8" t="e">
        <f>#REF!</f>
        <v>#REF!</v>
      </c>
      <c r="H30" s="8" t="e">
        <f>#REF!</f>
        <v>#REF!</v>
      </c>
      <c r="I30" s="8" t="e">
        <f>#REF!</f>
        <v>#REF!</v>
      </c>
      <c r="J30" s="8" t="e">
        <f>#REF!</f>
        <v>#REF!</v>
      </c>
      <c r="K30" s="8" t="e">
        <f>#REF!</f>
        <v>#REF!</v>
      </c>
      <c r="L30" s="8" t="e">
        <f>#REF!</f>
        <v>#REF!</v>
      </c>
      <c r="M30" s="8" t="e">
        <f>#REF!</f>
        <v>#REF!</v>
      </c>
      <c r="N30" s="8" t="e">
        <f>#REF!</f>
        <v>#REF!</v>
      </c>
      <c r="O30" s="8" t="e">
        <f>#REF!</f>
        <v>#REF!</v>
      </c>
      <c r="P30" s="8" t="e">
        <f>#REF!</f>
        <v>#REF!</v>
      </c>
      <c r="Q30" s="8" t="e">
        <f>#REF!</f>
        <v>#REF!</v>
      </c>
      <c r="R30" s="8" t="e">
        <f>#REF!</f>
        <v>#REF!</v>
      </c>
      <c r="S30" s="8" t="e">
        <f>#REF!</f>
        <v>#REF!</v>
      </c>
      <c r="T30" s="8" t="e">
        <f>#REF!</f>
        <v>#REF!</v>
      </c>
      <c r="U30" s="8" t="e">
        <f>#REF!</f>
        <v>#REF!</v>
      </c>
      <c r="V30" s="8" t="e">
        <f>#REF!</f>
        <v>#REF!</v>
      </c>
      <c r="W30" s="8" t="e">
        <f>#REF!</f>
        <v>#REF!</v>
      </c>
      <c r="X30" s="7">
        <v>0</v>
      </c>
      <c r="Y30" s="7">
        <v>0</v>
      </c>
      <c r="Z30" s="7">
        <v>0</v>
      </c>
      <c r="AA30" s="7">
        <v>0</v>
      </c>
      <c r="AB30" s="7">
        <v>0</v>
      </c>
      <c r="AC30" s="7">
        <v>0</v>
      </c>
      <c r="AD30" s="7">
        <v>0</v>
      </c>
      <c r="AE30" s="7">
        <v>0</v>
      </c>
      <c r="AF30" s="7">
        <v>0</v>
      </c>
      <c r="AG30" s="7">
        <v>0</v>
      </c>
    </row>
    <row r="31" spans="1:33" ht="12.75">
      <c r="A31" s="6" t="e">
        <f>'Data Entry'!#REF!</f>
        <v>#REF!</v>
      </c>
      <c r="B31" s="2" t="e">
        <f>IF(C31&gt;0,#REF!,0)</f>
        <v>#REF!</v>
      </c>
      <c r="C31" s="2" t="e">
        <f>IF(A31="STATE AVG","NULL",'Data Entry'!#REF!)</f>
        <v>#REF!</v>
      </c>
      <c r="D31" s="8" t="e">
        <f>#REF!</f>
        <v>#REF!</v>
      </c>
      <c r="E31" s="8">
        <v>0</v>
      </c>
      <c r="F31" s="8" t="e">
        <f>#REF!</f>
        <v>#REF!</v>
      </c>
      <c r="G31" s="8" t="e">
        <f>#REF!</f>
        <v>#REF!</v>
      </c>
      <c r="H31" s="8" t="e">
        <f>#REF!</f>
        <v>#REF!</v>
      </c>
      <c r="I31" s="8" t="e">
        <f>#REF!</f>
        <v>#REF!</v>
      </c>
      <c r="J31" s="8" t="e">
        <f>#REF!</f>
        <v>#REF!</v>
      </c>
      <c r="K31" s="8" t="e">
        <f>#REF!</f>
        <v>#REF!</v>
      </c>
      <c r="L31" s="8" t="e">
        <f>#REF!</f>
        <v>#REF!</v>
      </c>
      <c r="M31" s="8" t="e">
        <f>#REF!</f>
        <v>#REF!</v>
      </c>
      <c r="N31" s="8" t="e">
        <f>#REF!</f>
        <v>#REF!</v>
      </c>
      <c r="O31" s="8" t="e">
        <f>#REF!</f>
        <v>#REF!</v>
      </c>
      <c r="P31" s="8" t="e">
        <f>#REF!</f>
        <v>#REF!</v>
      </c>
      <c r="Q31" s="8" t="e">
        <f>#REF!</f>
        <v>#REF!</v>
      </c>
      <c r="R31" s="8" t="e">
        <f>#REF!</f>
        <v>#REF!</v>
      </c>
      <c r="S31" s="8" t="e">
        <f>#REF!</f>
        <v>#REF!</v>
      </c>
      <c r="T31" s="8" t="e">
        <f>#REF!</f>
        <v>#REF!</v>
      </c>
      <c r="U31" s="8" t="e">
        <f>#REF!</f>
        <v>#REF!</v>
      </c>
      <c r="V31" s="8" t="e">
        <f>#REF!</f>
        <v>#REF!</v>
      </c>
      <c r="W31" s="8" t="e">
        <f>#REF!</f>
        <v>#REF!</v>
      </c>
      <c r="X31" s="7">
        <v>0</v>
      </c>
      <c r="Y31" s="7">
        <v>0</v>
      </c>
      <c r="Z31" s="7">
        <v>0</v>
      </c>
      <c r="AA31" s="7">
        <v>0</v>
      </c>
      <c r="AB31" s="7">
        <v>0</v>
      </c>
      <c r="AC31" s="7">
        <v>0</v>
      </c>
      <c r="AD31" s="7">
        <v>0</v>
      </c>
      <c r="AE31" s="7">
        <v>0</v>
      </c>
      <c r="AF31" s="7">
        <v>0</v>
      </c>
      <c r="AG31" s="7">
        <v>0</v>
      </c>
    </row>
    <row r="32" spans="1:33" ht="12.75">
      <c r="A32" s="6" t="e">
        <f>'Data Entry'!#REF!</f>
        <v>#REF!</v>
      </c>
      <c r="B32" s="2" t="e">
        <f>IF(C32&gt;0,#REF!,0)</f>
        <v>#REF!</v>
      </c>
      <c r="C32" s="2" t="e">
        <f>IF(A32="STATE AVG","NULL",'Data Entry'!#REF!)</f>
        <v>#REF!</v>
      </c>
      <c r="D32" s="8" t="e">
        <f>#REF!</f>
        <v>#REF!</v>
      </c>
      <c r="E32" s="8">
        <v>0</v>
      </c>
      <c r="F32" s="8" t="e">
        <f>#REF!</f>
        <v>#REF!</v>
      </c>
      <c r="G32" s="8" t="e">
        <f>#REF!</f>
        <v>#REF!</v>
      </c>
      <c r="H32" s="8" t="e">
        <f>#REF!</f>
        <v>#REF!</v>
      </c>
      <c r="I32" s="8" t="e">
        <f>#REF!</f>
        <v>#REF!</v>
      </c>
      <c r="J32" s="8" t="e">
        <f>#REF!</f>
        <v>#REF!</v>
      </c>
      <c r="K32" s="8" t="e">
        <f>#REF!</f>
        <v>#REF!</v>
      </c>
      <c r="L32" s="8" t="e">
        <f>#REF!</f>
        <v>#REF!</v>
      </c>
      <c r="M32" s="8" t="e">
        <f>#REF!</f>
        <v>#REF!</v>
      </c>
      <c r="N32" s="8" t="e">
        <f>#REF!</f>
        <v>#REF!</v>
      </c>
      <c r="O32" s="8" t="e">
        <f>#REF!</f>
        <v>#REF!</v>
      </c>
      <c r="P32" s="8" t="e">
        <f>#REF!</f>
        <v>#REF!</v>
      </c>
      <c r="Q32" s="8" t="e">
        <f>#REF!</f>
        <v>#REF!</v>
      </c>
      <c r="R32" s="8" t="e">
        <f>#REF!</f>
        <v>#REF!</v>
      </c>
      <c r="S32" s="8" t="e">
        <f>#REF!</f>
        <v>#REF!</v>
      </c>
      <c r="T32" s="8" t="e">
        <f>#REF!</f>
        <v>#REF!</v>
      </c>
      <c r="U32" s="8" t="e">
        <f>#REF!</f>
        <v>#REF!</v>
      </c>
      <c r="V32" s="8" t="e">
        <f>#REF!</f>
        <v>#REF!</v>
      </c>
      <c r="W32" s="8" t="e">
        <f>#REF!</f>
        <v>#REF!</v>
      </c>
      <c r="X32" s="7">
        <v>0</v>
      </c>
      <c r="Y32" s="7">
        <v>0</v>
      </c>
      <c r="Z32" s="7">
        <v>0</v>
      </c>
      <c r="AA32" s="7">
        <v>0</v>
      </c>
      <c r="AB32" s="7">
        <v>0</v>
      </c>
      <c r="AC32" s="7">
        <v>0</v>
      </c>
      <c r="AD32" s="7">
        <v>0</v>
      </c>
      <c r="AE32" s="7">
        <v>0</v>
      </c>
      <c r="AF32" s="7">
        <v>0</v>
      </c>
      <c r="AG32" s="7">
        <v>0</v>
      </c>
    </row>
    <row r="33" spans="1:33" ht="12.75">
      <c r="A33" s="6" t="e">
        <f>'Data Entry'!#REF!</f>
        <v>#REF!</v>
      </c>
      <c r="B33" s="2" t="e">
        <f>IF(C33&gt;0,#REF!,0)</f>
        <v>#REF!</v>
      </c>
      <c r="C33" s="2" t="e">
        <f>IF(A33="STATE AVG","NULL",'Data Entry'!#REF!)</f>
        <v>#REF!</v>
      </c>
      <c r="D33" s="8" t="e">
        <f>#REF!</f>
        <v>#REF!</v>
      </c>
      <c r="E33" s="8">
        <v>0</v>
      </c>
      <c r="F33" s="8" t="e">
        <f>#REF!</f>
        <v>#REF!</v>
      </c>
      <c r="G33" s="8" t="e">
        <f>#REF!</f>
        <v>#REF!</v>
      </c>
      <c r="H33" s="8" t="e">
        <f>#REF!</f>
        <v>#REF!</v>
      </c>
      <c r="I33" s="8" t="e">
        <f>#REF!</f>
        <v>#REF!</v>
      </c>
      <c r="J33" s="8" t="e">
        <f>#REF!</f>
        <v>#REF!</v>
      </c>
      <c r="K33" s="8" t="e">
        <f>#REF!</f>
        <v>#REF!</v>
      </c>
      <c r="L33" s="8" t="e">
        <f>#REF!</f>
        <v>#REF!</v>
      </c>
      <c r="M33" s="8" t="e">
        <f>#REF!</f>
        <v>#REF!</v>
      </c>
      <c r="N33" s="8" t="e">
        <f>#REF!</f>
        <v>#REF!</v>
      </c>
      <c r="O33" s="8" t="e">
        <f>#REF!</f>
        <v>#REF!</v>
      </c>
      <c r="P33" s="8" t="e">
        <f>#REF!</f>
        <v>#REF!</v>
      </c>
      <c r="Q33" s="8" t="e">
        <f>#REF!</f>
        <v>#REF!</v>
      </c>
      <c r="R33" s="8" t="e">
        <f>#REF!</f>
        <v>#REF!</v>
      </c>
      <c r="S33" s="8" t="e">
        <f>#REF!</f>
        <v>#REF!</v>
      </c>
      <c r="T33" s="8" t="e">
        <f>#REF!</f>
        <v>#REF!</v>
      </c>
      <c r="U33" s="8" t="e">
        <f>#REF!</f>
        <v>#REF!</v>
      </c>
      <c r="V33" s="8" t="e">
        <f>#REF!</f>
        <v>#REF!</v>
      </c>
      <c r="W33" s="8" t="e">
        <f>#REF!</f>
        <v>#REF!</v>
      </c>
      <c r="X33" s="7">
        <v>0</v>
      </c>
      <c r="Y33" s="7">
        <v>0</v>
      </c>
      <c r="Z33" s="7">
        <v>0</v>
      </c>
      <c r="AA33" s="7">
        <v>0</v>
      </c>
      <c r="AB33" s="7">
        <v>0</v>
      </c>
      <c r="AC33" s="7">
        <v>0</v>
      </c>
      <c r="AD33" s="7">
        <v>0</v>
      </c>
      <c r="AE33" s="7">
        <v>0</v>
      </c>
      <c r="AF33" s="7">
        <v>0</v>
      </c>
      <c r="AG33" s="7">
        <v>0</v>
      </c>
    </row>
    <row r="34" spans="1:33" ht="12.75">
      <c r="A34" s="6" t="e">
        <f>'Data Entry'!#REF!</f>
        <v>#REF!</v>
      </c>
      <c r="B34" s="2" t="e">
        <f>IF(C34&gt;0,#REF!,0)</f>
        <v>#REF!</v>
      </c>
      <c r="C34" s="2" t="e">
        <f>IF(A34="STATE AVG","NULL",'Data Entry'!#REF!)</f>
        <v>#REF!</v>
      </c>
      <c r="D34" s="8" t="e">
        <f>#REF!</f>
        <v>#REF!</v>
      </c>
      <c r="E34" s="8">
        <v>0</v>
      </c>
      <c r="F34" s="8" t="e">
        <f>#REF!</f>
        <v>#REF!</v>
      </c>
      <c r="G34" s="8" t="e">
        <f>#REF!</f>
        <v>#REF!</v>
      </c>
      <c r="H34" s="8" t="e">
        <f>#REF!</f>
        <v>#REF!</v>
      </c>
      <c r="I34" s="8" t="e">
        <f>#REF!</f>
        <v>#REF!</v>
      </c>
      <c r="J34" s="8" t="e">
        <f>#REF!</f>
        <v>#REF!</v>
      </c>
      <c r="K34" s="8" t="e">
        <f>#REF!</f>
        <v>#REF!</v>
      </c>
      <c r="L34" s="8" t="e">
        <f>#REF!</f>
        <v>#REF!</v>
      </c>
      <c r="M34" s="8" t="e">
        <f>#REF!</f>
        <v>#REF!</v>
      </c>
      <c r="N34" s="8" t="e">
        <f>#REF!</f>
        <v>#REF!</v>
      </c>
      <c r="O34" s="8" t="e">
        <f>#REF!</f>
        <v>#REF!</v>
      </c>
      <c r="P34" s="8" t="e">
        <f>#REF!</f>
        <v>#REF!</v>
      </c>
      <c r="Q34" s="8" t="e">
        <f>#REF!</f>
        <v>#REF!</v>
      </c>
      <c r="R34" s="8" t="e">
        <f>#REF!</f>
        <v>#REF!</v>
      </c>
      <c r="S34" s="8" t="e">
        <f>#REF!</f>
        <v>#REF!</v>
      </c>
      <c r="T34" s="8" t="e">
        <f>#REF!</f>
        <v>#REF!</v>
      </c>
      <c r="U34" s="8" t="e">
        <f>#REF!</f>
        <v>#REF!</v>
      </c>
      <c r="V34" s="8" t="e">
        <f>#REF!</f>
        <v>#REF!</v>
      </c>
      <c r="W34" s="8" t="e">
        <f>#REF!</f>
        <v>#REF!</v>
      </c>
      <c r="X34" s="7">
        <v>0</v>
      </c>
      <c r="Y34" s="7">
        <v>0</v>
      </c>
      <c r="Z34" s="7">
        <v>0</v>
      </c>
      <c r="AA34" s="7">
        <v>0</v>
      </c>
      <c r="AB34" s="7">
        <v>0</v>
      </c>
      <c r="AC34" s="7">
        <v>0</v>
      </c>
      <c r="AD34" s="7">
        <v>0</v>
      </c>
      <c r="AE34" s="7">
        <v>0</v>
      </c>
      <c r="AF34" s="7">
        <v>0</v>
      </c>
      <c r="AG34" s="7">
        <v>0</v>
      </c>
    </row>
    <row r="35" spans="1:33" ht="12.75">
      <c r="A35" s="6" t="e">
        <f>'Data Entry'!#REF!</f>
        <v>#REF!</v>
      </c>
      <c r="B35" s="2" t="e">
        <f>IF(C35&gt;0,#REF!,0)</f>
        <v>#REF!</v>
      </c>
      <c r="C35" s="2" t="e">
        <f>IF(A35="STATE AVG","NULL",'Data Entry'!#REF!)</f>
        <v>#REF!</v>
      </c>
      <c r="D35" s="8" t="e">
        <f>#REF!</f>
        <v>#REF!</v>
      </c>
      <c r="E35" s="8">
        <v>0</v>
      </c>
      <c r="F35" s="8" t="e">
        <f>#REF!</f>
        <v>#REF!</v>
      </c>
      <c r="G35" s="8" t="e">
        <f>#REF!</f>
        <v>#REF!</v>
      </c>
      <c r="H35" s="8" t="e">
        <f>#REF!</f>
        <v>#REF!</v>
      </c>
      <c r="I35" s="8" t="e">
        <f>#REF!</f>
        <v>#REF!</v>
      </c>
      <c r="J35" s="8" t="e">
        <f>#REF!</f>
        <v>#REF!</v>
      </c>
      <c r="K35" s="8" t="e">
        <f>#REF!</f>
        <v>#REF!</v>
      </c>
      <c r="L35" s="8" t="e">
        <f>#REF!</f>
        <v>#REF!</v>
      </c>
      <c r="M35" s="8" t="e">
        <f>#REF!</f>
        <v>#REF!</v>
      </c>
      <c r="N35" s="8" t="e">
        <f>#REF!</f>
        <v>#REF!</v>
      </c>
      <c r="O35" s="8" t="e">
        <f>#REF!</f>
        <v>#REF!</v>
      </c>
      <c r="P35" s="8" t="e">
        <f>#REF!</f>
        <v>#REF!</v>
      </c>
      <c r="Q35" s="8" t="e">
        <f>#REF!</f>
        <v>#REF!</v>
      </c>
      <c r="R35" s="8" t="e">
        <f>#REF!</f>
        <v>#REF!</v>
      </c>
      <c r="S35" s="8" t="e">
        <f>#REF!</f>
        <v>#REF!</v>
      </c>
      <c r="T35" s="8" t="e">
        <f>#REF!</f>
        <v>#REF!</v>
      </c>
      <c r="U35" s="8" t="e">
        <f>#REF!</f>
        <v>#REF!</v>
      </c>
      <c r="V35" s="8" t="e">
        <f>#REF!</f>
        <v>#REF!</v>
      </c>
      <c r="W35" s="8" t="e">
        <f>#REF!</f>
        <v>#REF!</v>
      </c>
      <c r="X35" s="7">
        <v>0</v>
      </c>
      <c r="Y35" s="7">
        <v>0</v>
      </c>
      <c r="Z35" s="7">
        <v>0</v>
      </c>
      <c r="AA35" s="7">
        <v>0</v>
      </c>
      <c r="AB35" s="7">
        <v>0</v>
      </c>
      <c r="AC35" s="7">
        <v>0</v>
      </c>
      <c r="AD35" s="7">
        <v>0</v>
      </c>
      <c r="AE35" s="7">
        <v>0</v>
      </c>
      <c r="AF35" s="7">
        <v>0</v>
      </c>
      <c r="AG35" s="7">
        <v>0</v>
      </c>
    </row>
    <row r="36" spans="1:33" ht="12.75">
      <c r="A36" s="6" t="e">
        <f>'Data Entry'!#REF!</f>
        <v>#REF!</v>
      </c>
      <c r="B36" s="2" t="e">
        <f>IF(C36&gt;0,#REF!,0)</f>
        <v>#REF!</v>
      </c>
      <c r="C36" s="2" t="e">
        <f>IF(A36="STATE AVG","NULL",'Data Entry'!#REF!)</f>
        <v>#REF!</v>
      </c>
      <c r="D36" s="8" t="e">
        <f>#REF!</f>
        <v>#REF!</v>
      </c>
      <c r="E36" s="8">
        <v>0</v>
      </c>
      <c r="F36" s="8" t="e">
        <f>#REF!</f>
        <v>#REF!</v>
      </c>
      <c r="G36" s="8" t="e">
        <f>#REF!</f>
        <v>#REF!</v>
      </c>
      <c r="H36" s="8" t="e">
        <f>#REF!</f>
        <v>#REF!</v>
      </c>
      <c r="I36" s="8" t="e">
        <f>#REF!</f>
        <v>#REF!</v>
      </c>
      <c r="J36" s="8" t="e">
        <f>#REF!</f>
        <v>#REF!</v>
      </c>
      <c r="K36" s="8" t="e">
        <f>#REF!</f>
        <v>#REF!</v>
      </c>
      <c r="L36" s="8" t="e">
        <f>#REF!</f>
        <v>#REF!</v>
      </c>
      <c r="M36" s="8" t="e">
        <f>#REF!</f>
        <v>#REF!</v>
      </c>
      <c r="N36" s="8" t="e">
        <f>#REF!</f>
        <v>#REF!</v>
      </c>
      <c r="O36" s="8" t="e">
        <f>#REF!</f>
        <v>#REF!</v>
      </c>
      <c r="P36" s="8" t="e">
        <f>#REF!</f>
        <v>#REF!</v>
      </c>
      <c r="Q36" s="8" t="e">
        <f>#REF!</f>
        <v>#REF!</v>
      </c>
      <c r="R36" s="8" t="e">
        <f>#REF!</f>
        <v>#REF!</v>
      </c>
      <c r="S36" s="8" t="e">
        <f>#REF!</f>
        <v>#REF!</v>
      </c>
      <c r="T36" s="8" t="e">
        <f>#REF!</f>
        <v>#REF!</v>
      </c>
      <c r="U36" s="8" t="e">
        <f>#REF!</f>
        <v>#REF!</v>
      </c>
      <c r="V36" s="8" t="e">
        <f>#REF!</f>
        <v>#REF!</v>
      </c>
      <c r="W36" s="8" t="e">
        <f>#REF!</f>
        <v>#REF!</v>
      </c>
      <c r="X36" s="7">
        <v>0</v>
      </c>
      <c r="Y36" s="7">
        <v>0</v>
      </c>
      <c r="Z36" s="7">
        <v>0</v>
      </c>
      <c r="AA36" s="7">
        <v>0</v>
      </c>
      <c r="AB36" s="7">
        <v>0</v>
      </c>
      <c r="AC36" s="7">
        <v>0</v>
      </c>
      <c r="AD36" s="7">
        <v>0</v>
      </c>
      <c r="AE36" s="7">
        <v>0</v>
      </c>
      <c r="AF36" s="7">
        <v>0</v>
      </c>
      <c r="AG36" s="7">
        <v>0</v>
      </c>
    </row>
    <row r="37" spans="1:33" ht="12.75">
      <c r="A37" s="6" t="e">
        <f>'Data Entry'!#REF!</f>
        <v>#REF!</v>
      </c>
      <c r="B37" s="2" t="e">
        <f>IF(C37&gt;0,#REF!,0)</f>
        <v>#REF!</v>
      </c>
      <c r="C37" s="2" t="e">
        <f>IF(A37="STATE AVG","NULL",'Data Entry'!#REF!)</f>
        <v>#REF!</v>
      </c>
      <c r="D37" s="8" t="e">
        <f>#REF!</f>
        <v>#REF!</v>
      </c>
      <c r="E37" s="8">
        <v>0</v>
      </c>
      <c r="F37" s="8" t="e">
        <f>#REF!</f>
        <v>#REF!</v>
      </c>
      <c r="G37" s="8" t="e">
        <f>#REF!</f>
        <v>#REF!</v>
      </c>
      <c r="H37" s="8" t="e">
        <f>#REF!</f>
        <v>#REF!</v>
      </c>
      <c r="I37" s="8" t="e">
        <f>#REF!</f>
        <v>#REF!</v>
      </c>
      <c r="J37" s="8" t="e">
        <f>#REF!</f>
        <v>#REF!</v>
      </c>
      <c r="K37" s="8" t="e">
        <f>#REF!</f>
        <v>#REF!</v>
      </c>
      <c r="L37" s="8" t="e">
        <f>#REF!</f>
        <v>#REF!</v>
      </c>
      <c r="M37" s="8" t="e">
        <f>#REF!</f>
        <v>#REF!</v>
      </c>
      <c r="N37" s="8" t="e">
        <f>#REF!</f>
        <v>#REF!</v>
      </c>
      <c r="O37" s="8" t="e">
        <f>#REF!</f>
        <v>#REF!</v>
      </c>
      <c r="P37" s="8" t="e">
        <f>#REF!</f>
        <v>#REF!</v>
      </c>
      <c r="Q37" s="8" t="e">
        <f>#REF!</f>
        <v>#REF!</v>
      </c>
      <c r="R37" s="8" t="e">
        <f>#REF!</f>
        <v>#REF!</v>
      </c>
      <c r="S37" s="8" t="e">
        <f>#REF!</f>
        <v>#REF!</v>
      </c>
      <c r="T37" s="8" t="e">
        <f>#REF!</f>
        <v>#REF!</v>
      </c>
      <c r="U37" s="8" t="e">
        <f>#REF!</f>
        <v>#REF!</v>
      </c>
      <c r="V37" s="8" t="e">
        <f>#REF!</f>
        <v>#REF!</v>
      </c>
      <c r="W37" s="8" t="e">
        <f>#REF!</f>
        <v>#REF!</v>
      </c>
      <c r="X37" s="7">
        <v>0</v>
      </c>
      <c r="Y37" s="7">
        <v>0</v>
      </c>
      <c r="Z37" s="7">
        <v>0</v>
      </c>
      <c r="AA37" s="7">
        <v>0</v>
      </c>
      <c r="AB37" s="7">
        <v>0</v>
      </c>
      <c r="AC37" s="7">
        <v>0</v>
      </c>
      <c r="AD37" s="7">
        <v>0</v>
      </c>
      <c r="AE37" s="7">
        <v>0</v>
      </c>
      <c r="AF37" s="7">
        <v>0</v>
      </c>
      <c r="AG37" s="7">
        <v>0</v>
      </c>
    </row>
    <row r="38" spans="1:33" ht="12.75">
      <c r="A38" s="6" t="e">
        <f>'Data Entry'!#REF!</f>
        <v>#REF!</v>
      </c>
      <c r="B38" s="2" t="e">
        <f>IF(C38&gt;0,#REF!,0)</f>
        <v>#REF!</v>
      </c>
      <c r="C38" s="2" t="e">
        <f>IF(A38="STATE AVG","NULL",'Data Entry'!#REF!)</f>
        <v>#REF!</v>
      </c>
      <c r="D38" s="8" t="e">
        <f>#REF!</f>
        <v>#REF!</v>
      </c>
      <c r="E38" s="8">
        <v>0</v>
      </c>
      <c r="F38" s="8" t="e">
        <f>#REF!</f>
        <v>#REF!</v>
      </c>
      <c r="G38" s="8" t="e">
        <f>#REF!</f>
        <v>#REF!</v>
      </c>
      <c r="H38" s="8" t="e">
        <f>#REF!</f>
        <v>#REF!</v>
      </c>
      <c r="I38" s="8" t="e">
        <f>#REF!</f>
        <v>#REF!</v>
      </c>
      <c r="J38" s="8" t="e">
        <f>#REF!</f>
        <v>#REF!</v>
      </c>
      <c r="K38" s="8" t="e">
        <f>#REF!</f>
        <v>#REF!</v>
      </c>
      <c r="L38" s="8" t="e">
        <f>#REF!</f>
        <v>#REF!</v>
      </c>
      <c r="M38" s="8" t="e">
        <f>#REF!</f>
        <v>#REF!</v>
      </c>
      <c r="N38" s="8" t="e">
        <f>#REF!</f>
        <v>#REF!</v>
      </c>
      <c r="O38" s="8" t="e">
        <f>#REF!</f>
        <v>#REF!</v>
      </c>
      <c r="P38" s="8" t="e">
        <f>#REF!</f>
        <v>#REF!</v>
      </c>
      <c r="Q38" s="8" t="e">
        <f>#REF!</f>
        <v>#REF!</v>
      </c>
      <c r="R38" s="8" t="e">
        <f>#REF!</f>
        <v>#REF!</v>
      </c>
      <c r="S38" s="8" t="e">
        <f>#REF!</f>
        <v>#REF!</v>
      </c>
      <c r="T38" s="8" t="e">
        <f>#REF!</f>
        <v>#REF!</v>
      </c>
      <c r="U38" s="8" t="e">
        <f>#REF!</f>
        <v>#REF!</v>
      </c>
      <c r="V38" s="8" t="e">
        <f>#REF!</f>
        <v>#REF!</v>
      </c>
      <c r="W38" s="8" t="e">
        <f>#REF!</f>
        <v>#REF!</v>
      </c>
      <c r="X38" s="7">
        <v>0</v>
      </c>
      <c r="Y38" s="7">
        <v>0</v>
      </c>
      <c r="Z38" s="7">
        <v>0</v>
      </c>
      <c r="AA38" s="7">
        <v>0</v>
      </c>
      <c r="AB38" s="7">
        <v>0</v>
      </c>
      <c r="AC38" s="7">
        <v>0</v>
      </c>
      <c r="AD38" s="7">
        <v>0</v>
      </c>
      <c r="AE38" s="7">
        <v>0</v>
      </c>
      <c r="AF38" s="7">
        <v>0</v>
      </c>
      <c r="AG38" s="7">
        <v>0</v>
      </c>
    </row>
    <row r="39" spans="1:33" ht="12.75">
      <c r="A39" s="6" t="e">
        <f>'Data Entry'!#REF!</f>
        <v>#REF!</v>
      </c>
      <c r="B39" s="2" t="e">
        <f>IF(C39&gt;0,#REF!,0)</f>
        <v>#REF!</v>
      </c>
      <c r="C39" s="2" t="e">
        <f>IF(A39="STATE AVG","NULL",'Data Entry'!#REF!)</f>
        <v>#REF!</v>
      </c>
      <c r="D39" s="8" t="e">
        <f>#REF!</f>
        <v>#REF!</v>
      </c>
      <c r="E39" s="8">
        <v>0</v>
      </c>
      <c r="F39" s="8" t="e">
        <f>#REF!</f>
        <v>#REF!</v>
      </c>
      <c r="G39" s="8" t="e">
        <f>#REF!</f>
        <v>#REF!</v>
      </c>
      <c r="H39" s="8" t="e">
        <f>#REF!</f>
        <v>#REF!</v>
      </c>
      <c r="I39" s="8" t="e">
        <f>#REF!</f>
        <v>#REF!</v>
      </c>
      <c r="J39" s="8" t="e">
        <f>#REF!</f>
        <v>#REF!</v>
      </c>
      <c r="K39" s="8" t="e">
        <f>#REF!</f>
        <v>#REF!</v>
      </c>
      <c r="L39" s="8" t="e">
        <f>#REF!</f>
        <v>#REF!</v>
      </c>
      <c r="M39" s="8" t="e">
        <f>#REF!</f>
        <v>#REF!</v>
      </c>
      <c r="N39" s="8" t="e">
        <f>#REF!</f>
        <v>#REF!</v>
      </c>
      <c r="O39" s="8" t="e">
        <f>#REF!</f>
        <v>#REF!</v>
      </c>
      <c r="P39" s="8" t="e">
        <f>#REF!</f>
        <v>#REF!</v>
      </c>
      <c r="Q39" s="8" t="e">
        <f>#REF!</f>
        <v>#REF!</v>
      </c>
      <c r="R39" s="8" t="e">
        <f>#REF!</f>
        <v>#REF!</v>
      </c>
      <c r="S39" s="8" t="e">
        <f>#REF!</f>
        <v>#REF!</v>
      </c>
      <c r="T39" s="8" t="e">
        <f>#REF!</f>
        <v>#REF!</v>
      </c>
      <c r="U39" s="8" t="e">
        <f>#REF!</f>
        <v>#REF!</v>
      </c>
      <c r="V39" s="8" t="e">
        <f>#REF!</f>
        <v>#REF!</v>
      </c>
      <c r="W39" s="8" t="e">
        <f>#REF!</f>
        <v>#REF!</v>
      </c>
      <c r="X39" s="7">
        <v>0</v>
      </c>
      <c r="Y39" s="7">
        <v>0</v>
      </c>
      <c r="Z39" s="7">
        <v>0</v>
      </c>
      <c r="AA39" s="7">
        <v>0</v>
      </c>
      <c r="AB39" s="7">
        <v>0</v>
      </c>
      <c r="AC39" s="7">
        <v>0</v>
      </c>
      <c r="AD39" s="7">
        <v>0</v>
      </c>
      <c r="AE39" s="7">
        <v>0</v>
      </c>
      <c r="AF39" s="7">
        <v>0</v>
      </c>
      <c r="AG39" s="7">
        <v>0</v>
      </c>
    </row>
    <row r="40" spans="1:33" ht="12.75">
      <c r="A40" s="6" t="e">
        <f>'Data Entry'!#REF!</f>
        <v>#REF!</v>
      </c>
      <c r="B40" s="2" t="e">
        <f>IF(C40&gt;0,#REF!,0)</f>
        <v>#REF!</v>
      </c>
      <c r="C40" s="2" t="e">
        <f>IF(A40="STATE AVG","NULL",'Data Entry'!#REF!)</f>
        <v>#REF!</v>
      </c>
      <c r="D40" s="8" t="e">
        <f>#REF!</f>
        <v>#REF!</v>
      </c>
      <c r="E40" s="8">
        <v>0</v>
      </c>
      <c r="F40" s="8" t="e">
        <f>#REF!</f>
        <v>#REF!</v>
      </c>
      <c r="G40" s="8" t="e">
        <f>#REF!</f>
        <v>#REF!</v>
      </c>
      <c r="H40" s="8" t="e">
        <f>#REF!</f>
        <v>#REF!</v>
      </c>
      <c r="I40" s="8" t="e">
        <f>#REF!</f>
        <v>#REF!</v>
      </c>
      <c r="J40" s="8" t="e">
        <f>#REF!</f>
        <v>#REF!</v>
      </c>
      <c r="K40" s="8" t="e">
        <f>#REF!</f>
        <v>#REF!</v>
      </c>
      <c r="L40" s="8" t="e">
        <f>#REF!</f>
        <v>#REF!</v>
      </c>
      <c r="M40" s="8" t="e">
        <f>#REF!</f>
        <v>#REF!</v>
      </c>
      <c r="N40" s="8" t="e">
        <f>#REF!</f>
        <v>#REF!</v>
      </c>
      <c r="O40" s="8" t="e">
        <f>#REF!</f>
        <v>#REF!</v>
      </c>
      <c r="P40" s="8" t="e">
        <f>#REF!</f>
        <v>#REF!</v>
      </c>
      <c r="Q40" s="8" t="e">
        <f>#REF!</f>
        <v>#REF!</v>
      </c>
      <c r="R40" s="8" t="e">
        <f>#REF!</f>
        <v>#REF!</v>
      </c>
      <c r="S40" s="8" t="e">
        <f>#REF!</f>
        <v>#REF!</v>
      </c>
      <c r="T40" s="8" t="e">
        <f>#REF!</f>
        <v>#REF!</v>
      </c>
      <c r="U40" s="8" t="e">
        <f>#REF!</f>
        <v>#REF!</v>
      </c>
      <c r="V40" s="8" t="e">
        <f>#REF!</f>
        <v>#REF!</v>
      </c>
      <c r="W40" s="8" t="e">
        <f>#REF!</f>
        <v>#REF!</v>
      </c>
      <c r="X40" s="7">
        <v>0</v>
      </c>
      <c r="Y40" s="7">
        <v>0</v>
      </c>
      <c r="Z40" s="7">
        <v>0</v>
      </c>
      <c r="AA40" s="7">
        <v>0</v>
      </c>
      <c r="AB40" s="7">
        <v>0</v>
      </c>
      <c r="AC40" s="7">
        <v>0</v>
      </c>
      <c r="AD40" s="7">
        <v>0</v>
      </c>
      <c r="AE40" s="7">
        <v>0</v>
      </c>
      <c r="AF40" s="7">
        <v>0</v>
      </c>
      <c r="AG40" s="7">
        <v>0</v>
      </c>
    </row>
    <row r="41" spans="1:33" ht="12.75">
      <c r="A41" s="6" t="e">
        <f>'Data Entry'!#REF!</f>
        <v>#REF!</v>
      </c>
      <c r="B41" s="2" t="e">
        <f>IF(C41&gt;0,#REF!,0)</f>
        <v>#REF!</v>
      </c>
      <c r="C41" s="2" t="e">
        <f>IF(A41="STATE AVG","NULL",'Data Entry'!#REF!)</f>
        <v>#REF!</v>
      </c>
      <c r="D41" s="8" t="e">
        <f>#REF!</f>
        <v>#REF!</v>
      </c>
      <c r="E41" s="8">
        <v>0</v>
      </c>
      <c r="F41" s="8" t="e">
        <f>#REF!</f>
        <v>#REF!</v>
      </c>
      <c r="G41" s="8" t="e">
        <f>#REF!</f>
        <v>#REF!</v>
      </c>
      <c r="H41" s="8" t="e">
        <f>#REF!</f>
        <v>#REF!</v>
      </c>
      <c r="I41" s="8" t="e">
        <f>#REF!</f>
        <v>#REF!</v>
      </c>
      <c r="J41" s="8" t="e">
        <f>#REF!</f>
        <v>#REF!</v>
      </c>
      <c r="K41" s="8" t="e">
        <f>#REF!</f>
        <v>#REF!</v>
      </c>
      <c r="L41" s="8" t="e">
        <f>#REF!</f>
        <v>#REF!</v>
      </c>
      <c r="M41" s="8" t="e">
        <f>#REF!</f>
        <v>#REF!</v>
      </c>
      <c r="N41" s="8" t="e">
        <f>#REF!</f>
        <v>#REF!</v>
      </c>
      <c r="O41" s="8" t="e">
        <f>#REF!</f>
        <v>#REF!</v>
      </c>
      <c r="P41" s="8" t="e">
        <f>#REF!</f>
        <v>#REF!</v>
      </c>
      <c r="Q41" s="8" t="e">
        <f>#REF!</f>
        <v>#REF!</v>
      </c>
      <c r="R41" s="8" t="e">
        <f>#REF!</f>
        <v>#REF!</v>
      </c>
      <c r="S41" s="8" t="e">
        <f>#REF!</f>
        <v>#REF!</v>
      </c>
      <c r="T41" s="8" t="e">
        <f>#REF!</f>
        <v>#REF!</v>
      </c>
      <c r="U41" s="8" t="e">
        <f>#REF!</f>
        <v>#REF!</v>
      </c>
      <c r="V41" s="8" t="e">
        <f>#REF!</f>
        <v>#REF!</v>
      </c>
      <c r="W41" s="8" t="e">
        <f>#REF!</f>
        <v>#REF!</v>
      </c>
      <c r="X41" s="7">
        <v>0</v>
      </c>
      <c r="Y41" s="7">
        <v>0</v>
      </c>
      <c r="Z41" s="7">
        <v>0</v>
      </c>
      <c r="AA41" s="7">
        <v>0</v>
      </c>
      <c r="AB41" s="7">
        <v>0</v>
      </c>
      <c r="AC41" s="7">
        <v>0</v>
      </c>
      <c r="AD41" s="7">
        <v>0</v>
      </c>
      <c r="AE41" s="7">
        <v>0</v>
      </c>
      <c r="AF41" s="7">
        <v>0</v>
      </c>
      <c r="AG41" s="7">
        <v>0</v>
      </c>
    </row>
    <row r="42" spans="1:33" s="22" customFormat="1" ht="12.75">
      <c r="A42" s="18" t="e">
        <f>IF($A$2="state avg",A2,"TOTAL")</f>
        <v>#REF!</v>
      </c>
      <c r="B42" s="19" t="e">
        <f>IF($A$2="state avg",B2,"")</f>
        <v>#REF!</v>
      </c>
      <c r="C42" s="19" t="e">
        <f>IF($A$2="state avg",C2,"")</f>
        <v>#REF!</v>
      </c>
      <c r="D42" s="20" t="e">
        <f>SUM(D2:D41)</f>
        <v>#REF!</v>
      </c>
      <c r="E42" s="20">
        <f aca="true" t="shared" si="0" ref="E42:AG42">SUM(E2:E41)</f>
        <v>0</v>
      </c>
      <c r="F42" s="20" t="e">
        <f t="shared" si="0"/>
        <v>#REF!</v>
      </c>
      <c r="G42" s="20" t="e">
        <f t="shared" si="0"/>
        <v>#REF!</v>
      </c>
      <c r="H42" s="20" t="e">
        <f t="shared" si="0"/>
        <v>#REF!</v>
      </c>
      <c r="I42" s="20" t="e">
        <f t="shared" si="0"/>
        <v>#REF!</v>
      </c>
      <c r="J42" s="20" t="e">
        <f t="shared" si="0"/>
        <v>#REF!</v>
      </c>
      <c r="K42" s="20" t="e">
        <f t="shared" si="0"/>
        <v>#REF!</v>
      </c>
      <c r="L42" s="20" t="e">
        <f t="shared" si="0"/>
        <v>#REF!</v>
      </c>
      <c r="M42" s="20" t="e">
        <f t="shared" si="0"/>
        <v>#REF!</v>
      </c>
      <c r="N42" s="20" t="e">
        <f t="shared" si="0"/>
        <v>#REF!</v>
      </c>
      <c r="O42" s="20" t="e">
        <f t="shared" si="0"/>
        <v>#REF!</v>
      </c>
      <c r="P42" s="20" t="e">
        <f t="shared" si="0"/>
        <v>#REF!</v>
      </c>
      <c r="Q42" s="20" t="e">
        <f t="shared" si="0"/>
        <v>#REF!</v>
      </c>
      <c r="R42" s="20" t="e">
        <f t="shared" si="0"/>
        <v>#REF!</v>
      </c>
      <c r="S42" s="20" t="e">
        <f t="shared" si="0"/>
        <v>#REF!</v>
      </c>
      <c r="T42" s="20" t="e">
        <f t="shared" si="0"/>
        <v>#REF!</v>
      </c>
      <c r="U42" s="20" t="e">
        <f t="shared" si="0"/>
        <v>#REF!</v>
      </c>
      <c r="V42" s="20" t="e">
        <f t="shared" si="0"/>
        <v>#REF!</v>
      </c>
      <c r="W42" s="20" t="e">
        <f t="shared" si="0"/>
        <v>#REF!</v>
      </c>
      <c r="X42" s="21">
        <f t="shared" si="0"/>
        <v>0</v>
      </c>
      <c r="Y42" s="21">
        <f t="shared" si="0"/>
        <v>0</v>
      </c>
      <c r="Z42" s="21">
        <f t="shared" si="0"/>
        <v>0</v>
      </c>
      <c r="AA42" s="21">
        <f t="shared" si="0"/>
        <v>0</v>
      </c>
      <c r="AB42" s="21">
        <f t="shared" si="0"/>
        <v>0</v>
      </c>
      <c r="AC42" s="21">
        <f t="shared" si="0"/>
        <v>0</v>
      </c>
      <c r="AD42" s="21">
        <f t="shared" si="0"/>
        <v>0</v>
      </c>
      <c r="AE42" s="21">
        <f t="shared" si="0"/>
        <v>0</v>
      </c>
      <c r="AF42" s="21">
        <f t="shared" si="0"/>
        <v>0</v>
      </c>
      <c r="AG42" s="21">
        <f t="shared" si="0"/>
        <v>0</v>
      </c>
    </row>
  </sheetData>
  <sheetProtection password="EE9D" sheet="1" objects="1" scenarios="1" selectLockedCells="1" selectUnlockedCells="1"/>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B222"/>
  <sheetViews>
    <sheetView zoomScalePageLayoutView="0" workbookViewId="0" topLeftCell="A1">
      <selection activeCell="A1" sqref="A1"/>
    </sheetView>
  </sheetViews>
  <sheetFormatPr defaultColWidth="9.140625" defaultRowHeight="12.75"/>
  <cols>
    <col min="1" max="1" width="7.00390625" style="128" bestFit="1" customWidth="1"/>
    <col min="2" max="2" width="9.140625" style="198" customWidth="1"/>
  </cols>
  <sheetData>
    <row r="1" spans="1:2" ht="51">
      <c r="A1" s="199" t="s">
        <v>287</v>
      </c>
      <c r="B1" s="200" t="s">
        <v>6</v>
      </c>
    </row>
    <row r="2" spans="1:2" ht="12.75">
      <c r="A2" s="185">
        <v>0</v>
      </c>
      <c r="B2" s="127" t="s">
        <v>325</v>
      </c>
    </row>
    <row r="3" spans="1:2" ht="12.75">
      <c r="A3" s="185">
        <v>3801</v>
      </c>
      <c r="B3" s="127" t="s">
        <v>324</v>
      </c>
    </row>
    <row r="4" spans="1:2" ht="12.75">
      <c r="A4" s="185">
        <v>13801</v>
      </c>
      <c r="B4" s="127" t="s">
        <v>324</v>
      </c>
    </row>
    <row r="5" spans="1:2" ht="12.75">
      <c r="A5" s="185">
        <v>14801</v>
      </c>
      <c r="B5" s="127" t="s">
        <v>325</v>
      </c>
    </row>
    <row r="6" spans="1:2" ht="12.75">
      <c r="A6" s="185">
        <v>14802</v>
      </c>
      <c r="B6" s="127" t="s">
        <v>324</v>
      </c>
    </row>
    <row r="7" spans="1:2" ht="12.75">
      <c r="A7" s="185">
        <v>14803</v>
      </c>
      <c r="B7" s="127" t="s">
        <v>324</v>
      </c>
    </row>
    <row r="8" spans="1:2" ht="12.75">
      <c r="A8" s="185">
        <v>14804</v>
      </c>
      <c r="B8" s="127" t="s">
        <v>324</v>
      </c>
    </row>
    <row r="9" spans="1:2" ht="12.75">
      <c r="A9" s="185">
        <v>15801</v>
      </c>
      <c r="B9" s="127" t="s">
        <v>324</v>
      </c>
    </row>
    <row r="10" spans="1:2" ht="12.75">
      <c r="A10" s="185">
        <v>15802</v>
      </c>
      <c r="B10" s="127" t="s">
        <v>325</v>
      </c>
    </row>
    <row r="11" spans="1:2" ht="12.75">
      <c r="A11" s="185">
        <v>15803</v>
      </c>
      <c r="B11" s="127" t="s">
        <v>325</v>
      </c>
    </row>
    <row r="12" spans="1:2" ht="12.75">
      <c r="A12" s="185">
        <v>15805</v>
      </c>
      <c r="B12" s="127" t="s">
        <v>325</v>
      </c>
    </row>
    <row r="13" spans="1:2" ht="12.75">
      <c r="A13" s="185">
        <v>15806</v>
      </c>
      <c r="B13" s="127" t="s">
        <v>324</v>
      </c>
    </row>
    <row r="14" spans="1:2" ht="12.75">
      <c r="A14" s="185">
        <v>15807</v>
      </c>
      <c r="B14" s="127" t="s">
        <v>324</v>
      </c>
    </row>
    <row r="15" spans="1:2" ht="12.75">
      <c r="A15" s="185">
        <v>15808</v>
      </c>
      <c r="B15" s="127" t="s">
        <v>325</v>
      </c>
    </row>
    <row r="16" spans="1:2" ht="12.75">
      <c r="A16" s="185">
        <v>15809</v>
      </c>
      <c r="B16" s="127" t="s">
        <v>325</v>
      </c>
    </row>
    <row r="17" spans="1:2" ht="12.75">
      <c r="A17" s="185">
        <v>15812</v>
      </c>
      <c r="B17" s="127" t="s">
        <v>325</v>
      </c>
    </row>
    <row r="18" spans="1:2" ht="12.75">
      <c r="A18" s="185">
        <v>15813</v>
      </c>
      <c r="B18" s="127" t="s">
        <v>324</v>
      </c>
    </row>
    <row r="19" spans="1:2" ht="12.75">
      <c r="A19" s="185">
        <v>15814</v>
      </c>
      <c r="B19" s="127" t="s">
        <v>325</v>
      </c>
    </row>
    <row r="20" spans="1:2" ht="12.75">
      <c r="A20" s="185">
        <v>15815</v>
      </c>
      <c r="B20" s="127" t="s">
        <v>324</v>
      </c>
    </row>
    <row r="21" spans="1:2" ht="12.75">
      <c r="A21" s="185">
        <v>15816</v>
      </c>
      <c r="B21" s="127" t="s">
        <v>325</v>
      </c>
    </row>
    <row r="22" spans="1:2" ht="12.75">
      <c r="A22" s="185">
        <v>15817</v>
      </c>
      <c r="B22" s="127" t="s">
        <v>325</v>
      </c>
    </row>
    <row r="23" spans="1:2" ht="12.75">
      <c r="A23" s="185">
        <v>15819</v>
      </c>
      <c r="B23" s="127" t="s">
        <v>324</v>
      </c>
    </row>
    <row r="24" spans="1:2" ht="12.75">
      <c r="A24" s="185">
        <v>15820</v>
      </c>
      <c r="B24" s="127" t="s">
        <v>324</v>
      </c>
    </row>
    <row r="25" spans="1:2" ht="12.75">
      <c r="A25" s="185">
        <v>15822</v>
      </c>
      <c r="B25" s="127" t="s">
        <v>325</v>
      </c>
    </row>
    <row r="26" spans="1:2" ht="12.75">
      <c r="A26" s="185">
        <v>15823</v>
      </c>
      <c r="B26" s="127" t="s">
        <v>324</v>
      </c>
    </row>
    <row r="27" spans="1:2" ht="12.75">
      <c r="A27" s="185">
        <v>15824</v>
      </c>
      <c r="B27" s="127" t="s">
        <v>325</v>
      </c>
    </row>
    <row r="28" spans="1:2" ht="12.75">
      <c r="A28" s="185">
        <v>15825</v>
      </c>
      <c r="B28" s="127" t="s">
        <v>324</v>
      </c>
    </row>
    <row r="29" spans="1:2" ht="12.75">
      <c r="A29" s="185">
        <v>15826</v>
      </c>
      <c r="B29" s="127" t="s">
        <v>325</v>
      </c>
    </row>
    <row r="30" spans="1:2" ht="12.75">
      <c r="A30" s="185">
        <v>15827</v>
      </c>
      <c r="B30" s="127" t="s">
        <v>324</v>
      </c>
    </row>
    <row r="31" spans="1:2" ht="12.75">
      <c r="A31" s="185">
        <v>15828</v>
      </c>
      <c r="B31" s="127" t="s">
        <v>324</v>
      </c>
    </row>
    <row r="32" spans="1:2" ht="12.75">
      <c r="A32" s="185">
        <v>15830</v>
      </c>
      <c r="B32" s="127" t="s">
        <v>325</v>
      </c>
    </row>
    <row r="33" spans="1:2" ht="12.75">
      <c r="A33" s="185">
        <v>15831</v>
      </c>
      <c r="B33" s="127" t="s">
        <v>324</v>
      </c>
    </row>
    <row r="34" spans="1:2" ht="12.75">
      <c r="A34" s="185">
        <v>15832</v>
      </c>
      <c r="B34" s="127" t="s">
        <v>325</v>
      </c>
    </row>
    <row r="35" spans="1:2" ht="12.75">
      <c r="A35" s="185">
        <v>15833</v>
      </c>
      <c r="B35" s="127" t="s">
        <v>325</v>
      </c>
    </row>
    <row r="36" spans="1:2" ht="12.75">
      <c r="A36" s="185">
        <v>21803</v>
      </c>
      <c r="B36" s="127" t="s">
        <v>324</v>
      </c>
    </row>
    <row r="37" spans="1:2" ht="12.75">
      <c r="A37" s="185">
        <v>21805</v>
      </c>
      <c r="B37" s="127" t="s">
        <v>325</v>
      </c>
    </row>
    <row r="38" spans="1:2" ht="12.75">
      <c r="A38" s="185">
        <v>24801</v>
      </c>
      <c r="B38" s="127" t="s">
        <v>324</v>
      </c>
    </row>
    <row r="39" spans="1:2" ht="12.75">
      <c r="A39" s="185">
        <v>31803</v>
      </c>
      <c r="B39" s="127" t="s">
        <v>324</v>
      </c>
    </row>
    <row r="40" spans="1:2" ht="15">
      <c r="A40" s="202">
        <v>43801</v>
      </c>
      <c r="B40" s="204" t="s">
        <v>325</v>
      </c>
    </row>
    <row r="41" spans="1:2" ht="12.75">
      <c r="A41" s="185">
        <v>46802</v>
      </c>
      <c r="B41" s="127" t="s">
        <v>324</v>
      </c>
    </row>
    <row r="42" spans="1:2" ht="12.75">
      <c r="A42" s="185">
        <v>57802</v>
      </c>
      <c r="B42" s="127" t="s">
        <v>324</v>
      </c>
    </row>
    <row r="43" spans="1:2" ht="12.75">
      <c r="A43" s="185">
        <v>57803</v>
      </c>
      <c r="B43" s="127" t="s">
        <v>324</v>
      </c>
    </row>
    <row r="44" spans="1:2" ht="12.75">
      <c r="A44" s="185">
        <v>57804</v>
      </c>
      <c r="B44" s="127" t="s">
        <v>325</v>
      </c>
    </row>
    <row r="45" spans="1:2" ht="12.75">
      <c r="A45" s="185">
        <v>57805</v>
      </c>
      <c r="B45" s="127" t="s">
        <v>325</v>
      </c>
    </row>
    <row r="46" spans="1:2" ht="12.75">
      <c r="A46" s="185">
        <v>57806</v>
      </c>
      <c r="B46" s="127" t="s">
        <v>324</v>
      </c>
    </row>
    <row r="47" spans="1:2" ht="12.75">
      <c r="A47" s="185">
        <v>57807</v>
      </c>
      <c r="B47" s="127" t="s">
        <v>325</v>
      </c>
    </row>
    <row r="48" spans="1:2" ht="12.75">
      <c r="A48" s="185">
        <v>57808</v>
      </c>
      <c r="B48" s="127" t="s">
        <v>324</v>
      </c>
    </row>
    <row r="49" spans="1:2" ht="12.75">
      <c r="A49" s="185">
        <v>57809</v>
      </c>
      <c r="B49" s="127" t="s">
        <v>324</v>
      </c>
    </row>
    <row r="50" spans="1:2" ht="12.75">
      <c r="A50" s="196">
        <v>57810</v>
      </c>
      <c r="B50" s="127" t="s">
        <v>325</v>
      </c>
    </row>
    <row r="51" spans="1:2" ht="12.75">
      <c r="A51" s="185">
        <v>57811</v>
      </c>
      <c r="B51" s="127" t="s">
        <v>324</v>
      </c>
    </row>
    <row r="52" spans="1:2" ht="15">
      <c r="A52" s="197">
        <v>57813</v>
      </c>
      <c r="B52" s="127" t="s">
        <v>324</v>
      </c>
    </row>
    <row r="53" spans="1:2" ht="12.75">
      <c r="A53" s="185">
        <v>57814</v>
      </c>
      <c r="B53" s="127" t="s">
        <v>325</v>
      </c>
    </row>
    <row r="54" spans="1:2" ht="12.75">
      <c r="A54" s="185">
        <v>57815</v>
      </c>
      <c r="B54" s="127" t="s">
        <v>324</v>
      </c>
    </row>
    <row r="55" spans="1:2" ht="12.75">
      <c r="A55" s="185">
        <v>57816</v>
      </c>
      <c r="B55" s="127" t="s">
        <v>324</v>
      </c>
    </row>
    <row r="56" spans="1:2" ht="12.75">
      <c r="A56" s="185">
        <v>57817</v>
      </c>
      <c r="B56" s="127" t="s">
        <v>324</v>
      </c>
    </row>
    <row r="57" spans="1:2" ht="12.75">
      <c r="A57" s="185">
        <v>57819</v>
      </c>
      <c r="B57" s="127" t="s">
        <v>324</v>
      </c>
    </row>
    <row r="58" spans="1:2" ht="12.75">
      <c r="A58" s="185">
        <v>57825</v>
      </c>
      <c r="B58" s="127" t="s">
        <v>324</v>
      </c>
    </row>
    <row r="59" spans="1:2" ht="12.75">
      <c r="A59" s="185">
        <v>57827</v>
      </c>
      <c r="B59" s="127" t="s">
        <v>324</v>
      </c>
    </row>
    <row r="60" spans="1:2" ht="12.75">
      <c r="A60" s="185">
        <v>57828</v>
      </c>
      <c r="B60" s="127" t="s">
        <v>325</v>
      </c>
    </row>
    <row r="61" spans="1:2" ht="12.75">
      <c r="A61" s="185">
        <v>57829</v>
      </c>
      <c r="B61" s="127" t="s">
        <v>324</v>
      </c>
    </row>
    <row r="62" spans="1:2" ht="12.75">
      <c r="A62" s="185">
        <v>57830</v>
      </c>
      <c r="B62" s="127" t="s">
        <v>324</v>
      </c>
    </row>
    <row r="63" spans="1:2" ht="12.75">
      <c r="A63" s="185">
        <v>57831</v>
      </c>
      <c r="B63" s="127" t="s">
        <v>324</v>
      </c>
    </row>
    <row r="64" spans="1:2" ht="12.75">
      <c r="A64" s="185">
        <v>57832</v>
      </c>
      <c r="B64" s="127" t="s">
        <v>324</v>
      </c>
    </row>
    <row r="65" spans="1:2" ht="12.75">
      <c r="A65" s="185">
        <v>57833</v>
      </c>
      <c r="B65" s="127" t="s">
        <v>324</v>
      </c>
    </row>
    <row r="66" spans="1:2" ht="12.75">
      <c r="A66" s="185">
        <v>57834</v>
      </c>
      <c r="B66" s="127" t="s">
        <v>324</v>
      </c>
    </row>
    <row r="67" spans="1:2" ht="12.75">
      <c r="A67" s="185">
        <v>57835</v>
      </c>
      <c r="B67" s="127" t="s">
        <v>325</v>
      </c>
    </row>
    <row r="68" spans="1:2" ht="12.75">
      <c r="A68" s="185">
        <v>57836</v>
      </c>
      <c r="B68" s="127" t="s">
        <v>324</v>
      </c>
    </row>
    <row r="69" spans="1:2" ht="12.75">
      <c r="A69" s="185">
        <v>57837</v>
      </c>
      <c r="B69" s="127" t="s">
        <v>325</v>
      </c>
    </row>
    <row r="70" spans="1:2" ht="12.75">
      <c r="A70" s="185">
        <v>57838</v>
      </c>
      <c r="B70" s="127" t="s">
        <v>324</v>
      </c>
    </row>
    <row r="71" spans="1:2" ht="12.75">
      <c r="A71" s="185">
        <v>57839</v>
      </c>
      <c r="B71" s="127" t="s">
        <v>325</v>
      </c>
    </row>
    <row r="72" spans="1:2" ht="12.75">
      <c r="A72" s="185">
        <v>57840</v>
      </c>
      <c r="B72" s="127" t="s">
        <v>325</v>
      </c>
    </row>
    <row r="73" spans="1:2" ht="12.75">
      <c r="A73" s="185">
        <v>57841</v>
      </c>
      <c r="B73" s="127" t="s">
        <v>325</v>
      </c>
    </row>
    <row r="74" spans="1:2" ht="12.75">
      <c r="A74" s="185">
        <v>57842</v>
      </c>
      <c r="B74" s="127" t="s">
        <v>324</v>
      </c>
    </row>
    <row r="75" spans="1:2" ht="12.75">
      <c r="A75" s="185">
        <v>57843</v>
      </c>
      <c r="B75" s="127" t="s">
        <v>324</v>
      </c>
    </row>
    <row r="76" spans="1:2" ht="12.75">
      <c r="A76" s="185">
        <v>57844</v>
      </c>
      <c r="B76" s="127" t="s">
        <v>325</v>
      </c>
    </row>
    <row r="77" spans="1:2" ht="15">
      <c r="A77" s="202">
        <v>57845</v>
      </c>
      <c r="B77" s="204" t="s">
        <v>325</v>
      </c>
    </row>
    <row r="78" spans="1:2" ht="15">
      <c r="A78" s="202">
        <v>57846</v>
      </c>
      <c r="B78" s="204" t="s">
        <v>325</v>
      </c>
    </row>
    <row r="79" spans="1:2" ht="12.75">
      <c r="A79" s="185">
        <v>61802</v>
      </c>
      <c r="B79" s="127" t="s">
        <v>324</v>
      </c>
    </row>
    <row r="80" spans="1:2" ht="12.75">
      <c r="A80" s="185">
        <v>61803</v>
      </c>
      <c r="B80" s="127" t="s">
        <v>325</v>
      </c>
    </row>
    <row r="81" spans="1:2" ht="12.75">
      <c r="A81" s="185">
        <v>61804</v>
      </c>
      <c r="B81" s="127" t="s">
        <v>325</v>
      </c>
    </row>
    <row r="82" spans="1:2" ht="12.75">
      <c r="A82" s="185">
        <v>68801</v>
      </c>
      <c r="B82" s="127" t="s">
        <v>325</v>
      </c>
    </row>
    <row r="83" spans="1:2" ht="12.75">
      <c r="A83" s="185">
        <v>68802</v>
      </c>
      <c r="B83" s="127" t="s">
        <v>325</v>
      </c>
    </row>
    <row r="84" spans="1:2" ht="12.75">
      <c r="A84" s="185">
        <v>70801</v>
      </c>
      <c r="B84" s="127" t="s">
        <v>324</v>
      </c>
    </row>
    <row r="85" spans="1:2" ht="12.75">
      <c r="A85" s="185">
        <v>71801</v>
      </c>
      <c r="B85" s="127" t="s">
        <v>324</v>
      </c>
    </row>
    <row r="86" spans="1:2" ht="12.75">
      <c r="A86" s="185">
        <v>71803</v>
      </c>
      <c r="B86" s="127" t="s">
        <v>324</v>
      </c>
    </row>
    <row r="87" spans="1:2" ht="12.75">
      <c r="A87" s="185">
        <v>71804</v>
      </c>
      <c r="B87" s="127" t="s">
        <v>324</v>
      </c>
    </row>
    <row r="88" spans="1:2" ht="12.75">
      <c r="A88" s="185">
        <v>71806</v>
      </c>
      <c r="B88" s="127" t="s">
        <v>324</v>
      </c>
    </row>
    <row r="89" spans="1:2" ht="12.75">
      <c r="A89" s="185">
        <v>71807</v>
      </c>
      <c r="B89" s="127" t="s">
        <v>325</v>
      </c>
    </row>
    <row r="90" spans="1:2" ht="12.75">
      <c r="A90" s="185">
        <v>71808</v>
      </c>
      <c r="B90" s="127" t="s">
        <v>324</v>
      </c>
    </row>
    <row r="91" spans="1:2" ht="12.75">
      <c r="A91" s="185">
        <v>71809</v>
      </c>
      <c r="B91" s="127" t="s">
        <v>324</v>
      </c>
    </row>
    <row r="92" spans="1:2" ht="12.75">
      <c r="A92" s="185">
        <v>72801</v>
      </c>
      <c r="B92" s="127" t="s">
        <v>324</v>
      </c>
    </row>
    <row r="93" spans="1:2" ht="12.75">
      <c r="A93" s="185">
        <v>72802</v>
      </c>
      <c r="B93" s="127" t="s">
        <v>324</v>
      </c>
    </row>
    <row r="94" spans="1:2" ht="12.75">
      <c r="A94" s="185">
        <v>84801</v>
      </c>
      <c r="B94" s="127" t="s">
        <v>325</v>
      </c>
    </row>
    <row r="95" spans="1:2" ht="12.75">
      <c r="A95" s="185">
        <v>84802</v>
      </c>
      <c r="B95" s="127" t="s">
        <v>324</v>
      </c>
    </row>
    <row r="96" spans="1:2" ht="12.75">
      <c r="A96" s="185">
        <v>84804</v>
      </c>
      <c r="B96" s="127" t="s">
        <v>325</v>
      </c>
    </row>
    <row r="97" spans="1:2" ht="12.75">
      <c r="A97" s="185">
        <v>84805</v>
      </c>
      <c r="B97" s="127" t="s">
        <v>325</v>
      </c>
    </row>
    <row r="98" spans="1:2" ht="12.75">
      <c r="A98" s="185">
        <v>92801</v>
      </c>
      <c r="B98" s="127" t="s">
        <v>324</v>
      </c>
    </row>
    <row r="99" spans="1:2" ht="12.75">
      <c r="A99" s="185">
        <v>101801</v>
      </c>
      <c r="B99" s="127" t="s">
        <v>325</v>
      </c>
    </row>
    <row r="100" spans="1:2" ht="12.75">
      <c r="A100" s="185">
        <v>101802</v>
      </c>
      <c r="B100" s="127" t="s">
        <v>325</v>
      </c>
    </row>
    <row r="101" spans="1:2" ht="12.75">
      <c r="A101" s="185">
        <v>101803</v>
      </c>
      <c r="B101" s="127" t="s">
        <v>324</v>
      </c>
    </row>
    <row r="102" spans="1:2" ht="12.75">
      <c r="A102" s="185">
        <v>101804</v>
      </c>
      <c r="B102" s="127" t="s">
        <v>325</v>
      </c>
    </row>
    <row r="103" spans="1:2" ht="12.75">
      <c r="A103" s="185">
        <v>101805</v>
      </c>
      <c r="B103" s="127" t="s">
        <v>324</v>
      </c>
    </row>
    <row r="104" spans="1:2" ht="12.75">
      <c r="A104" s="185">
        <v>101806</v>
      </c>
      <c r="B104" s="127" t="s">
        <v>324</v>
      </c>
    </row>
    <row r="105" spans="1:2" ht="12.75">
      <c r="A105" s="185">
        <v>101807</v>
      </c>
      <c r="B105" s="127" t="s">
        <v>325</v>
      </c>
    </row>
    <row r="106" spans="1:2" ht="12.75">
      <c r="A106" s="185">
        <v>101809</v>
      </c>
      <c r="B106" s="127" t="s">
        <v>324</v>
      </c>
    </row>
    <row r="107" spans="1:2" ht="12.75">
      <c r="A107" s="185">
        <v>101810</v>
      </c>
      <c r="B107" s="127" t="s">
        <v>324</v>
      </c>
    </row>
    <row r="108" spans="1:2" ht="12.75">
      <c r="A108" s="185">
        <v>101811</v>
      </c>
      <c r="B108" s="127" t="s">
        <v>325</v>
      </c>
    </row>
    <row r="109" spans="1:2" ht="12.75">
      <c r="A109" s="185">
        <v>101812</v>
      </c>
      <c r="B109" s="127" t="s">
        <v>325</v>
      </c>
    </row>
    <row r="110" spans="1:2" ht="12.75">
      <c r="A110" s="185">
        <v>101813</v>
      </c>
      <c r="B110" s="127" t="s">
        <v>325</v>
      </c>
    </row>
    <row r="111" spans="1:2" ht="12.75">
      <c r="A111" s="185">
        <v>101814</v>
      </c>
      <c r="B111" s="127" t="s">
        <v>324</v>
      </c>
    </row>
    <row r="112" spans="1:2" ht="12.75">
      <c r="A112" s="185">
        <v>101815</v>
      </c>
      <c r="B112" s="127" t="s">
        <v>324</v>
      </c>
    </row>
    <row r="113" spans="1:2" ht="12.75">
      <c r="A113" s="185">
        <v>101817</v>
      </c>
      <c r="B113" s="127" t="s">
        <v>325</v>
      </c>
    </row>
    <row r="114" spans="1:2" ht="12.75">
      <c r="A114" s="185">
        <v>101819</v>
      </c>
      <c r="B114" s="127" t="s">
        <v>325</v>
      </c>
    </row>
    <row r="115" spans="1:2" ht="12.75">
      <c r="A115" s="185">
        <v>101820</v>
      </c>
      <c r="B115" s="127" t="s">
        <v>325</v>
      </c>
    </row>
    <row r="116" spans="1:2" ht="12.75">
      <c r="A116" s="185">
        <v>101821</v>
      </c>
      <c r="B116" s="127" t="s">
        <v>325</v>
      </c>
    </row>
    <row r="117" spans="1:2" ht="12.75">
      <c r="A117" s="185">
        <v>101822</v>
      </c>
      <c r="B117" s="127" t="s">
        <v>324</v>
      </c>
    </row>
    <row r="118" spans="1:2" ht="12.75">
      <c r="A118" s="185">
        <v>101823</v>
      </c>
      <c r="B118" s="127" t="s">
        <v>324</v>
      </c>
    </row>
    <row r="119" spans="1:2" ht="12.75">
      <c r="A119" s="185">
        <v>101828</v>
      </c>
      <c r="B119" s="127" t="s">
        <v>325</v>
      </c>
    </row>
    <row r="120" spans="1:2" ht="12.75">
      <c r="A120" s="196">
        <v>101829</v>
      </c>
      <c r="B120" s="127" t="s">
        <v>324</v>
      </c>
    </row>
    <row r="121" spans="1:2" ht="12.75">
      <c r="A121" s="185">
        <v>101833</v>
      </c>
      <c r="B121" s="127" t="s">
        <v>324</v>
      </c>
    </row>
    <row r="122" spans="1:2" ht="12.75">
      <c r="A122" s="185">
        <v>101834</v>
      </c>
      <c r="B122" s="127" t="s">
        <v>324</v>
      </c>
    </row>
    <row r="123" spans="1:2" ht="12.75">
      <c r="A123" s="185">
        <v>101837</v>
      </c>
      <c r="B123" s="127" t="s">
        <v>324</v>
      </c>
    </row>
    <row r="124" spans="1:2" ht="12.75">
      <c r="A124" s="185">
        <v>101838</v>
      </c>
      <c r="B124" s="127" t="s">
        <v>325</v>
      </c>
    </row>
    <row r="125" spans="1:2" ht="12.75">
      <c r="A125" s="185">
        <v>101840</v>
      </c>
      <c r="B125" s="127" t="s">
        <v>324</v>
      </c>
    </row>
    <row r="126" spans="1:2" ht="12.75">
      <c r="A126" s="185">
        <v>101842</v>
      </c>
      <c r="B126" s="127" t="s">
        <v>324</v>
      </c>
    </row>
    <row r="127" spans="1:2" ht="12.75">
      <c r="A127" s="185">
        <v>101845</v>
      </c>
      <c r="B127" s="127" t="s">
        <v>324</v>
      </c>
    </row>
    <row r="128" spans="1:2" ht="12.75">
      <c r="A128" s="201">
        <v>101846</v>
      </c>
      <c r="B128" s="127" t="s">
        <v>324</v>
      </c>
    </row>
    <row r="129" spans="1:2" ht="12.75">
      <c r="A129" s="185">
        <v>101847</v>
      </c>
      <c r="B129" s="127" t="s">
        <v>324</v>
      </c>
    </row>
    <row r="130" spans="1:2" ht="12.75">
      <c r="A130" s="185">
        <v>101848</v>
      </c>
      <c r="B130" s="127" t="s">
        <v>324</v>
      </c>
    </row>
    <row r="131" spans="1:2" ht="12.75">
      <c r="A131" s="196">
        <v>101849</v>
      </c>
      <c r="B131" s="127" t="s">
        <v>324</v>
      </c>
    </row>
    <row r="132" spans="1:2" ht="12.75">
      <c r="A132" s="185">
        <v>101850</v>
      </c>
      <c r="B132" s="127" t="s">
        <v>324</v>
      </c>
    </row>
    <row r="133" spans="1:2" ht="12.75">
      <c r="A133" s="185">
        <v>101851</v>
      </c>
      <c r="B133" s="127" t="s">
        <v>324</v>
      </c>
    </row>
    <row r="134" spans="1:2" ht="12.75">
      <c r="A134" s="185">
        <v>101852</v>
      </c>
      <c r="B134" s="127" t="s">
        <v>324</v>
      </c>
    </row>
    <row r="135" spans="1:2" ht="12.75">
      <c r="A135" s="185">
        <v>101853</v>
      </c>
      <c r="B135" s="127" t="s">
        <v>325</v>
      </c>
    </row>
    <row r="136" spans="1:2" ht="12.75">
      <c r="A136" s="185">
        <v>101854</v>
      </c>
      <c r="B136" s="127" t="s">
        <v>325</v>
      </c>
    </row>
    <row r="137" spans="1:2" ht="12.75">
      <c r="A137" s="185">
        <v>101855</v>
      </c>
      <c r="B137" s="127" t="s">
        <v>325</v>
      </c>
    </row>
    <row r="138" spans="1:2" ht="12.75">
      <c r="A138" s="185">
        <v>101856</v>
      </c>
      <c r="B138" s="127" t="s">
        <v>325</v>
      </c>
    </row>
    <row r="139" spans="1:2" ht="12.75">
      <c r="A139" s="201">
        <v>101858</v>
      </c>
      <c r="B139" s="127" t="s">
        <v>324</v>
      </c>
    </row>
    <row r="140" spans="1:2" ht="12.75">
      <c r="A140" s="185">
        <v>101859</v>
      </c>
      <c r="B140" s="127" t="s">
        <v>325</v>
      </c>
    </row>
    <row r="141" spans="1:2" ht="12.75">
      <c r="A141" s="185">
        <v>101860</v>
      </c>
      <c r="B141" s="127" t="s">
        <v>325</v>
      </c>
    </row>
    <row r="142" spans="1:2" ht="12.75">
      <c r="A142" s="185">
        <v>101861</v>
      </c>
      <c r="B142" s="127" t="s">
        <v>325</v>
      </c>
    </row>
    <row r="143" spans="1:2" ht="12.75">
      <c r="A143" s="185">
        <v>101862</v>
      </c>
      <c r="B143" s="127" t="s">
        <v>324</v>
      </c>
    </row>
    <row r="144" spans="1:2" ht="12.75">
      <c r="A144" s="185">
        <v>101863</v>
      </c>
      <c r="B144" s="127" t="s">
        <v>325</v>
      </c>
    </row>
    <row r="145" spans="1:2" ht="12.75">
      <c r="A145" s="185">
        <v>101864</v>
      </c>
      <c r="B145" s="127" t="s">
        <v>325</v>
      </c>
    </row>
    <row r="146" spans="1:2" ht="12.75">
      <c r="A146" s="185">
        <v>101865</v>
      </c>
      <c r="B146" s="127" t="s">
        <v>325</v>
      </c>
    </row>
    <row r="147" spans="1:2" ht="15">
      <c r="A147" s="203">
        <v>101866</v>
      </c>
      <c r="B147" s="204" t="s">
        <v>325</v>
      </c>
    </row>
    <row r="148" spans="1:2" ht="15">
      <c r="A148" s="202">
        <v>101867</v>
      </c>
      <c r="B148" s="204" t="s">
        <v>325</v>
      </c>
    </row>
    <row r="149" spans="1:2" ht="12.75">
      <c r="A149" s="185">
        <v>105801</v>
      </c>
      <c r="B149" s="127" t="s">
        <v>324</v>
      </c>
    </row>
    <row r="150" spans="1:2" ht="12.75">
      <c r="A150" s="185">
        <v>105802</v>
      </c>
      <c r="B150" s="127" t="s">
        <v>324</v>
      </c>
    </row>
    <row r="151" spans="1:2" ht="12.75">
      <c r="A151" s="185">
        <v>108801</v>
      </c>
      <c r="B151" s="127" t="s">
        <v>324</v>
      </c>
    </row>
    <row r="152" spans="1:2" ht="12.75">
      <c r="A152" s="185">
        <v>108802</v>
      </c>
      <c r="B152" s="127" t="s">
        <v>324</v>
      </c>
    </row>
    <row r="153" spans="1:2" ht="12.75">
      <c r="A153" s="185">
        <v>108804</v>
      </c>
      <c r="B153" s="127" t="s">
        <v>324</v>
      </c>
    </row>
    <row r="154" spans="1:2" ht="12.75">
      <c r="A154" s="185">
        <v>108807</v>
      </c>
      <c r="B154" s="127" t="s">
        <v>324</v>
      </c>
    </row>
    <row r="155" spans="1:2" ht="12.75">
      <c r="A155" s="185">
        <v>108808</v>
      </c>
      <c r="B155" s="127" t="s">
        <v>325</v>
      </c>
    </row>
    <row r="156" spans="1:2" ht="15">
      <c r="A156" s="202">
        <v>108809</v>
      </c>
      <c r="B156" s="204" t="s">
        <v>325</v>
      </c>
    </row>
    <row r="157" spans="1:2" ht="12.75">
      <c r="A157" s="185">
        <v>116801</v>
      </c>
      <c r="B157" s="127" t="s">
        <v>324</v>
      </c>
    </row>
    <row r="158" spans="1:2" ht="12.75">
      <c r="A158" s="185">
        <v>123803</v>
      </c>
      <c r="B158" s="127" t="s">
        <v>324</v>
      </c>
    </row>
    <row r="159" spans="1:2" ht="12.75">
      <c r="A159" s="185">
        <v>123805</v>
      </c>
      <c r="B159" s="127" t="s">
        <v>324</v>
      </c>
    </row>
    <row r="160" spans="1:2" ht="12.75">
      <c r="A160" s="185">
        <v>123807</v>
      </c>
      <c r="B160" s="127" t="s">
        <v>325</v>
      </c>
    </row>
    <row r="161" spans="1:2" ht="12.75">
      <c r="A161" s="185">
        <v>130801</v>
      </c>
      <c r="B161" s="127" t="s">
        <v>325</v>
      </c>
    </row>
    <row r="162" spans="1:2" ht="12.75">
      <c r="A162" s="185">
        <v>152802</v>
      </c>
      <c r="B162" s="127" t="s">
        <v>324</v>
      </c>
    </row>
    <row r="163" spans="1:2" ht="12.75">
      <c r="A163" s="185">
        <v>152803</v>
      </c>
      <c r="B163" s="127" t="s">
        <v>324</v>
      </c>
    </row>
    <row r="164" spans="1:2" ht="12.75">
      <c r="A164" s="185">
        <v>152805</v>
      </c>
      <c r="B164" s="127" t="s">
        <v>324</v>
      </c>
    </row>
    <row r="165" spans="1:2" ht="12.75">
      <c r="A165" s="185">
        <v>161801</v>
      </c>
      <c r="B165" s="127" t="s">
        <v>325</v>
      </c>
    </row>
    <row r="166" spans="1:2" ht="12.75">
      <c r="A166" s="185">
        <v>161802</v>
      </c>
      <c r="B166" s="127" t="s">
        <v>325</v>
      </c>
    </row>
    <row r="167" spans="1:2" ht="12.75">
      <c r="A167" s="185">
        <v>161807</v>
      </c>
      <c r="B167" s="127" t="s">
        <v>324</v>
      </c>
    </row>
    <row r="168" spans="1:2" ht="12.75">
      <c r="A168" s="185">
        <v>165802</v>
      </c>
      <c r="B168" s="127" t="s">
        <v>324</v>
      </c>
    </row>
    <row r="169" spans="1:2" ht="12.75">
      <c r="A169" s="185">
        <v>170801</v>
      </c>
      <c r="B169" s="127" t="s">
        <v>324</v>
      </c>
    </row>
    <row r="170" spans="1:2" ht="12.75">
      <c r="A170" s="185">
        <v>174801</v>
      </c>
      <c r="B170" s="127" t="s">
        <v>325</v>
      </c>
    </row>
    <row r="171" spans="1:2" ht="12.75">
      <c r="A171" s="185">
        <v>178801</v>
      </c>
      <c r="B171" s="127" t="s">
        <v>324</v>
      </c>
    </row>
    <row r="172" spans="1:2" ht="12.75">
      <c r="A172" s="185">
        <v>178802</v>
      </c>
      <c r="B172" s="127" t="s">
        <v>325</v>
      </c>
    </row>
    <row r="173" spans="1:2" ht="12.75">
      <c r="A173" s="185">
        <v>178804</v>
      </c>
      <c r="B173" s="127" t="s">
        <v>325</v>
      </c>
    </row>
    <row r="174" spans="1:2" ht="12.75">
      <c r="A174" s="185">
        <v>178807</v>
      </c>
      <c r="B174" s="127" t="s">
        <v>325</v>
      </c>
    </row>
    <row r="175" spans="1:2" ht="12.75">
      <c r="A175" s="185">
        <v>178808</v>
      </c>
      <c r="B175" s="127" t="s">
        <v>325</v>
      </c>
    </row>
    <row r="176" spans="1:2" ht="12.75">
      <c r="A176" s="185">
        <v>178809</v>
      </c>
      <c r="B176" s="127" t="s">
        <v>324</v>
      </c>
    </row>
    <row r="177" spans="1:2" ht="12.75">
      <c r="A177" s="185">
        <v>183801</v>
      </c>
      <c r="B177" s="127" t="s">
        <v>324</v>
      </c>
    </row>
    <row r="178" spans="1:2" ht="12.75">
      <c r="A178" s="185">
        <v>184801</v>
      </c>
      <c r="B178" s="127" t="s">
        <v>324</v>
      </c>
    </row>
    <row r="179" spans="1:2" ht="12.75">
      <c r="A179" s="185">
        <v>188801</v>
      </c>
      <c r="B179" s="127" t="s">
        <v>325</v>
      </c>
    </row>
    <row r="180" spans="1:2" ht="12.75">
      <c r="A180" s="185">
        <v>193801</v>
      </c>
      <c r="B180" s="127" t="s">
        <v>324</v>
      </c>
    </row>
    <row r="181" spans="1:2" ht="12.75">
      <c r="A181" s="185">
        <v>212801</v>
      </c>
      <c r="B181" s="127" t="s">
        <v>324</v>
      </c>
    </row>
    <row r="182" spans="1:2" ht="12.75">
      <c r="A182" s="185">
        <v>212803</v>
      </c>
      <c r="B182" s="127" t="s">
        <v>325</v>
      </c>
    </row>
    <row r="183" spans="1:2" ht="15">
      <c r="A183" s="202">
        <v>212804</v>
      </c>
      <c r="B183" s="204" t="s">
        <v>325</v>
      </c>
    </row>
    <row r="184" spans="1:2" ht="12.75">
      <c r="A184" s="185">
        <v>213801</v>
      </c>
      <c r="B184" s="127" t="s">
        <v>324</v>
      </c>
    </row>
    <row r="185" spans="1:2" ht="12.75">
      <c r="A185" s="185">
        <v>220801</v>
      </c>
      <c r="B185" s="127" t="s">
        <v>324</v>
      </c>
    </row>
    <row r="186" spans="1:2" ht="12.75">
      <c r="A186" s="185">
        <v>220802</v>
      </c>
      <c r="B186" s="127" t="s">
        <v>324</v>
      </c>
    </row>
    <row r="187" spans="1:2" ht="12.75">
      <c r="A187" s="185">
        <v>220804</v>
      </c>
      <c r="B187" s="127" t="s">
        <v>325</v>
      </c>
    </row>
    <row r="188" spans="1:2" ht="12.75">
      <c r="A188" s="185">
        <v>220808</v>
      </c>
      <c r="B188" s="127" t="s">
        <v>324</v>
      </c>
    </row>
    <row r="189" spans="1:2" ht="12.75">
      <c r="A189" s="185">
        <v>220809</v>
      </c>
      <c r="B189" s="127" t="s">
        <v>324</v>
      </c>
    </row>
    <row r="190" spans="1:2" ht="12.75">
      <c r="A190" s="185">
        <v>220810</v>
      </c>
      <c r="B190" s="127" t="s">
        <v>325</v>
      </c>
    </row>
    <row r="191" spans="1:2" ht="12.75">
      <c r="A191" s="185">
        <v>220811</v>
      </c>
      <c r="B191" s="127" t="s">
        <v>324</v>
      </c>
    </row>
    <row r="192" spans="1:2" ht="12.75">
      <c r="A192" s="196">
        <v>220812</v>
      </c>
      <c r="B192" s="127" t="s">
        <v>325</v>
      </c>
    </row>
    <row r="193" spans="1:2" ht="12.75">
      <c r="A193" s="185">
        <v>220813</v>
      </c>
      <c r="B193" s="127" t="s">
        <v>324</v>
      </c>
    </row>
    <row r="194" spans="1:2" ht="12.75">
      <c r="A194" s="185">
        <v>220814</v>
      </c>
      <c r="B194" s="127" t="s">
        <v>324</v>
      </c>
    </row>
    <row r="195" spans="1:2" ht="12.75">
      <c r="A195" s="185">
        <v>220815</v>
      </c>
      <c r="B195" s="127" t="s">
        <v>325</v>
      </c>
    </row>
    <row r="196" spans="1:2" ht="12.75">
      <c r="A196" s="185">
        <v>220816</v>
      </c>
      <c r="B196" s="127" t="s">
        <v>324</v>
      </c>
    </row>
    <row r="197" spans="1:2" ht="12.75">
      <c r="A197" s="185">
        <v>220817</v>
      </c>
      <c r="B197" s="127" t="s">
        <v>325</v>
      </c>
    </row>
    <row r="198" spans="1:2" ht="15">
      <c r="A198" s="202">
        <v>220818</v>
      </c>
      <c r="B198" s="204" t="s">
        <v>325</v>
      </c>
    </row>
    <row r="199" spans="1:2" ht="12.75">
      <c r="A199" s="185">
        <v>221801</v>
      </c>
      <c r="B199" s="127" t="s">
        <v>324</v>
      </c>
    </row>
    <row r="200" spans="1:2" ht="12.75">
      <c r="A200" s="185">
        <v>226801</v>
      </c>
      <c r="B200" s="127" t="s">
        <v>325</v>
      </c>
    </row>
    <row r="201" spans="1:2" ht="12.75">
      <c r="A201" s="185">
        <v>227801</v>
      </c>
      <c r="B201" s="127" t="s">
        <v>325</v>
      </c>
    </row>
    <row r="202" spans="1:2" ht="12.75">
      <c r="A202" s="185">
        <v>227803</v>
      </c>
      <c r="B202" s="127" t="s">
        <v>324</v>
      </c>
    </row>
    <row r="203" spans="1:2" ht="12.75">
      <c r="A203" s="185">
        <v>227804</v>
      </c>
      <c r="B203" s="127" t="s">
        <v>325</v>
      </c>
    </row>
    <row r="204" spans="1:2" ht="12.75">
      <c r="A204" s="185">
        <v>227805</v>
      </c>
      <c r="B204" s="127" t="s">
        <v>324</v>
      </c>
    </row>
    <row r="205" spans="1:2" ht="12.75">
      <c r="A205" s="185">
        <v>227806</v>
      </c>
      <c r="B205" s="127" t="s">
        <v>325</v>
      </c>
    </row>
    <row r="206" spans="1:2" ht="12.75">
      <c r="A206" s="185">
        <v>227814</v>
      </c>
      <c r="B206" s="127" t="s">
        <v>324</v>
      </c>
    </row>
    <row r="207" spans="1:2" ht="12.75">
      <c r="A207" s="185">
        <v>227816</v>
      </c>
      <c r="B207" s="127" t="s">
        <v>324</v>
      </c>
    </row>
    <row r="208" spans="1:2" ht="12.75">
      <c r="A208" s="185">
        <v>227817</v>
      </c>
      <c r="B208" s="127" t="s">
        <v>324</v>
      </c>
    </row>
    <row r="209" spans="1:2" ht="12.75">
      <c r="A209" s="185">
        <v>227818</v>
      </c>
      <c r="B209" s="127" t="s">
        <v>325</v>
      </c>
    </row>
    <row r="210" spans="1:2" ht="12.75">
      <c r="A210" s="185">
        <v>227819</v>
      </c>
      <c r="B210" s="127" t="s">
        <v>325</v>
      </c>
    </row>
    <row r="211" spans="1:2" ht="12.75">
      <c r="A211" s="185">
        <v>227820</v>
      </c>
      <c r="B211" s="127" t="s">
        <v>325</v>
      </c>
    </row>
    <row r="212" spans="1:2" ht="12.75">
      <c r="A212" s="185">
        <v>227821</v>
      </c>
      <c r="B212" s="127" t="s">
        <v>324</v>
      </c>
    </row>
    <row r="213" spans="1:2" ht="12.75">
      <c r="A213" s="185">
        <v>227824</v>
      </c>
      <c r="B213" s="127" t="s">
        <v>325</v>
      </c>
    </row>
    <row r="214" spans="1:2" ht="15">
      <c r="A214" s="202">
        <v>227825</v>
      </c>
      <c r="B214" s="204" t="s">
        <v>325</v>
      </c>
    </row>
    <row r="215" spans="1:2" ht="12.75">
      <c r="A215" s="185">
        <v>232801</v>
      </c>
      <c r="B215" s="127" t="s">
        <v>324</v>
      </c>
    </row>
    <row r="216" spans="1:2" ht="12.75">
      <c r="A216" s="185">
        <v>234801</v>
      </c>
      <c r="B216" s="127" t="s">
        <v>325</v>
      </c>
    </row>
    <row r="217" spans="1:2" ht="12.75">
      <c r="A217" s="185">
        <v>235801</v>
      </c>
      <c r="B217" s="127" t="s">
        <v>324</v>
      </c>
    </row>
    <row r="218" spans="1:2" ht="12.75">
      <c r="A218" s="185">
        <v>236801</v>
      </c>
      <c r="B218" s="127" t="s">
        <v>324</v>
      </c>
    </row>
    <row r="219" spans="1:2" ht="12.75">
      <c r="A219" s="185">
        <v>240801</v>
      </c>
      <c r="B219" s="127" t="s">
        <v>324</v>
      </c>
    </row>
    <row r="220" spans="1:2" ht="12.75">
      <c r="A220" s="185">
        <v>240804</v>
      </c>
      <c r="B220" s="127" t="s">
        <v>324</v>
      </c>
    </row>
    <row r="221" spans="1:2" ht="12.75">
      <c r="A221" s="185">
        <v>243801</v>
      </c>
      <c r="B221" s="127" t="s">
        <v>325</v>
      </c>
    </row>
    <row r="222" spans="1:2" ht="12.75">
      <c r="A222" s="185">
        <v>246801</v>
      </c>
      <c r="B222" s="127" t="s">
        <v>325</v>
      </c>
    </row>
  </sheetData>
  <sheetProtection password="EE5D"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C42"/>
  <sheetViews>
    <sheetView tabSelected="1" zoomScale="125" zoomScaleNormal="125" zoomScalePageLayoutView="0" workbookViewId="0" topLeftCell="A1">
      <pane xSplit="1" ySplit="4" topLeftCell="B14" activePane="bottomRight" state="frozen"/>
      <selection pane="topLeft" activeCell="A1" sqref="A1"/>
      <selection pane="topRight" activeCell="A1" sqref="A1"/>
      <selection pane="bottomLeft" activeCell="A1" sqref="A1"/>
      <selection pane="bottomRight" activeCell="A2" sqref="A2"/>
    </sheetView>
  </sheetViews>
  <sheetFormatPr defaultColWidth="8.8515625" defaultRowHeight="12.75"/>
  <cols>
    <col min="1" max="1" width="55.7109375" style="0" customWidth="1"/>
    <col min="2" max="2" width="15.8515625" style="0" bestFit="1" customWidth="1"/>
    <col min="3" max="3" width="11.8515625" style="0" customWidth="1"/>
  </cols>
  <sheetData>
    <row r="1" spans="1:2" ht="12.75">
      <c r="A1" s="175" t="str">
        <f>VLOOKUP(A2,'Charter Schools'!$A:$XFD,2,FALSE)</f>
        <v>NEW TEXAS CHARTER SCHOOL</v>
      </c>
      <c r="B1" s="57"/>
    </row>
    <row r="2" spans="1:2" ht="12.75">
      <c r="A2" s="176">
        <v>0</v>
      </c>
      <c r="B2" s="57"/>
    </row>
    <row r="3" spans="1:2" ht="12.75">
      <c r="A3" s="175" t="s">
        <v>648</v>
      </c>
      <c r="B3" s="57"/>
    </row>
    <row r="4" spans="1:2" ht="22.5">
      <c r="A4" s="1"/>
      <c r="B4" s="83" t="s">
        <v>390</v>
      </c>
    </row>
    <row r="5" spans="1:2" ht="12.75">
      <c r="A5" s="88" t="s">
        <v>408</v>
      </c>
      <c r="B5" s="84">
        <v>0</v>
      </c>
    </row>
    <row r="6" spans="1:2" ht="37.5" customHeight="1">
      <c r="A6" s="45" t="s">
        <v>140</v>
      </c>
      <c r="B6" s="133">
        <v>0</v>
      </c>
    </row>
    <row r="7" spans="1:2" ht="12.75">
      <c r="A7" s="45" t="s">
        <v>117</v>
      </c>
      <c r="B7" s="82">
        <v>0</v>
      </c>
    </row>
    <row r="8" spans="1:2" ht="12.75">
      <c r="A8" s="45" t="s">
        <v>278</v>
      </c>
      <c r="B8" s="81">
        <v>1</v>
      </c>
    </row>
    <row r="9" spans="1:2" ht="12.75">
      <c r="A9" s="45"/>
      <c r="B9" s="49"/>
    </row>
    <row r="10" spans="1:3" ht="12.75">
      <c r="A10" s="52" t="s">
        <v>240</v>
      </c>
      <c r="B10" s="53"/>
      <c r="C10" s="53" t="s">
        <v>628</v>
      </c>
    </row>
    <row r="11" spans="1:3" ht="12.75">
      <c r="A11" s="47" t="s">
        <v>326</v>
      </c>
      <c r="B11" s="82">
        <v>0</v>
      </c>
      <c r="C11" s="82">
        <v>0</v>
      </c>
    </row>
    <row r="12" spans="1:3" ht="12.75">
      <c r="A12" s="47" t="s">
        <v>327</v>
      </c>
      <c r="B12" s="82">
        <v>0</v>
      </c>
      <c r="C12" s="82">
        <v>0</v>
      </c>
    </row>
    <row r="13" spans="1:3" ht="12.75">
      <c r="A13" s="47" t="s">
        <v>330</v>
      </c>
      <c r="B13" s="82">
        <v>0</v>
      </c>
      <c r="C13" s="82">
        <v>0</v>
      </c>
    </row>
    <row r="14" spans="1:3" ht="12.75">
      <c r="A14" s="47" t="s">
        <v>331</v>
      </c>
      <c r="B14" s="82">
        <v>0</v>
      </c>
      <c r="C14" s="82">
        <v>0</v>
      </c>
    </row>
    <row r="15" spans="1:3" ht="12.75" customHeight="1">
      <c r="A15" s="48" t="s">
        <v>252</v>
      </c>
      <c r="B15" s="82">
        <v>0</v>
      </c>
      <c r="C15" s="82">
        <v>0</v>
      </c>
    </row>
    <row r="16" spans="1:3" ht="12.75">
      <c r="A16" s="47" t="s">
        <v>253</v>
      </c>
      <c r="B16" s="82">
        <v>0</v>
      </c>
      <c r="C16" s="82">
        <v>0</v>
      </c>
    </row>
    <row r="17" spans="1:3" ht="12.75">
      <c r="A17" s="47" t="s">
        <v>254</v>
      </c>
      <c r="B17" s="82">
        <v>0</v>
      </c>
      <c r="C17" s="82">
        <v>0</v>
      </c>
    </row>
    <row r="18" spans="1:3" ht="12.75">
      <c r="A18" s="47" t="s">
        <v>332</v>
      </c>
      <c r="B18" s="82">
        <v>0</v>
      </c>
      <c r="C18" s="82">
        <v>0</v>
      </c>
    </row>
    <row r="19" spans="1:3" ht="12.75">
      <c r="A19" s="47" t="s">
        <v>333</v>
      </c>
      <c r="B19" s="82">
        <v>0</v>
      </c>
      <c r="C19" s="82">
        <v>0</v>
      </c>
    </row>
    <row r="20" spans="1:3" ht="12.75">
      <c r="A20" s="47" t="s">
        <v>334</v>
      </c>
      <c r="B20" s="82">
        <v>0</v>
      </c>
      <c r="C20" s="82">
        <v>0</v>
      </c>
    </row>
    <row r="21" spans="1:3" ht="12.75">
      <c r="A21" s="47" t="s">
        <v>335</v>
      </c>
      <c r="B21" s="82">
        <v>0</v>
      </c>
      <c r="C21" s="82">
        <v>0</v>
      </c>
    </row>
    <row r="22" spans="1:3" ht="25.5">
      <c r="A22" s="52" t="s">
        <v>241</v>
      </c>
      <c r="B22" s="54"/>
      <c r="C22" s="53" t="s">
        <v>629</v>
      </c>
    </row>
    <row r="23" spans="1:3" ht="12.75">
      <c r="A23" s="47" t="s">
        <v>246</v>
      </c>
      <c r="B23" s="82">
        <v>0</v>
      </c>
      <c r="C23" s="82">
        <v>0</v>
      </c>
    </row>
    <row r="24" spans="1:3" ht="12.75">
      <c r="A24" s="47" t="s">
        <v>247</v>
      </c>
      <c r="B24" s="82">
        <v>0</v>
      </c>
      <c r="C24" s="82">
        <v>0</v>
      </c>
    </row>
    <row r="25" spans="1:3" ht="12.75">
      <c r="A25" s="47" t="s">
        <v>248</v>
      </c>
      <c r="B25" s="82">
        <v>0</v>
      </c>
      <c r="C25" s="82">
        <v>0</v>
      </c>
    </row>
    <row r="26" spans="1:3" ht="12.75">
      <c r="A26" s="47" t="s">
        <v>249</v>
      </c>
      <c r="B26" s="82">
        <v>0</v>
      </c>
      <c r="C26" s="82">
        <v>0</v>
      </c>
    </row>
    <row r="27" spans="1:3" ht="12.75">
      <c r="A27" s="47" t="s">
        <v>250</v>
      </c>
      <c r="B27" s="82">
        <v>0</v>
      </c>
      <c r="C27" s="82">
        <v>0</v>
      </c>
    </row>
    <row r="28" spans="1:3" ht="12.75">
      <c r="A28" s="47" t="s">
        <v>251</v>
      </c>
      <c r="B28" s="82">
        <v>0</v>
      </c>
      <c r="C28" s="82">
        <v>0</v>
      </c>
    </row>
    <row r="29" spans="1:3" ht="12.75">
      <c r="A29" s="46" t="s">
        <v>338</v>
      </c>
      <c r="B29" s="82">
        <v>0</v>
      </c>
      <c r="C29" s="166"/>
    </row>
    <row r="30" spans="1:3" ht="12.75">
      <c r="A30" s="46" t="s">
        <v>370</v>
      </c>
      <c r="B30" s="82">
        <v>0</v>
      </c>
      <c r="C30" s="166"/>
    </row>
    <row r="31" spans="1:3" ht="12.75">
      <c r="A31" s="46" t="s">
        <v>371</v>
      </c>
      <c r="B31" s="82">
        <v>0</v>
      </c>
      <c r="C31" s="166"/>
    </row>
    <row r="32" spans="1:2" ht="12.75">
      <c r="A32" s="73" t="s">
        <v>242</v>
      </c>
      <c r="B32" s="74">
        <f>IF(B11+B12+B14+B15+B16+B17+B18+B19+B20+B21&gt;B5,"Sped Total Error","")</f>
      </c>
    </row>
    <row r="33" spans="1:2" ht="12.75">
      <c r="A33" s="73" t="s">
        <v>243</v>
      </c>
      <c r="B33" s="75">
        <f>IF(SUM(B23:B28)&gt;B5,"CATE Total Error","")</f>
      </c>
    </row>
    <row r="34" spans="1:2" ht="12.75">
      <c r="A34" s="88" t="s">
        <v>244</v>
      </c>
      <c r="B34" s="206">
        <f>VLOOKUP($A$2,SMNL!$A:$EE,20,FALSE)</f>
        <v>0</v>
      </c>
    </row>
    <row r="35" spans="1:2" ht="12.75">
      <c r="A35" s="44" t="s">
        <v>564</v>
      </c>
      <c r="B35" s="206">
        <f>VLOOKUP($A$2,SMNL!$A:$EE,40,FALSE)</f>
        <v>0</v>
      </c>
    </row>
    <row r="36" spans="1:2" ht="25.5">
      <c r="A36" s="44" t="s">
        <v>266</v>
      </c>
      <c r="B36" s="139" t="str">
        <f>VLOOKUP($A$2,'TRS Activecare 2005-06'!$A:$B,2,FALSE)</f>
        <v>NO</v>
      </c>
    </row>
    <row r="37" spans="1:2" ht="25.5">
      <c r="A37" s="44" t="s">
        <v>474</v>
      </c>
      <c r="B37" s="206">
        <f>VLOOKUP($A$2,SMNL!$A:$EE,41,FALSE)</f>
        <v>0</v>
      </c>
    </row>
    <row r="38" spans="1:2" ht="25.5">
      <c r="A38" s="44" t="s">
        <v>473</v>
      </c>
      <c r="B38" s="206">
        <f>VLOOKUP($A$2,SMNL!$A:$EE,42,FALSE)</f>
        <v>0</v>
      </c>
    </row>
    <row r="39" spans="1:2" ht="12.75">
      <c r="A39" s="44" t="s">
        <v>472</v>
      </c>
      <c r="B39" s="207">
        <f>VLOOKUP($A$2,SMNL!$A:$EE,53,FALSE)</f>
        <v>0</v>
      </c>
    </row>
    <row r="40" spans="1:2" ht="12.75">
      <c r="A40" s="44" t="s">
        <v>471</v>
      </c>
      <c r="B40" s="207">
        <f>VLOOKUP($A$2,SMNL!$A:$EE,55,FALSE)</f>
        <v>0</v>
      </c>
    </row>
    <row r="41" spans="1:2" ht="25.5">
      <c r="A41" s="44" t="s">
        <v>470</v>
      </c>
      <c r="B41" s="207">
        <f>VLOOKUP($A$2,SMNL!$A:$EE,56,FALSE)</f>
        <v>0</v>
      </c>
    </row>
    <row r="42" spans="1:2" ht="13.5" thickBot="1">
      <c r="A42" s="130" t="s">
        <v>469</v>
      </c>
      <c r="B42" s="208">
        <f>SUM(B39:B41)</f>
        <v>0</v>
      </c>
    </row>
    <row r="43" ht="13.5" thickTop="1"/>
    <row r="44" ht="62.25" customHeight="1"/>
  </sheetData>
  <sheetProtection password="EE5D" sheet="1" objects="1" scenarios="1"/>
  <conditionalFormatting sqref="B6:B7 B11:C21 B23:C31">
    <cfRule type="cellIs" priority="9" dxfId="0" operator="greaterThan" stopIfTrue="1">
      <formula>$B$5</formula>
    </cfRule>
  </conditionalFormatting>
  <dataValidations count="2">
    <dataValidation type="custom" allowBlank="1" showInputMessage="1" showErrorMessage="1" errorTitle="Value Error" error="The number of students enrolled in this program cannot be greater than Total Number of Students Enrolled." sqref="B6:B7">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10;" sqref="B11:C21 B23:C31">
      <formula1>AND(B11&lt;=B$5,MOD(B11,0.5)=0)</formula1>
    </dataValidation>
  </dataValidations>
  <printOptions headings="1" verticalCentered="1"/>
  <pageMargins left="0.33" right="0.33" top="0.5" bottom="0.5" header="0.5" footer="0.5"/>
  <pageSetup cellComments="asDisplayed" fitToWidth="5" horizontalDpi="600" verticalDpi="600" orientation="portrait" scale="85" r:id="rId3"/>
  <headerFooter alignWithMargins="0">
    <oddFooter>&amp;C&amp;A - page &amp;P of &amp;N
Printed on &amp;D</oddFooter>
  </headerFooter>
  <legacyDrawing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F74"/>
  <sheetViews>
    <sheetView zoomScalePageLayoutView="0" workbookViewId="0" topLeftCell="A22">
      <selection activeCell="B27" sqref="B27"/>
    </sheetView>
  </sheetViews>
  <sheetFormatPr defaultColWidth="8.8515625" defaultRowHeight="12.75"/>
  <cols>
    <col min="1" max="1" width="77.28125" style="0" customWidth="1"/>
    <col min="2" max="2" width="18.57421875" style="0" customWidth="1"/>
    <col min="3" max="3" width="10.7109375" style="0" customWidth="1"/>
    <col min="4" max="4" width="72.7109375" style="0" customWidth="1"/>
    <col min="5" max="5" width="39.7109375" style="0" customWidth="1"/>
  </cols>
  <sheetData>
    <row r="1" spans="1:3" ht="15.75">
      <c r="A1" s="178" t="str">
        <f>VLOOKUP(A2,'Charter Schools'!$A:$XFD,2,FALSE)</f>
        <v>NEW TEXAS CHARTER SCHOOL</v>
      </c>
      <c r="B1" s="167"/>
      <c r="C1" s="169"/>
    </row>
    <row r="2" spans="1:2" ht="15.75">
      <c r="A2" s="179">
        <f>'Data Entry'!A2</f>
        <v>0</v>
      </c>
      <c r="B2" s="168"/>
    </row>
    <row r="3" spans="1:3" ht="15.75">
      <c r="A3" s="180" t="str">
        <f>'Data Entry'!A3</f>
        <v>2012-2013 Estimate of State Aid Entitlement Template</v>
      </c>
      <c r="B3" s="34"/>
      <c r="C3" s="142"/>
    </row>
    <row r="4" spans="1:2" ht="16.5" thickBot="1">
      <c r="A4" s="181" t="s">
        <v>660</v>
      </c>
      <c r="B4" s="34" t="s">
        <v>233</v>
      </c>
    </row>
    <row r="5" spans="1:4" ht="15.75">
      <c r="A5" s="177" t="s">
        <v>339</v>
      </c>
      <c r="B5" s="172">
        <f>IF($C$1="load",VLOOKUP($A$2,SMNL!$A:$EE,6,FALSE),'Data Entry'!$B$5*'Data Entry'!$B$8)</f>
        <v>0</v>
      </c>
      <c r="C5" s="37"/>
      <c r="D5" s="14"/>
    </row>
    <row r="6" spans="1:4" ht="15.75">
      <c r="A6" s="15" t="s">
        <v>7</v>
      </c>
      <c r="B6" s="172">
        <f>IF($C$1="load",VLOOKUP($A$2,SMNL!$A:$EE,40,FALSE),'Data Entry'!$B$35*'Data Entry'!$B$8)</f>
        <v>0</v>
      </c>
      <c r="C6" s="37"/>
      <c r="D6" s="14"/>
    </row>
    <row r="7" spans="1:4" ht="16.5" thickBot="1">
      <c r="A7" s="15" t="s">
        <v>215</v>
      </c>
      <c r="B7" s="134">
        <v>0</v>
      </c>
      <c r="C7" s="37"/>
      <c r="D7" s="33"/>
    </row>
    <row r="8" spans="1:4" ht="77.25" thickBot="1">
      <c r="A8" s="62" t="s">
        <v>340</v>
      </c>
      <c r="B8" s="63"/>
      <c r="C8" s="63" t="s">
        <v>628</v>
      </c>
      <c r="D8" s="182" t="s">
        <v>633</v>
      </c>
    </row>
    <row r="9" spans="1:4" ht="15.75">
      <c r="A9" s="16" t="s">
        <v>255</v>
      </c>
      <c r="B9" s="134">
        <f>IF($C$1="load",VLOOKUP($A$2,SMNL!$A:$EE,7,FALSE),'Data Entry'!$B$11*'Data Entry'!$B$8*1/6)</f>
        <v>0</v>
      </c>
      <c r="C9" s="134">
        <f>IF($C$1="load",VLOOKUP($A$2,SMNL!$A:$EE,135,FALSE),('Data Entry'!$C$11*'Data Entry'!$B$8*1/6)/6)</f>
        <v>0</v>
      </c>
      <c r="D9" s="32"/>
    </row>
    <row r="10" spans="1:3" ht="15.75">
      <c r="A10" s="16" t="s">
        <v>256</v>
      </c>
      <c r="B10" s="134">
        <f>IF($C$1="load",VLOOKUP($A$2,SMNL!$A:$EE,8,FALSE),'Data Entry'!$B$12*'Data Entry'!$B$8*4.5/6)</f>
        <v>0</v>
      </c>
      <c r="C10" s="134">
        <f>IF($C$1="load",VLOOKUP($A$2,SMNL!$A:$EE,135,FALSE),('Data Entry'!$C$12*'Data Entry'!$B$8*4.5/6)/6)</f>
        <v>0</v>
      </c>
    </row>
    <row r="11" spans="1:4" ht="15.75">
      <c r="A11" s="16" t="s">
        <v>257</v>
      </c>
      <c r="B11" s="134">
        <f>IF($C$1="load",VLOOKUP($A$2,SMNL!$A:$EE,9,FALSE),'Data Entry'!$B$13*'Data Entry'!$B$8*0.25/6)</f>
        <v>0</v>
      </c>
      <c r="C11" s="134">
        <f>IF($C$1="load",VLOOKUP($A$2,SMNL!$A:$EE,135,FALSE),('Data Entry'!$C$13*'Data Entry'!$B$8*0.25/6)/6)</f>
        <v>0</v>
      </c>
      <c r="D11" s="32"/>
    </row>
    <row r="12" spans="1:4" ht="15.75">
      <c r="A12" s="16" t="s">
        <v>258</v>
      </c>
      <c r="B12" s="134">
        <f>IF($C$1="load",VLOOKUP($A$2,SMNL!$A:$EE,10,FALSE),'Data Entry'!$B$14*'Data Entry'!$B$8*2.859/6)</f>
        <v>0</v>
      </c>
      <c r="C12" s="134">
        <f>IF($C$1="load",VLOOKUP($A$2,SMNL!$A:$EE,135,FALSE),('Data Entry'!$C$14*'Data Entry'!$B$8*2.859/6)/6)</f>
        <v>0</v>
      </c>
      <c r="D12" s="32"/>
    </row>
    <row r="13" spans="1:4" ht="15.75">
      <c r="A13" s="16" t="s">
        <v>259</v>
      </c>
      <c r="B13" s="134">
        <f>IF($C$1="load",VLOOKUP($A$2,SMNL!$A:$EE,11,FALSE),'Data Entry'!$B$15*'Data Entry'!$B$8*2.859/6)</f>
        <v>0</v>
      </c>
      <c r="C13" s="134">
        <f>IF($C$1="load",VLOOKUP($A$2,SMNL!$A:$EE,135,FALSE),('Data Entry'!$C$15*'Data Entry'!$B$8*2.859/6)/6)</f>
        <v>0</v>
      </c>
      <c r="D13" s="32"/>
    </row>
    <row r="14" spans="1:4" ht="15.75">
      <c r="A14" s="16" t="s">
        <v>286</v>
      </c>
      <c r="B14" s="134">
        <f>IF($C$1="load",VLOOKUP($A$2,SMNL!$A:$EE,12,FALSE),'Data Entry'!$B$16*'Data Entry'!$B$8*2.859/6)</f>
        <v>0</v>
      </c>
      <c r="C14" s="134">
        <f>IF($C$1="load",VLOOKUP($A$2,SMNL!$A:$EE,135,FALSE),('Data Entry'!$C$16*'Data Entry'!$B$8*2.859/6)/6)</f>
        <v>0</v>
      </c>
      <c r="D14" s="32"/>
    </row>
    <row r="15" spans="1:4" ht="15.75">
      <c r="A15" s="16" t="s">
        <v>260</v>
      </c>
      <c r="B15" s="134">
        <f>IF($C$1="load",VLOOKUP($A$2,SMNL!$A:$EE,13,FALSE),'Data Entry'!$B$17*'Data Entry'!$B$8*4.25/6)</f>
        <v>0</v>
      </c>
      <c r="C15" s="134">
        <f>IF($C$1="load",VLOOKUP($A$2,SMNL!$A:$EE,135,FALSE),('Data Entry'!$C$17*'Data Entry'!$B$8*4.25/6)/6)</f>
        <v>0</v>
      </c>
      <c r="D15" s="32"/>
    </row>
    <row r="16" spans="1:4" ht="15.75">
      <c r="A16" s="16" t="s">
        <v>261</v>
      </c>
      <c r="B16" s="134">
        <f>IF($C$1="load",VLOOKUP($A$2,SMNL!$A:$EE,14,FALSE),'Data Entry'!$B$18*'Data Entry'!$B$8*5.5/6)</f>
        <v>0</v>
      </c>
      <c r="C16" s="134">
        <f>IF($C$1="load",VLOOKUP($A$2,SMNL!$A:$EE,135,FALSE),('Data Entry'!$C$18*'Data Entry'!$B$8*5.5/6)/6)</f>
        <v>0</v>
      </c>
      <c r="D16" s="32"/>
    </row>
    <row r="17" spans="1:4" ht="15.75">
      <c r="A17" s="16" t="s">
        <v>262</v>
      </c>
      <c r="B17" s="134">
        <f>IF($C$1="load",VLOOKUP($A$2,SMNL!$A:$EE,15,FALSE),'Data Entry'!$B$19*'Data Entry'!$B$8*5.5/6)</f>
        <v>0</v>
      </c>
      <c r="C17" s="134">
        <f>IF($C$1="load",VLOOKUP($A$2,SMNL!$A:$EE,135,FALSE),('Data Entry'!$C$19*'Data Entry'!$B$8*5.5/6)/6)</f>
        <v>0</v>
      </c>
      <c r="D17" s="32"/>
    </row>
    <row r="18" spans="1:4" ht="15.75">
      <c r="A18" s="16" t="s">
        <v>263</v>
      </c>
      <c r="B18" s="134">
        <f>IF($C$1="load",VLOOKUP($A$2,SMNL!$A:$EE,16,FALSE),'Data Entry'!$B$20*'Data Entry'!$B$8*5.5/6)</f>
        <v>0</v>
      </c>
      <c r="C18" s="134">
        <f>IF($C$1="load",VLOOKUP($A$2,SMNL!$A:$EE,135,FALSE),('Data Entry'!$C$20*'Data Entry'!$B$8*5.5/6)/6)</f>
        <v>0</v>
      </c>
      <c r="D18" s="32"/>
    </row>
    <row r="19" spans="1:4" ht="15.75">
      <c r="A19" s="64" t="s">
        <v>264</v>
      </c>
      <c r="B19" s="135">
        <f>SUM(B9:B18)</f>
        <v>0</v>
      </c>
      <c r="C19" s="135">
        <f>SUM(C9:C18)</f>
        <v>0</v>
      </c>
      <c r="D19" s="32"/>
    </row>
    <row r="20" spans="1:3" ht="15.75">
      <c r="A20" s="64" t="s">
        <v>265</v>
      </c>
      <c r="B20" s="135">
        <f>(B9*5)+(B10*3)+(B11*5)+(B12*3)+(B13*3)+(B14*3)+(B15*2.7)+(B16*2.3)+(B17*2.8)+(B18*4)</f>
        <v>0</v>
      </c>
      <c r="C20" s="135">
        <f>(C9*5)+(C10*3)+(C11*5)+(C12*3)+(C13*3)+(C14*3)+(C15*2.7)+(C16*2.3)+(C17*2.8)+(C18*4)</f>
        <v>0</v>
      </c>
    </row>
    <row r="21" spans="1:2" ht="15.75">
      <c r="A21" s="15" t="s">
        <v>341</v>
      </c>
      <c r="B21" s="134">
        <f>IF($C$1="load",VLOOKUP($A$2,SMNL!$A:$EE,17,FALSE),('Data Entry'!$B$23*'Data Entry'!$B$8*0.17)+('Data Entry'!$B$24*'Data Entry'!$B$8*0.33)+('Data Entry'!$B$25*'Data Entry'!$B$8*0.5)+('Data Entry'!$B$26*'Data Entry'!$B$8*0.67)+('Data Entry'!$B$27*'Data Entry'!$B$8*0.83)+('Data Entry'!$B$28*'Data Entry'!$B$8*1))</f>
        <v>0</v>
      </c>
    </row>
    <row r="22" spans="1:2" ht="15.75">
      <c r="A22" s="23" t="s">
        <v>216</v>
      </c>
      <c r="B22" s="134">
        <f>IF(C1="load",VLOOKUP($A$2,SMNL!$A:$EE,59,FALSE),('Data Entry'!$C$23*'Data Entry'!$B$8*0.17)+('Data Entry'!$C$24*'Data Entry'!$B$8*0.33)+('Data Entry'!$C$25*'Data Entry'!$B$8*0.5)+('Data Entry'!$C$26*'Data Entry'!$B$8*0.67)+('Data Entry'!$C$27*'Data Entry'!$B$8*0.83)+('Data Entry'!$C$28*'Data Entry'!$B$8*1))</f>
        <v>0</v>
      </c>
    </row>
    <row r="23" spans="1:2" ht="15.75">
      <c r="A23" s="126" t="s">
        <v>342</v>
      </c>
      <c r="B23" s="173">
        <f>B5-B19-B21</f>
        <v>0</v>
      </c>
    </row>
    <row r="24" spans="1:2" ht="15.75">
      <c r="A24" s="15" t="s">
        <v>343</v>
      </c>
      <c r="B24" s="172">
        <f>IF($C$1="load",VLOOKUP($A$2,SMNL!$A:$EE,18,FALSE),'Data Entry'!$B$21*'Data Entry'!$B$8)</f>
        <v>0</v>
      </c>
    </row>
    <row r="25" spans="1:2" ht="15.75">
      <c r="A25" s="15" t="s">
        <v>338</v>
      </c>
      <c r="B25" s="172">
        <f>IF($C$1="load",VLOOKUP($A$2,SMNL!$A:$EE,19,FALSE),IF('Data Entry'!$B$29&lt;B5*0.05,'Data Entry'!$B$29,B5*0.05))</f>
        <v>0</v>
      </c>
    </row>
    <row r="26" spans="1:2" ht="15.75">
      <c r="A26" s="23" t="s">
        <v>344</v>
      </c>
      <c r="B26" s="172">
        <f>IF(C1="load",VLOOKUP($A$2,SMNL!$A:$EE,20,FALSE),'Data Entry'!$B$34)</f>
        <v>0</v>
      </c>
    </row>
    <row r="27" spans="1:2" ht="15.75">
      <c r="A27" s="15" t="s">
        <v>345</v>
      </c>
      <c r="B27" s="172">
        <f>IF($C$1="load",VLOOKUP($A$2,SMNL!$A:$EE,21,FALSE),'Data Entry'!$B$30*'Data Entry'!$B$8*0.2936)</f>
        <v>0</v>
      </c>
    </row>
    <row r="28" spans="1:2" ht="15.75">
      <c r="A28" s="15" t="s">
        <v>346</v>
      </c>
      <c r="B28" s="172">
        <f>IF($C$1="load",VLOOKUP($A$2,SMNL!$A:$EE,37,FALSE),'Data Entry'!$B$31*'Data Entry'!$B$8)</f>
        <v>0</v>
      </c>
    </row>
    <row r="29" spans="1:2" ht="15.75">
      <c r="A29" s="15" t="s">
        <v>297</v>
      </c>
      <c r="B29" s="17">
        <f>1-((B36-B35)/2)/B36</f>
        <v>0.9731359255796089</v>
      </c>
    </row>
    <row r="30" spans="1:2" ht="15.75">
      <c r="A30" s="62" t="s">
        <v>347</v>
      </c>
      <c r="B30" s="129">
        <f>ROUND((SUM(B41:B50)*B29)/B35,3)</f>
        <v>0</v>
      </c>
    </row>
    <row r="31" spans="1:2" ht="15.75">
      <c r="A31" s="31" t="s">
        <v>225</v>
      </c>
      <c r="B31" s="51" t="str">
        <f>VLOOKUP($A$2,'TRS Activecare 2005-06'!$A:$B,2,FALSE)</f>
        <v>NO</v>
      </c>
    </row>
    <row r="32" spans="1:2" ht="15.75">
      <c r="A32" s="23" t="s">
        <v>383</v>
      </c>
      <c r="B32" s="134">
        <f>IF($C$1="load",VLOOKUP($A$2,SMNL!$A:$EE,41,FALSE),'Data Entry'!B37)</f>
        <v>0</v>
      </c>
    </row>
    <row r="33" spans="1:2" ht="15.75">
      <c r="A33" s="23" t="s">
        <v>384</v>
      </c>
      <c r="B33" s="134">
        <f>IF($C$1="load",VLOOKUP($A$2,SMNL!$A:$EE,42,FALSE),'Data Entry'!B38)</f>
        <v>0</v>
      </c>
    </row>
    <row r="34" spans="1:2" ht="15.75">
      <c r="A34" s="62" t="s">
        <v>348</v>
      </c>
      <c r="B34" s="65"/>
    </row>
    <row r="35" spans="1:2" ht="15.75">
      <c r="A35" s="24" t="s">
        <v>169</v>
      </c>
      <c r="B35" s="165">
        <f>VLOOKUP($A$2,SMNL!$A:$EE,65,FALSE)</f>
        <v>4625.0302734</v>
      </c>
    </row>
    <row r="36" spans="1:2" ht="15.75">
      <c r="A36" s="24" t="s">
        <v>296</v>
      </c>
      <c r="B36" s="165">
        <f>VLOOKUP($A$2,SMNL!$A:$EE,66,FALSE)</f>
        <v>4887.6337891</v>
      </c>
    </row>
    <row r="37" spans="1:3" ht="15.75">
      <c r="A37" s="24" t="s">
        <v>376</v>
      </c>
      <c r="B37" s="165">
        <f>VLOOKUP($A$2,SMNL!$A:$EE,68,FALSE)</f>
        <v>5929.1689453</v>
      </c>
      <c r="C37" s="35"/>
    </row>
    <row r="38" spans="1:4" ht="15.75">
      <c r="A38" s="23" t="s">
        <v>176</v>
      </c>
      <c r="B38" s="145">
        <f>VLOOKUP($A$2,SMNL!$A:$EE,69,FALSE)</f>
        <v>0.0497549805</v>
      </c>
      <c r="C38" s="35"/>
      <c r="D38" s="36"/>
    </row>
    <row r="39" spans="1:4" ht="15.75">
      <c r="A39" s="23" t="s">
        <v>283</v>
      </c>
      <c r="B39" s="145">
        <f>VLOOKUP($A$2,SMNL!$A:$EE,70,FALSE)</f>
        <v>0.0393911133</v>
      </c>
      <c r="C39" s="35"/>
      <c r="D39" s="36"/>
    </row>
    <row r="40" spans="1:4" ht="15.75">
      <c r="A40" s="62" t="s">
        <v>285</v>
      </c>
      <c r="B40" s="50"/>
      <c r="C40" s="35"/>
      <c r="D40" s="38"/>
    </row>
    <row r="41" spans="1:4" ht="15.75">
      <c r="A41" s="25" t="s">
        <v>288</v>
      </c>
      <c r="B41" s="29">
        <f>B23*B37*0.98</f>
        <v>0</v>
      </c>
      <c r="C41" s="35"/>
      <c r="D41" s="36"/>
    </row>
    <row r="42" spans="1:3" ht="15.75">
      <c r="A42" s="25" t="s">
        <v>566</v>
      </c>
      <c r="B42" s="29">
        <f>B20*B37</f>
        <v>0</v>
      </c>
      <c r="C42" s="35"/>
    </row>
    <row r="43" spans="1:3" ht="15.75">
      <c r="A43" s="25" t="s">
        <v>568</v>
      </c>
      <c r="B43" s="29">
        <f>B24*1.1*B37</f>
        <v>0</v>
      </c>
      <c r="C43" s="35"/>
    </row>
    <row r="44" spans="1:5" ht="15.75">
      <c r="A44" s="25" t="s">
        <v>569</v>
      </c>
      <c r="B44" s="29">
        <f>B21*1.35*B37+B22*50</f>
        <v>0</v>
      </c>
      <c r="D44" s="36"/>
      <c r="E44" s="67"/>
    </row>
    <row r="45" spans="1:5" ht="15.75">
      <c r="A45" s="25" t="s">
        <v>630</v>
      </c>
      <c r="B45" s="29">
        <f>B25*0.12*B37</f>
        <v>0</v>
      </c>
      <c r="D45" s="36"/>
      <c r="E45" s="67"/>
    </row>
    <row r="46" spans="1:4" ht="15.75">
      <c r="A46" s="25" t="s">
        <v>567</v>
      </c>
      <c r="B46" s="29">
        <f>B26*0.2*B37</f>
        <v>0</v>
      </c>
      <c r="C46" s="35"/>
      <c r="D46" s="36"/>
    </row>
    <row r="47" spans="1:4" ht="15.75">
      <c r="A47" s="25" t="s">
        <v>570</v>
      </c>
      <c r="B47" s="29">
        <f>0</f>
        <v>0</v>
      </c>
      <c r="C47" s="39"/>
      <c r="D47" s="36"/>
    </row>
    <row r="48" spans="1:6" ht="15.75">
      <c r="A48" s="25" t="s">
        <v>571</v>
      </c>
      <c r="B48" s="29">
        <f>B27*2.41*B37</f>
        <v>0</v>
      </c>
      <c r="C48" s="39"/>
      <c r="D48" s="36"/>
      <c r="E48" s="10"/>
      <c r="F48" s="11"/>
    </row>
    <row r="49" spans="1:6" ht="15.75">
      <c r="A49" s="25" t="s">
        <v>572</v>
      </c>
      <c r="B49" s="29">
        <f>B28*0.1*B37</f>
        <v>0</v>
      </c>
      <c r="C49" s="39"/>
      <c r="D49" s="36"/>
      <c r="E49" s="12"/>
      <c r="F49" s="13"/>
    </row>
    <row r="50" spans="1:6" ht="15.75">
      <c r="A50" s="25" t="s">
        <v>631</v>
      </c>
      <c r="B50" s="29">
        <f>C20*B37*0.75</f>
        <v>0</v>
      </c>
      <c r="C50" s="39"/>
      <c r="D50" s="36"/>
      <c r="E50" s="12"/>
      <c r="F50" s="13"/>
    </row>
    <row r="51" spans="1:6" ht="15.75">
      <c r="A51" s="60" t="s">
        <v>372</v>
      </c>
      <c r="B51" s="61"/>
      <c r="C51" s="39"/>
      <c r="D51" s="36"/>
      <c r="E51" s="12"/>
      <c r="F51" s="13"/>
    </row>
    <row r="52" spans="1:6" ht="15.75">
      <c r="A52" s="28" t="s">
        <v>373</v>
      </c>
      <c r="B52" s="66">
        <f>IF($C$1="load",VLOOKUP($A$2,SMNL!$A:$EE,53,FALSE),'Data Entry'!$B$39)</f>
        <v>0</v>
      </c>
      <c r="C52" s="39"/>
      <c r="D52" s="36"/>
      <c r="E52" s="12"/>
      <c r="F52" s="13"/>
    </row>
    <row r="53" spans="1:6" ht="15.75">
      <c r="A53" s="28" t="s">
        <v>374</v>
      </c>
      <c r="B53" s="66">
        <f>IF($C$1="load",VLOOKUP($A$2,SMNL!$A:$EE,55,FALSE),'Data Entry'!$B$40)</f>
        <v>0</v>
      </c>
      <c r="D53" s="36"/>
      <c r="E53" s="12"/>
      <c r="F53" s="13"/>
    </row>
    <row r="54" spans="1:4" ht="16.5" thickBot="1">
      <c r="A54" s="170" t="s">
        <v>375</v>
      </c>
      <c r="B54" s="171">
        <f>IF($C$1="load",VLOOKUP($A$2,SMNL!$A:$EE,56,FALSE),'Data Entry'!$B$41)</f>
        <v>0</v>
      </c>
      <c r="C54" s="39"/>
      <c r="D54" s="36"/>
    </row>
    <row r="55" spans="1:4" ht="16.5" thickTop="1">
      <c r="A55" s="174" t="s">
        <v>632</v>
      </c>
      <c r="B55" s="205">
        <f>SUM(B52:B54)</f>
        <v>0</v>
      </c>
      <c r="C55" s="39"/>
      <c r="D55" s="36"/>
    </row>
    <row r="56" spans="1:4" ht="15.75">
      <c r="A56" s="174" t="s">
        <v>214</v>
      </c>
      <c r="B56" s="205">
        <f>B6*275</f>
        <v>0</v>
      </c>
      <c r="C56" s="39"/>
      <c r="D56" s="36"/>
    </row>
    <row r="57" spans="1:4" ht="15.75">
      <c r="A57" s="25" t="s">
        <v>289</v>
      </c>
      <c r="B57" s="29">
        <f>SUM(B41:B50)+B55+B56</f>
        <v>0</v>
      </c>
      <c r="C57" s="35"/>
      <c r="D57" s="36"/>
    </row>
    <row r="58" spans="1:4" ht="15.75">
      <c r="A58" s="25" t="s">
        <v>290</v>
      </c>
      <c r="B58" s="29">
        <f>ROUND((59.97*B30*B38*100)+(31.95*B30*B39*100),1)</f>
        <v>0</v>
      </c>
      <c r="C58" s="35"/>
      <c r="D58" s="36"/>
    </row>
    <row r="59" spans="1:4" ht="15.75">
      <c r="A59" s="58" t="s">
        <v>134</v>
      </c>
      <c r="B59" s="50">
        <f>B57+B58</f>
        <v>0</v>
      </c>
      <c r="C59" s="35"/>
      <c r="D59" s="55"/>
    </row>
    <row r="60" spans="1:4" ht="12.75">
      <c r="A60" s="41"/>
      <c r="B60" s="136"/>
      <c r="C60" s="35"/>
      <c r="D60" s="55"/>
    </row>
    <row r="61" spans="1:4" ht="15.75">
      <c r="A61" s="58" t="s">
        <v>133</v>
      </c>
      <c r="B61" s="50"/>
      <c r="C61" s="35"/>
      <c r="D61" s="36"/>
    </row>
    <row r="62" spans="1:4" ht="15.75">
      <c r="A62" s="25" t="s">
        <v>476</v>
      </c>
      <c r="B62" s="29">
        <f>IF(B31="YES",B32*500+B33*250,0)</f>
        <v>0</v>
      </c>
      <c r="C62" s="35"/>
      <c r="D62" s="36"/>
    </row>
    <row r="63" spans="1:6" ht="15.75">
      <c r="A63" s="27" t="s">
        <v>108</v>
      </c>
      <c r="B63" s="29">
        <f>ASATR!C14</f>
        <v>0</v>
      </c>
      <c r="C63" s="35"/>
      <c r="D63" s="36"/>
      <c r="E63" s="12"/>
      <c r="F63" s="13"/>
    </row>
    <row r="64" spans="1:6" ht="15.75">
      <c r="A64" s="58" t="s">
        <v>135</v>
      </c>
      <c r="B64" s="50">
        <f>B62+B63</f>
        <v>0</v>
      </c>
      <c r="C64" s="35"/>
      <c r="D64" s="36"/>
      <c r="E64" s="12"/>
      <c r="F64" s="13"/>
    </row>
    <row r="65" spans="1:6" ht="15.75">
      <c r="A65" s="26"/>
      <c r="B65" s="29"/>
      <c r="C65" s="40"/>
      <c r="D65" s="36"/>
      <c r="E65" s="12"/>
      <c r="F65" s="13"/>
    </row>
    <row r="66" spans="1:6" ht="15.75">
      <c r="A66" s="59" t="s">
        <v>336</v>
      </c>
      <c r="B66" s="50">
        <f>B59+B64</f>
        <v>0</v>
      </c>
      <c r="C66" s="42"/>
      <c r="E66" s="12"/>
      <c r="F66" s="12"/>
    </row>
    <row r="67" spans="1:2" ht="15.75">
      <c r="A67" s="25"/>
      <c r="B67" s="29"/>
    </row>
    <row r="68" spans="1:2" ht="16.5" thickBot="1">
      <c r="A68" s="137" t="s">
        <v>245</v>
      </c>
      <c r="B68" s="138">
        <f>SUM(B66:B67)</f>
        <v>0</v>
      </c>
    </row>
    <row r="69" ht="13.5" thickTop="1">
      <c r="B69" s="56"/>
    </row>
    <row r="70" spans="1:4" s="9" customFormat="1" ht="12.75">
      <c r="A70"/>
      <c r="B70" s="56"/>
      <c r="D70"/>
    </row>
    <row r="71" spans="3:6" ht="12.75">
      <c r="C71" s="43"/>
      <c r="E71" s="12"/>
      <c r="F71" s="12"/>
    </row>
    <row r="72" spans="3:6" ht="12.75">
      <c r="C72" s="43"/>
      <c r="D72" s="36"/>
      <c r="E72" s="12"/>
      <c r="F72" s="12"/>
    </row>
    <row r="73" spans="3:6" ht="12.75">
      <c r="C73" s="43"/>
      <c r="E73" s="12"/>
      <c r="F73" s="12"/>
    </row>
    <row r="74" spans="3:6" ht="12.75">
      <c r="C74" s="39"/>
      <c r="E74" s="12"/>
      <c r="F74" s="12"/>
    </row>
  </sheetData>
  <sheetProtection password="EE5D" sheet="1"/>
  <printOptions/>
  <pageMargins left="0.25" right="0.25" top="0.75" bottom="0.75" header="0.3" footer="0.3"/>
  <pageSetup fitToHeight="1" fitToWidth="1" horizontalDpi="600" verticalDpi="600" orientation="portrait" scale="57" r:id="rId3"/>
  <legacyDrawing r:id="rId2"/>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D16"/>
  <sheetViews>
    <sheetView zoomScalePageLayoutView="0" workbookViewId="0" topLeftCell="A1">
      <selection activeCell="G13" sqref="G13"/>
    </sheetView>
  </sheetViews>
  <sheetFormatPr defaultColWidth="8.8515625" defaultRowHeight="12.75"/>
  <cols>
    <col min="1" max="1" width="3.00390625" style="0" bestFit="1" customWidth="1"/>
    <col min="2" max="2" width="70.7109375" style="0" bestFit="1" customWidth="1"/>
    <col min="3" max="3" width="18.140625" style="0" customWidth="1"/>
    <col min="4" max="4" width="24.00390625" style="124" customWidth="1"/>
  </cols>
  <sheetData>
    <row r="1" spans="1:4" ht="15">
      <c r="A1" s="41">
        <v>1</v>
      </c>
      <c r="B1" s="69" t="s">
        <v>636</v>
      </c>
      <c r="C1" s="143">
        <f>VLOOKUP('Data Entry'!$A$2,SMNL!$A:$EE,64,FALSE)*0.9235</f>
        <v>0</v>
      </c>
      <c r="D1" s="124" t="s">
        <v>394</v>
      </c>
    </row>
    <row r="2" spans="1:4" ht="15">
      <c r="A2" s="41">
        <v>2</v>
      </c>
      <c r="B2" s="69" t="s">
        <v>637</v>
      </c>
      <c r="C2" s="143">
        <f>4971*0.9235</f>
        <v>4590.7185</v>
      </c>
      <c r="D2" s="125" t="s">
        <v>407</v>
      </c>
    </row>
    <row r="3" spans="1:4" ht="15">
      <c r="A3" s="41">
        <v>3</v>
      </c>
      <c r="B3" s="68" t="s">
        <v>638</v>
      </c>
      <c r="C3" s="141">
        <f>SOF!B30</f>
        <v>0</v>
      </c>
      <c r="D3" s="124" t="s">
        <v>395</v>
      </c>
    </row>
    <row r="4" spans="1:4" ht="15">
      <c r="A4" s="41">
        <v>4</v>
      </c>
      <c r="B4" s="69" t="s">
        <v>639</v>
      </c>
      <c r="C4" s="71">
        <f>IF(C1&gt;C2,C1*C3,C2*C3)</f>
        <v>0</v>
      </c>
      <c r="D4" s="124" t="s">
        <v>396</v>
      </c>
    </row>
    <row r="5" spans="1:4" ht="15">
      <c r="A5" s="41">
        <v>5</v>
      </c>
      <c r="B5" s="69" t="s">
        <v>640</v>
      </c>
      <c r="C5" s="71">
        <f>(C3*120)*0.9235</f>
        <v>0</v>
      </c>
      <c r="D5" s="124" t="s">
        <v>397</v>
      </c>
    </row>
    <row r="6" spans="1:4" ht="15">
      <c r="A6" s="41">
        <v>6</v>
      </c>
      <c r="B6" s="69" t="s">
        <v>641</v>
      </c>
      <c r="C6" s="77">
        <f>C4+C5</f>
        <v>0</v>
      </c>
      <c r="D6" s="124" t="s">
        <v>398</v>
      </c>
    </row>
    <row r="7" spans="1:4" ht="15">
      <c r="A7" s="41">
        <v>7</v>
      </c>
      <c r="B7" s="69" t="s">
        <v>642</v>
      </c>
      <c r="C7" s="71">
        <f>IF(SOF!$C$1="load",VLOOKUP(SOF!$A$2,SMNL!$A:$EE,71,FALSE),'Data Entry'!$B$42)</f>
        <v>0</v>
      </c>
      <c r="D7" s="124" t="s">
        <v>61</v>
      </c>
    </row>
    <row r="8" spans="1:4" ht="15">
      <c r="A8" s="41">
        <v>8</v>
      </c>
      <c r="B8" s="69" t="s">
        <v>635</v>
      </c>
      <c r="C8" s="71">
        <f>VLOOKUP('Data Entry'!$A$2,SMNL!$A:$EE,62,FALSE)</f>
        <v>0</v>
      </c>
      <c r="D8" s="124" t="s">
        <v>60</v>
      </c>
    </row>
    <row r="9" spans="1:4" ht="15">
      <c r="A9" s="41">
        <v>9</v>
      </c>
      <c r="B9" s="69" t="s">
        <v>393</v>
      </c>
      <c r="C9" s="71">
        <f>(C7-C8)</f>
        <v>0</v>
      </c>
      <c r="D9" s="124" t="s">
        <v>399</v>
      </c>
    </row>
    <row r="10" spans="1:4" ht="15">
      <c r="A10" s="41">
        <v>10</v>
      </c>
      <c r="B10" s="87" t="s">
        <v>643</v>
      </c>
      <c r="C10" s="76">
        <f>VLOOKUP('Data Entry'!$A$2,SMNL!$A:$EE,44,FALSE)</f>
        <v>0</v>
      </c>
      <c r="D10" s="124" t="s">
        <v>406</v>
      </c>
    </row>
    <row r="11" spans="1:4" ht="15">
      <c r="A11" s="41">
        <v>11</v>
      </c>
      <c r="B11" s="70" t="s">
        <v>634</v>
      </c>
      <c r="C11" s="71">
        <f>VLOOKUP('Data Entry'!$A$2,SMNL!$A:$EE,61,FALSE)*0.9235</f>
        <v>0</v>
      </c>
      <c r="D11" s="124" t="s">
        <v>284</v>
      </c>
    </row>
    <row r="12" spans="1:4" ht="15">
      <c r="A12" s="41">
        <v>12</v>
      </c>
      <c r="B12" s="70" t="s">
        <v>644</v>
      </c>
      <c r="C12" s="71">
        <f>C6+C9+C10+C11</f>
        <v>0</v>
      </c>
      <c r="D12" s="124" t="s">
        <v>400</v>
      </c>
    </row>
    <row r="13" spans="1:4" ht="15">
      <c r="A13" s="41">
        <v>13</v>
      </c>
      <c r="B13" s="70" t="s">
        <v>645</v>
      </c>
      <c r="C13" s="78">
        <f>SOF!B57</f>
        <v>0</v>
      </c>
      <c r="D13" s="124" t="s">
        <v>401</v>
      </c>
    </row>
    <row r="14" spans="1:4" ht="15">
      <c r="A14" s="41">
        <v>14</v>
      </c>
      <c r="B14" s="70" t="s">
        <v>405</v>
      </c>
      <c r="C14" s="79">
        <f>IF(C13&lt;C12,C12-C13,0)</f>
        <v>0</v>
      </c>
      <c r="D14" s="124" t="s">
        <v>403</v>
      </c>
    </row>
    <row r="15" spans="1:4" ht="15">
      <c r="A15" s="41">
        <v>15</v>
      </c>
      <c r="B15" s="70" t="s">
        <v>646</v>
      </c>
      <c r="C15" s="77">
        <f>C13+C14</f>
        <v>0</v>
      </c>
      <c r="D15" s="124" t="s">
        <v>432</v>
      </c>
    </row>
    <row r="16" spans="1:4" ht="26.25">
      <c r="A16" s="41">
        <v>16</v>
      </c>
      <c r="B16" s="70" t="s">
        <v>647</v>
      </c>
      <c r="C16" s="71" t="e">
        <f>C15/C3</f>
        <v>#DIV/0!</v>
      </c>
      <c r="D16" s="124" t="s">
        <v>404</v>
      </c>
    </row>
  </sheetData>
  <sheetProtection password="EE5D" sheet="1"/>
  <printOptions/>
  <pageMargins left="0.25" right="0.25"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I42" sqref="I42"/>
    </sheetView>
  </sheetViews>
  <sheetFormatPr defaultColWidth="8.8515625" defaultRowHeight="12.75"/>
  <sheetData>
    <row r="1" spans="1:3" ht="12.75">
      <c r="A1" s="41" t="s">
        <v>167</v>
      </c>
      <c r="B1" s="41">
        <v>1</v>
      </c>
      <c r="C1" s="80" t="s">
        <v>8</v>
      </c>
    </row>
    <row r="2" spans="1:3" ht="12.75">
      <c r="A2" s="41" t="s">
        <v>168</v>
      </c>
      <c r="B2" s="41">
        <v>2</v>
      </c>
      <c r="C2" s="80" t="s">
        <v>8</v>
      </c>
    </row>
    <row r="3" spans="1:3" ht="12.75">
      <c r="A3" s="41" t="s">
        <v>62</v>
      </c>
      <c r="B3" s="41">
        <v>3</v>
      </c>
      <c r="C3" s="80" t="s">
        <v>8</v>
      </c>
    </row>
    <row r="4" spans="1:3" ht="12.75">
      <c r="A4" s="41" t="s">
        <v>63</v>
      </c>
      <c r="B4" s="41">
        <v>4</v>
      </c>
      <c r="C4" s="80" t="s">
        <v>8</v>
      </c>
    </row>
    <row r="5" spans="1:3" ht="12.75">
      <c r="A5" s="41" t="s">
        <v>61</v>
      </c>
      <c r="B5" s="41">
        <v>5</v>
      </c>
      <c r="C5" s="80" t="s">
        <v>8</v>
      </c>
    </row>
    <row r="6" spans="1:3" ht="12.75">
      <c r="A6" s="41" t="s">
        <v>284</v>
      </c>
      <c r="B6" s="41">
        <v>6</v>
      </c>
      <c r="C6" s="80" t="s">
        <v>8</v>
      </c>
    </row>
    <row r="7" spans="1:3" ht="12.75">
      <c r="A7" s="41" t="s">
        <v>60</v>
      </c>
      <c r="B7" s="41">
        <v>7</v>
      </c>
      <c r="C7" s="80" t="s">
        <v>8</v>
      </c>
    </row>
    <row r="8" spans="1:3" ht="12.75">
      <c r="A8" s="41" t="s">
        <v>64</v>
      </c>
      <c r="B8" s="41">
        <v>8</v>
      </c>
      <c r="C8" s="80" t="s">
        <v>8</v>
      </c>
    </row>
    <row r="9" spans="1:3" ht="12.75">
      <c r="A9" s="41" t="s">
        <v>65</v>
      </c>
      <c r="B9" s="41">
        <v>9</v>
      </c>
      <c r="C9" s="80" t="s">
        <v>8</v>
      </c>
    </row>
    <row r="10" spans="1:3" ht="12.75">
      <c r="A10" s="41" t="s">
        <v>66</v>
      </c>
      <c r="B10" s="41">
        <v>10</v>
      </c>
      <c r="C10" s="80" t="s">
        <v>8</v>
      </c>
    </row>
    <row r="11" spans="1:3" ht="12.75">
      <c r="A11" s="41" t="s">
        <v>67</v>
      </c>
      <c r="B11" s="41">
        <v>11</v>
      </c>
      <c r="C11" s="80" t="s">
        <v>8</v>
      </c>
    </row>
    <row r="12" spans="1:3" ht="12.75">
      <c r="A12" s="41" t="s">
        <v>68</v>
      </c>
      <c r="B12" s="41">
        <v>12</v>
      </c>
      <c r="C12" s="80" t="s">
        <v>8</v>
      </c>
    </row>
    <row r="13" spans="1:3" ht="12.75">
      <c r="A13" s="41" t="s">
        <v>69</v>
      </c>
      <c r="B13" s="41">
        <v>13</v>
      </c>
      <c r="C13" s="80" t="s">
        <v>8</v>
      </c>
    </row>
    <row r="14" spans="1:3" ht="12.75">
      <c r="A14" s="41" t="s">
        <v>70</v>
      </c>
      <c r="B14" s="41">
        <v>14</v>
      </c>
      <c r="C14" s="80" t="s">
        <v>8</v>
      </c>
    </row>
    <row r="15" spans="1:3" ht="12.75">
      <c r="A15" s="41" t="s">
        <v>58</v>
      </c>
      <c r="B15" s="41">
        <v>15</v>
      </c>
      <c r="C15" s="80" t="s">
        <v>8</v>
      </c>
    </row>
    <row r="16" spans="1:3" ht="12.75">
      <c r="A16" s="41" t="s">
        <v>59</v>
      </c>
      <c r="B16" s="41">
        <v>16</v>
      </c>
      <c r="C16" s="80" t="s">
        <v>8</v>
      </c>
    </row>
    <row r="18" spans="1:3" ht="12.75">
      <c r="A18" s="41" t="s">
        <v>167</v>
      </c>
      <c r="B18" s="41">
        <v>1</v>
      </c>
      <c r="C18" s="80" t="s">
        <v>13</v>
      </c>
    </row>
    <row r="19" spans="1:3" ht="12.75">
      <c r="A19" s="41" t="s">
        <v>168</v>
      </c>
      <c r="B19" s="41">
        <v>2</v>
      </c>
      <c r="C19" s="80" t="s">
        <v>13</v>
      </c>
    </row>
    <row r="20" spans="1:3" ht="12.75">
      <c r="A20" s="41" t="s">
        <v>9</v>
      </c>
      <c r="B20" s="41">
        <v>3</v>
      </c>
      <c r="C20" s="80" t="s">
        <v>13</v>
      </c>
    </row>
    <row r="21" spans="1:3" ht="12.75">
      <c r="A21" s="41" t="s">
        <v>10</v>
      </c>
      <c r="B21" s="41">
        <v>4</v>
      </c>
      <c r="C21" s="80" t="s">
        <v>13</v>
      </c>
    </row>
    <row r="22" spans="1:3" ht="12.75">
      <c r="A22" s="41" t="s">
        <v>11</v>
      </c>
      <c r="B22" s="41">
        <v>5</v>
      </c>
      <c r="C22" s="80" t="s">
        <v>13</v>
      </c>
    </row>
    <row r="23" spans="1:3" ht="12.75">
      <c r="A23" s="41" t="s">
        <v>12</v>
      </c>
      <c r="B23" s="41">
        <v>6</v>
      </c>
      <c r="C23" s="80" t="s">
        <v>13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3.57421875" style="0" customWidth="1"/>
    <col min="2" max="2" width="27.57421875" style="0" customWidth="1"/>
    <col min="3" max="3" width="24.00390625" style="0" customWidth="1"/>
    <col min="4" max="5" width="11.421875" style="0" customWidth="1"/>
    <col min="6" max="7" width="12.7109375" style="0" customWidth="1"/>
    <col min="10" max="10" width="18.421875" style="0" customWidth="1"/>
  </cols>
  <sheetData>
    <row r="1" spans="1:10" ht="20.25">
      <c r="A1" s="89"/>
      <c r="B1" s="90"/>
      <c r="C1" s="91" t="s">
        <v>409</v>
      </c>
      <c r="D1" s="209"/>
      <c r="E1" s="209"/>
      <c r="F1" s="209"/>
      <c r="G1" s="209"/>
      <c r="H1" s="209"/>
      <c r="I1" s="209"/>
      <c r="J1" s="209"/>
    </row>
    <row r="2" spans="1:10" ht="20.25">
      <c r="A2" s="89"/>
      <c r="B2" s="90" t="s">
        <v>410</v>
      </c>
      <c r="C2" s="90"/>
      <c r="D2" s="90"/>
      <c r="E2" s="90"/>
      <c r="F2" s="90"/>
      <c r="G2" s="90"/>
      <c r="H2" s="90"/>
      <c r="I2" s="90"/>
      <c r="J2" s="90"/>
    </row>
    <row r="3" spans="1:10" ht="21" thickBot="1">
      <c r="A3" s="89"/>
      <c r="B3" s="89"/>
      <c r="C3" s="92" t="s">
        <v>411</v>
      </c>
      <c r="D3" s="210"/>
      <c r="E3" s="210"/>
      <c r="F3" s="210"/>
      <c r="G3" s="90"/>
      <c r="H3" s="90"/>
      <c r="I3" s="90"/>
      <c r="J3" s="90"/>
    </row>
    <row r="4" spans="1:10" ht="20.25">
      <c r="A4" s="89"/>
      <c r="B4" s="89"/>
      <c r="C4" s="89"/>
      <c r="D4" s="89"/>
      <c r="E4" s="89"/>
      <c r="F4" s="89"/>
      <c r="G4" s="89"/>
      <c r="H4" s="89"/>
      <c r="I4" s="89"/>
      <c r="J4" s="89"/>
    </row>
    <row r="5" spans="2:10" ht="51">
      <c r="B5" s="41"/>
      <c r="C5" s="93" t="s">
        <v>412</v>
      </c>
      <c r="D5" s="93" t="s">
        <v>413</v>
      </c>
      <c r="E5" s="93" t="s">
        <v>414</v>
      </c>
      <c r="F5" s="93" t="s">
        <v>415</v>
      </c>
      <c r="G5" s="94" t="s">
        <v>416</v>
      </c>
      <c r="H5" s="94" t="s">
        <v>417</v>
      </c>
      <c r="I5" s="94" t="s">
        <v>418</v>
      </c>
      <c r="J5" s="93" t="s">
        <v>419</v>
      </c>
    </row>
    <row r="6" spans="2:10" ht="26.25">
      <c r="B6" s="95" t="s">
        <v>420</v>
      </c>
      <c r="C6" s="96"/>
      <c r="D6" s="96" t="s">
        <v>421</v>
      </c>
      <c r="E6" s="96" t="s">
        <v>422</v>
      </c>
      <c r="F6" s="96" t="s">
        <v>423</v>
      </c>
      <c r="G6" s="96" t="s">
        <v>422</v>
      </c>
      <c r="H6" s="96" t="s">
        <v>423</v>
      </c>
      <c r="I6" s="96" t="s">
        <v>422</v>
      </c>
      <c r="J6" s="96" t="s">
        <v>423</v>
      </c>
    </row>
    <row r="7" spans="1:10" ht="12.75">
      <c r="A7">
        <v>1</v>
      </c>
      <c r="B7" s="97"/>
      <c r="C7" s="98">
        <v>0</v>
      </c>
      <c r="D7" s="98">
        <v>0</v>
      </c>
      <c r="E7" s="98">
        <v>0</v>
      </c>
      <c r="F7" s="100">
        <f>C7+D7-E7</f>
        <v>0</v>
      </c>
      <c r="G7" s="98">
        <v>0</v>
      </c>
      <c r="H7" s="100">
        <f>F7-G7</f>
        <v>0</v>
      </c>
      <c r="I7" s="98">
        <v>0</v>
      </c>
      <c r="J7" s="99">
        <f>H7-I7</f>
        <v>0</v>
      </c>
    </row>
    <row r="8" spans="1:10" ht="12.75">
      <c r="A8">
        <v>2</v>
      </c>
      <c r="B8" s="97"/>
      <c r="C8" s="100">
        <f>F7</f>
        <v>0</v>
      </c>
      <c r="D8" s="98">
        <v>0</v>
      </c>
      <c r="E8" s="98">
        <v>0</v>
      </c>
      <c r="F8" s="100">
        <f>C8+D8-E8</f>
        <v>0</v>
      </c>
      <c r="G8" s="98">
        <v>0</v>
      </c>
      <c r="H8" s="100">
        <f>F8-G8</f>
        <v>0</v>
      </c>
      <c r="I8" s="98">
        <v>0</v>
      </c>
      <c r="J8" s="99">
        <f>H8-I8</f>
        <v>0</v>
      </c>
    </row>
    <row r="9" spans="1:10" ht="12.75">
      <c r="A9">
        <v>3</v>
      </c>
      <c r="B9" s="97"/>
      <c r="C9" s="100">
        <f aca="true" t="shared" si="0" ref="C9:C36">F8</f>
        <v>0</v>
      </c>
      <c r="D9" s="98">
        <v>0</v>
      </c>
      <c r="E9" s="98">
        <v>0</v>
      </c>
      <c r="F9" s="100">
        <f aca="true" t="shared" si="1" ref="F9:F36">C9+D9-E9</f>
        <v>0</v>
      </c>
      <c r="G9" s="98">
        <v>0</v>
      </c>
      <c r="H9" s="100">
        <f aca="true" t="shared" si="2" ref="H9:H36">F9-G9</f>
        <v>0</v>
      </c>
      <c r="I9" s="98">
        <v>0</v>
      </c>
      <c r="J9" s="99">
        <f aca="true" t="shared" si="3" ref="J9:J36">H9-I9</f>
        <v>0</v>
      </c>
    </row>
    <row r="10" spans="1:10" ht="12.75">
      <c r="A10">
        <v>4</v>
      </c>
      <c r="B10" s="97"/>
      <c r="C10" s="100">
        <f t="shared" si="0"/>
        <v>0</v>
      </c>
      <c r="D10" s="98">
        <v>0</v>
      </c>
      <c r="E10" s="98">
        <v>0</v>
      </c>
      <c r="F10" s="100">
        <f t="shared" si="1"/>
        <v>0</v>
      </c>
      <c r="G10" s="98">
        <v>0</v>
      </c>
      <c r="H10" s="100">
        <f t="shared" si="2"/>
        <v>0</v>
      </c>
      <c r="I10" s="98">
        <v>0</v>
      </c>
      <c r="J10" s="99">
        <f t="shared" si="3"/>
        <v>0</v>
      </c>
    </row>
    <row r="11" spans="1:10" ht="12.75">
      <c r="A11">
        <v>5</v>
      </c>
      <c r="B11" s="97"/>
      <c r="C11" s="100">
        <f t="shared" si="0"/>
        <v>0</v>
      </c>
      <c r="D11" s="98">
        <v>0</v>
      </c>
      <c r="E11" s="98">
        <v>0</v>
      </c>
      <c r="F11" s="100">
        <f t="shared" si="1"/>
        <v>0</v>
      </c>
      <c r="G11" s="98">
        <v>0</v>
      </c>
      <c r="H11" s="100">
        <f t="shared" si="2"/>
        <v>0</v>
      </c>
      <c r="I11" s="98">
        <v>0</v>
      </c>
      <c r="J11" s="99">
        <f t="shared" si="3"/>
        <v>0</v>
      </c>
    </row>
    <row r="12" spans="1:10" ht="12.75">
      <c r="A12">
        <v>6</v>
      </c>
      <c r="B12" s="97"/>
      <c r="C12" s="100">
        <f t="shared" si="0"/>
        <v>0</v>
      </c>
      <c r="D12" s="98">
        <v>0</v>
      </c>
      <c r="E12" s="98">
        <v>0</v>
      </c>
      <c r="F12" s="100">
        <f t="shared" si="1"/>
        <v>0</v>
      </c>
      <c r="G12" s="98">
        <v>0</v>
      </c>
      <c r="H12" s="100">
        <f t="shared" si="2"/>
        <v>0</v>
      </c>
      <c r="I12" s="98">
        <v>0</v>
      </c>
      <c r="J12" s="99">
        <f t="shared" si="3"/>
        <v>0</v>
      </c>
    </row>
    <row r="13" spans="1:10" ht="12.75">
      <c r="A13">
        <v>7</v>
      </c>
      <c r="B13" s="97"/>
      <c r="C13" s="100">
        <f t="shared" si="0"/>
        <v>0</v>
      </c>
      <c r="D13" s="98">
        <v>0</v>
      </c>
      <c r="E13" s="98">
        <v>0</v>
      </c>
      <c r="F13" s="100">
        <f t="shared" si="1"/>
        <v>0</v>
      </c>
      <c r="G13" s="98">
        <v>0</v>
      </c>
      <c r="H13" s="100">
        <f t="shared" si="2"/>
        <v>0</v>
      </c>
      <c r="I13" s="98">
        <v>0</v>
      </c>
      <c r="J13" s="99">
        <f t="shared" si="3"/>
        <v>0</v>
      </c>
    </row>
    <row r="14" spans="1:10" ht="12.75">
      <c r="A14">
        <v>8</v>
      </c>
      <c r="B14" s="97"/>
      <c r="C14" s="100">
        <f t="shared" si="0"/>
        <v>0</v>
      </c>
      <c r="D14" s="98">
        <v>0</v>
      </c>
      <c r="E14" s="98">
        <v>0</v>
      </c>
      <c r="F14" s="100">
        <f t="shared" si="1"/>
        <v>0</v>
      </c>
      <c r="G14" s="98">
        <v>0</v>
      </c>
      <c r="H14" s="100">
        <f t="shared" si="2"/>
        <v>0</v>
      </c>
      <c r="I14" s="98">
        <v>0</v>
      </c>
      <c r="J14" s="99">
        <f t="shared" si="3"/>
        <v>0</v>
      </c>
    </row>
    <row r="15" spans="1:10" ht="12.75">
      <c r="A15">
        <v>9</v>
      </c>
      <c r="B15" s="97"/>
      <c r="C15" s="100">
        <f t="shared" si="0"/>
        <v>0</v>
      </c>
      <c r="D15" s="98">
        <v>0</v>
      </c>
      <c r="E15" s="98">
        <v>0</v>
      </c>
      <c r="F15" s="100">
        <f t="shared" si="1"/>
        <v>0</v>
      </c>
      <c r="G15" s="98">
        <v>0</v>
      </c>
      <c r="H15" s="100">
        <f t="shared" si="2"/>
        <v>0</v>
      </c>
      <c r="I15" s="98">
        <v>0</v>
      </c>
      <c r="J15" s="99">
        <f t="shared" si="3"/>
        <v>0</v>
      </c>
    </row>
    <row r="16" spans="1:10" ht="12.75">
      <c r="A16">
        <v>10</v>
      </c>
      <c r="B16" s="97"/>
      <c r="C16" s="100">
        <f t="shared" si="0"/>
        <v>0</v>
      </c>
      <c r="D16" s="98">
        <v>0</v>
      </c>
      <c r="E16" s="98">
        <v>0</v>
      </c>
      <c r="F16" s="100">
        <f t="shared" si="1"/>
        <v>0</v>
      </c>
      <c r="G16" s="98">
        <v>0</v>
      </c>
      <c r="H16" s="100">
        <f t="shared" si="2"/>
        <v>0</v>
      </c>
      <c r="I16" s="98">
        <v>0</v>
      </c>
      <c r="J16" s="99">
        <f t="shared" si="3"/>
        <v>0</v>
      </c>
    </row>
    <row r="17" spans="1:10" ht="12.75">
      <c r="A17">
        <v>11</v>
      </c>
      <c r="B17" s="97"/>
      <c r="C17" s="100">
        <f t="shared" si="0"/>
        <v>0</v>
      </c>
      <c r="D17" s="98">
        <v>0</v>
      </c>
      <c r="E17" s="98">
        <v>0</v>
      </c>
      <c r="F17" s="100">
        <f t="shared" si="1"/>
        <v>0</v>
      </c>
      <c r="G17" s="98">
        <v>0</v>
      </c>
      <c r="H17" s="100">
        <f t="shared" si="2"/>
        <v>0</v>
      </c>
      <c r="I17" s="98">
        <v>0</v>
      </c>
      <c r="J17" s="99">
        <f t="shared" si="3"/>
        <v>0</v>
      </c>
    </row>
    <row r="18" spans="1:10" ht="12.75">
      <c r="A18">
        <v>12</v>
      </c>
      <c r="B18" s="97"/>
      <c r="C18" s="100">
        <f t="shared" si="0"/>
        <v>0</v>
      </c>
      <c r="D18" s="98">
        <v>0</v>
      </c>
      <c r="E18" s="98">
        <v>0</v>
      </c>
      <c r="F18" s="100">
        <f t="shared" si="1"/>
        <v>0</v>
      </c>
      <c r="G18" s="98">
        <v>0</v>
      </c>
      <c r="H18" s="100">
        <f t="shared" si="2"/>
        <v>0</v>
      </c>
      <c r="I18" s="98">
        <v>0</v>
      </c>
      <c r="J18" s="99">
        <f t="shared" si="3"/>
        <v>0</v>
      </c>
    </row>
    <row r="19" spans="1:10" ht="12.75">
      <c r="A19">
        <v>13</v>
      </c>
      <c r="B19" s="97"/>
      <c r="C19" s="100">
        <f t="shared" si="0"/>
        <v>0</v>
      </c>
      <c r="D19" s="98">
        <v>0</v>
      </c>
      <c r="E19" s="98">
        <v>0</v>
      </c>
      <c r="F19" s="100">
        <f t="shared" si="1"/>
        <v>0</v>
      </c>
      <c r="G19" s="98">
        <v>0</v>
      </c>
      <c r="H19" s="100">
        <f t="shared" si="2"/>
        <v>0</v>
      </c>
      <c r="I19" s="98">
        <v>0</v>
      </c>
      <c r="J19" s="99">
        <f t="shared" si="3"/>
        <v>0</v>
      </c>
    </row>
    <row r="20" spans="1:10" ht="12.75">
      <c r="A20">
        <v>14</v>
      </c>
      <c r="B20" s="97"/>
      <c r="C20" s="100">
        <f t="shared" si="0"/>
        <v>0</v>
      </c>
      <c r="D20" s="98">
        <v>0</v>
      </c>
      <c r="E20" s="98">
        <v>0</v>
      </c>
      <c r="F20" s="100">
        <f t="shared" si="1"/>
        <v>0</v>
      </c>
      <c r="G20" s="98">
        <v>0</v>
      </c>
      <c r="H20" s="100">
        <f t="shared" si="2"/>
        <v>0</v>
      </c>
      <c r="I20" s="98">
        <v>0</v>
      </c>
      <c r="J20" s="99">
        <f t="shared" si="3"/>
        <v>0</v>
      </c>
    </row>
    <row r="21" spans="1:10" ht="12.75">
      <c r="A21">
        <v>15</v>
      </c>
      <c r="B21" s="97"/>
      <c r="C21" s="100">
        <f t="shared" si="0"/>
        <v>0</v>
      </c>
      <c r="D21" s="98">
        <v>0</v>
      </c>
      <c r="E21" s="98">
        <v>0</v>
      </c>
      <c r="F21" s="100">
        <f t="shared" si="1"/>
        <v>0</v>
      </c>
      <c r="G21" s="98">
        <v>0</v>
      </c>
      <c r="H21" s="100">
        <f t="shared" si="2"/>
        <v>0</v>
      </c>
      <c r="I21" s="98">
        <v>0</v>
      </c>
      <c r="J21" s="99">
        <f t="shared" si="3"/>
        <v>0</v>
      </c>
    </row>
    <row r="22" spans="1:10" ht="12.75">
      <c r="A22">
        <v>16</v>
      </c>
      <c r="C22" s="100">
        <f t="shared" si="0"/>
        <v>0</v>
      </c>
      <c r="D22" s="98">
        <v>0</v>
      </c>
      <c r="E22" s="98">
        <v>0</v>
      </c>
      <c r="F22" s="100">
        <f t="shared" si="1"/>
        <v>0</v>
      </c>
      <c r="G22" s="98">
        <v>0</v>
      </c>
      <c r="H22" s="100">
        <f t="shared" si="2"/>
        <v>0</v>
      </c>
      <c r="I22" s="98">
        <v>0</v>
      </c>
      <c r="J22" s="99">
        <f t="shared" si="3"/>
        <v>0</v>
      </c>
    </row>
    <row r="23" spans="1:10" ht="12.75">
      <c r="A23">
        <v>17</v>
      </c>
      <c r="B23" s="97"/>
      <c r="C23" s="100">
        <f t="shared" si="0"/>
        <v>0</v>
      </c>
      <c r="D23" s="98">
        <v>0</v>
      </c>
      <c r="E23" s="98">
        <v>0</v>
      </c>
      <c r="F23" s="100">
        <f t="shared" si="1"/>
        <v>0</v>
      </c>
      <c r="G23" s="98">
        <v>0</v>
      </c>
      <c r="H23" s="100">
        <f t="shared" si="2"/>
        <v>0</v>
      </c>
      <c r="I23" s="98">
        <v>0</v>
      </c>
      <c r="J23" s="99">
        <f t="shared" si="3"/>
        <v>0</v>
      </c>
    </row>
    <row r="24" spans="1:10" ht="12.75">
      <c r="A24">
        <v>18</v>
      </c>
      <c r="B24" s="97"/>
      <c r="C24" s="100">
        <f t="shared" si="0"/>
        <v>0</v>
      </c>
      <c r="D24" s="98">
        <v>0</v>
      </c>
      <c r="E24" s="98">
        <v>0</v>
      </c>
      <c r="F24" s="100">
        <f t="shared" si="1"/>
        <v>0</v>
      </c>
      <c r="G24" s="98">
        <v>0</v>
      </c>
      <c r="H24" s="100">
        <f t="shared" si="2"/>
        <v>0</v>
      </c>
      <c r="I24" s="98">
        <v>0</v>
      </c>
      <c r="J24" s="99">
        <f t="shared" si="3"/>
        <v>0</v>
      </c>
    </row>
    <row r="25" spans="1:10" ht="12.75">
      <c r="A25">
        <v>19</v>
      </c>
      <c r="B25" s="97"/>
      <c r="C25" s="100">
        <f t="shared" si="0"/>
        <v>0</v>
      </c>
      <c r="D25" s="98">
        <v>0</v>
      </c>
      <c r="E25" s="98">
        <v>0</v>
      </c>
      <c r="F25" s="100">
        <f t="shared" si="1"/>
        <v>0</v>
      </c>
      <c r="G25" s="98">
        <v>0</v>
      </c>
      <c r="H25" s="100">
        <f t="shared" si="2"/>
        <v>0</v>
      </c>
      <c r="I25" s="98">
        <v>0</v>
      </c>
      <c r="J25" s="99">
        <f t="shared" si="3"/>
        <v>0</v>
      </c>
    </row>
    <row r="26" spans="1:10" ht="12.75">
      <c r="A26">
        <v>20</v>
      </c>
      <c r="B26" s="97"/>
      <c r="C26" s="100">
        <f t="shared" si="0"/>
        <v>0</v>
      </c>
      <c r="D26" s="98">
        <v>0</v>
      </c>
      <c r="E26" s="98">
        <v>0</v>
      </c>
      <c r="F26" s="100">
        <f t="shared" si="1"/>
        <v>0</v>
      </c>
      <c r="G26" s="98">
        <v>0</v>
      </c>
      <c r="H26" s="100">
        <f t="shared" si="2"/>
        <v>0</v>
      </c>
      <c r="I26" s="98">
        <v>0</v>
      </c>
      <c r="J26" s="99">
        <f t="shared" si="3"/>
        <v>0</v>
      </c>
    </row>
    <row r="27" spans="1:10" ht="12.75">
      <c r="A27">
        <v>21</v>
      </c>
      <c r="B27" s="97"/>
      <c r="C27" s="100">
        <f t="shared" si="0"/>
        <v>0</v>
      </c>
      <c r="D27" s="98">
        <v>0</v>
      </c>
      <c r="E27" s="98">
        <v>0</v>
      </c>
      <c r="F27" s="100">
        <f t="shared" si="1"/>
        <v>0</v>
      </c>
      <c r="G27" s="98">
        <v>0</v>
      </c>
      <c r="H27" s="100">
        <f t="shared" si="2"/>
        <v>0</v>
      </c>
      <c r="I27" s="98">
        <v>0</v>
      </c>
      <c r="J27" s="99">
        <f t="shared" si="3"/>
        <v>0</v>
      </c>
    </row>
    <row r="28" spans="1:10" ht="12.75">
      <c r="A28">
        <v>22</v>
      </c>
      <c r="B28" s="97"/>
      <c r="C28" s="100">
        <f t="shared" si="0"/>
        <v>0</v>
      </c>
      <c r="D28" s="98">
        <v>0</v>
      </c>
      <c r="E28" s="98">
        <v>0</v>
      </c>
      <c r="F28" s="100">
        <f t="shared" si="1"/>
        <v>0</v>
      </c>
      <c r="G28" s="98">
        <v>0</v>
      </c>
      <c r="H28" s="100">
        <f t="shared" si="2"/>
        <v>0</v>
      </c>
      <c r="I28" s="98">
        <v>0</v>
      </c>
      <c r="J28" s="99">
        <f t="shared" si="3"/>
        <v>0</v>
      </c>
    </row>
    <row r="29" spans="1:10" ht="12.75">
      <c r="A29">
        <v>23</v>
      </c>
      <c r="B29" s="97"/>
      <c r="C29" s="100">
        <f>F28</f>
        <v>0</v>
      </c>
      <c r="D29" s="98">
        <v>0</v>
      </c>
      <c r="E29" s="98">
        <v>0</v>
      </c>
      <c r="F29" s="100">
        <f t="shared" si="1"/>
        <v>0</v>
      </c>
      <c r="G29" s="98">
        <v>0</v>
      </c>
      <c r="H29" s="100">
        <f t="shared" si="2"/>
        <v>0</v>
      </c>
      <c r="I29" s="98">
        <v>0</v>
      </c>
      <c r="J29" s="99">
        <f t="shared" si="3"/>
        <v>0</v>
      </c>
    </row>
    <row r="30" spans="1:10" ht="12.75">
      <c r="A30">
        <v>24</v>
      </c>
      <c r="B30" s="97"/>
      <c r="C30" s="100">
        <f t="shared" si="0"/>
        <v>0</v>
      </c>
      <c r="D30" s="98">
        <v>0</v>
      </c>
      <c r="E30" s="98">
        <v>0</v>
      </c>
      <c r="F30" s="100">
        <f t="shared" si="1"/>
        <v>0</v>
      </c>
      <c r="G30" s="98">
        <v>0</v>
      </c>
      <c r="H30" s="100">
        <f t="shared" si="2"/>
        <v>0</v>
      </c>
      <c r="I30" s="98">
        <v>0</v>
      </c>
      <c r="J30" s="99">
        <f t="shared" si="3"/>
        <v>0</v>
      </c>
    </row>
    <row r="31" spans="1:10" ht="12.75">
      <c r="A31">
        <v>25</v>
      </c>
      <c r="B31" s="97"/>
      <c r="C31" s="100">
        <f t="shared" si="0"/>
        <v>0</v>
      </c>
      <c r="D31" s="98">
        <v>0</v>
      </c>
      <c r="E31" s="98">
        <v>0</v>
      </c>
      <c r="F31" s="100">
        <f t="shared" si="1"/>
        <v>0</v>
      </c>
      <c r="G31" s="98">
        <v>0</v>
      </c>
      <c r="H31" s="100">
        <f t="shared" si="2"/>
        <v>0</v>
      </c>
      <c r="I31" s="98">
        <v>0</v>
      </c>
      <c r="J31" s="99">
        <f t="shared" si="3"/>
        <v>0</v>
      </c>
    </row>
    <row r="32" spans="1:10" ht="12.75">
      <c r="A32">
        <v>26</v>
      </c>
      <c r="B32" s="97"/>
      <c r="C32" s="100">
        <f t="shared" si="0"/>
        <v>0</v>
      </c>
      <c r="D32" s="98">
        <v>0</v>
      </c>
      <c r="E32" s="98">
        <v>0</v>
      </c>
      <c r="F32" s="100">
        <f t="shared" si="1"/>
        <v>0</v>
      </c>
      <c r="G32" s="98">
        <v>0</v>
      </c>
      <c r="H32" s="100">
        <f t="shared" si="2"/>
        <v>0</v>
      </c>
      <c r="I32" s="98">
        <v>0</v>
      </c>
      <c r="J32" s="99">
        <f t="shared" si="3"/>
        <v>0</v>
      </c>
    </row>
    <row r="33" spans="1:10" ht="12.75">
      <c r="A33">
        <v>27</v>
      </c>
      <c r="B33" s="97"/>
      <c r="C33" s="100">
        <f t="shared" si="0"/>
        <v>0</v>
      </c>
      <c r="D33" s="98">
        <v>0</v>
      </c>
      <c r="E33" s="98">
        <v>0</v>
      </c>
      <c r="F33" s="100">
        <f t="shared" si="1"/>
        <v>0</v>
      </c>
      <c r="G33" s="98">
        <v>0</v>
      </c>
      <c r="H33" s="100">
        <f t="shared" si="2"/>
        <v>0</v>
      </c>
      <c r="I33" s="98">
        <v>0</v>
      </c>
      <c r="J33" s="99">
        <f t="shared" si="3"/>
        <v>0</v>
      </c>
    </row>
    <row r="34" spans="1:10" ht="12.75">
      <c r="A34">
        <v>28</v>
      </c>
      <c r="B34" s="97"/>
      <c r="C34" s="100">
        <f>F33</f>
        <v>0</v>
      </c>
      <c r="D34" s="98">
        <v>0</v>
      </c>
      <c r="E34" s="98">
        <v>0</v>
      </c>
      <c r="F34" s="100">
        <f t="shared" si="1"/>
        <v>0</v>
      </c>
      <c r="G34" s="98">
        <v>0</v>
      </c>
      <c r="H34" s="100">
        <f t="shared" si="2"/>
        <v>0</v>
      </c>
      <c r="I34" s="98">
        <v>0</v>
      </c>
      <c r="J34" s="99">
        <f t="shared" si="3"/>
        <v>0</v>
      </c>
    </row>
    <row r="35" spans="1:10" ht="12.75">
      <c r="A35">
        <v>29</v>
      </c>
      <c r="B35" s="97"/>
      <c r="C35" s="100">
        <f t="shared" si="0"/>
        <v>0</v>
      </c>
      <c r="D35" s="98">
        <v>0</v>
      </c>
      <c r="E35" s="98">
        <v>0</v>
      </c>
      <c r="F35" s="100">
        <f t="shared" si="1"/>
        <v>0</v>
      </c>
      <c r="G35" s="98">
        <v>0</v>
      </c>
      <c r="H35" s="100">
        <f t="shared" si="2"/>
        <v>0</v>
      </c>
      <c r="I35" s="98">
        <v>0</v>
      </c>
      <c r="J35" s="99">
        <f t="shared" si="3"/>
        <v>0</v>
      </c>
    </row>
    <row r="36" spans="1:10" ht="12.75">
      <c r="A36">
        <v>30</v>
      </c>
      <c r="B36" s="97"/>
      <c r="C36" s="100">
        <f t="shared" si="0"/>
        <v>0</v>
      </c>
      <c r="D36" s="98">
        <v>0</v>
      </c>
      <c r="E36" s="98">
        <v>0</v>
      </c>
      <c r="F36" s="100">
        <f t="shared" si="1"/>
        <v>0</v>
      </c>
      <c r="G36" s="98">
        <v>0</v>
      </c>
      <c r="H36" s="100">
        <f t="shared" si="2"/>
        <v>0</v>
      </c>
      <c r="I36" s="98">
        <v>0</v>
      </c>
      <c r="J36" s="99">
        <f t="shared" si="3"/>
        <v>0</v>
      </c>
    </row>
    <row r="37" spans="1:10" ht="12.75">
      <c r="A37" s="9"/>
      <c r="B37" s="101"/>
      <c r="C37" s="102"/>
      <c r="D37" s="103"/>
      <c r="E37" s="103"/>
      <c r="F37" s="104"/>
      <c r="G37" s="103"/>
      <c r="H37" s="105"/>
      <c r="I37" s="103"/>
      <c r="J37" s="104"/>
    </row>
    <row r="38" spans="1:10" ht="12.75">
      <c r="A38" s="9"/>
      <c r="B38" s="101"/>
      <c r="C38" s="102"/>
      <c r="D38" s="103"/>
      <c r="E38" s="103"/>
      <c r="F38" s="104"/>
      <c r="G38" s="103"/>
      <c r="H38" s="105"/>
      <c r="I38" s="103"/>
      <c r="J38" s="104"/>
    </row>
    <row r="39" spans="1:10" ht="12.75">
      <c r="A39" s="9"/>
      <c r="B39" s="101"/>
      <c r="C39" s="102"/>
      <c r="D39" s="103"/>
      <c r="E39" s="103"/>
      <c r="F39" s="104"/>
      <c r="G39" s="103"/>
      <c r="H39" s="105"/>
      <c r="I39" s="103"/>
      <c r="J39" s="104"/>
    </row>
    <row r="40" spans="1:10" ht="13.5" thickBot="1">
      <c r="A40" s="9"/>
      <c r="B40" s="101"/>
      <c r="C40" s="102"/>
      <c r="D40" s="103"/>
      <c r="E40" s="103"/>
      <c r="F40" s="104"/>
      <c r="G40" s="103"/>
      <c r="H40" s="105"/>
      <c r="I40" s="103"/>
      <c r="J40" s="104"/>
    </row>
    <row r="41" spans="1:10" ht="14.25" thickBot="1" thickTop="1">
      <c r="A41" s="106"/>
      <c r="B41" s="107" t="s">
        <v>233</v>
      </c>
      <c r="C41" s="108">
        <f>SUM(C7:C40)</f>
        <v>0</v>
      </c>
      <c r="D41" s="108">
        <f aca="true" t="shared" si="4" ref="D41:J41">SUM(D7:D40)</f>
        <v>0</v>
      </c>
      <c r="E41" s="108">
        <f t="shared" si="4"/>
        <v>0</v>
      </c>
      <c r="F41" s="108">
        <f t="shared" si="4"/>
        <v>0</v>
      </c>
      <c r="G41" s="108">
        <f t="shared" si="4"/>
        <v>0</v>
      </c>
      <c r="H41" s="108">
        <f t="shared" si="4"/>
        <v>0</v>
      </c>
      <c r="I41" s="108">
        <f t="shared" si="4"/>
        <v>0</v>
      </c>
      <c r="J41" s="108">
        <f t="shared" si="4"/>
        <v>0</v>
      </c>
    </row>
    <row r="42" spans="1:10" ht="14.25" thickBot="1" thickTop="1">
      <c r="A42" s="106"/>
      <c r="B42" s="107" t="s">
        <v>424</v>
      </c>
      <c r="C42" s="109">
        <f>AVERAGE(C7:C40)</f>
        <v>0</v>
      </c>
      <c r="D42" s="109">
        <f aca="true" t="shared" si="5" ref="D42:J42">AVERAGE(D7:D40)</f>
        <v>0</v>
      </c>
      <c r="E42" s="109">
        <f t="shared" si="5"/>
        <v>0</v>
      </c>
      <c r="F42" s="109">
        <f t="shared" si="5"/>
        <v>0</v>
      </c>
      <c r="G42" s="109">
        <f t="shared" si="5"/>
        <v>0</v>
      </c>
      <c r="H42" s="109">
        <f t="shared" si="5"/>
        <v>0</v>
      </c>
      <c r="I42" s="109">
        <f t="shared" si="5"/>
        <v>0</v>
      </c>
      <c r="J42" s="109">
        <f t="shared" si="5"/>
        <v>0</v>
      </c>
    </row>
    <row r="43" spans="1:10" ht="13.5" thickTop="1">
      <c r="A43" s="110"/>
      <c r="B43" s="111" t="s">
        <v>425</v>
      </c>
      <c r="C43" s="112"/>
      <c r="D43" s="112"/>
      <c r="E43" s="112"/>
      <c r="F43" s="112"/>
      <c r="G43" s="112"/>
      <c r="H43" s="112"/>
      <c r="I43" s="112"/>
      <c r="J43" s="113"/>
    </row>
    <row r="44" spans="1:10" ht="12.75">
      <c r="A44" s="114"/>
      <c r="B44" s="115" t="s">
        <v>426</v>
      </c>
      <c r="C44" s="116"/>
      <c r="D44" s="116"/>
      <c r="E44" s="116"/>
      <c r="F44" s="116"/>
      <c r="G44" s="116"/>
      <c r="H44" s="116"/>
      <c r="I44" s="116"/>
      <c r="J44" s="117"/>
    </row>
    <row r="45" spans="1:10" ht="12.75">
      <c r="A45" s="114"/>
      <c r="B45" s="115" t="s">
        <v>427</v>
      </c>
      <c r="C45" s="116"/>
      <c r="D45" s="116"/>
      <c r="E45" s="116"/>
      <c r="F45" s="116"/>
      <c r="G45" s="116"/>
      <c r="H45" s="116"/>
      <c r="I45" s="116"/>
      <c r="J45" s="117"/>
    </row>
    <row r="46" spans="1:10" ht="13.5" thickBot="1">
      <c r="A46" s="118"/>
      <c r="B46" s="119" t="s">
        <v>428</v>
      </c>
      <c r="C46" s="120"/>
      <c r="D46" s="120"/>
      <c r="E46" s="120"/>
      <c r="F46" s="120"/>
      <c r="G46" s="120"/>
      <c r="H46" s="120"/>
      <c r="I46" s="120"/>
      <c r="J46" s="121"/>
    </row>
    <row r="47" ht="12.75">
      <c r="B47" t="s">
        <v>429</v>
      </c>
    </row>
    <row r="49" spans="2:5" ht="12.75">
      <c r="B49" s="122"/>
      <c r="C49" s="122"/>
      <c r="E49" s="122"/>
    </row>
    <row r="50" spans="2:5" ht="12.75">
      <c r="B50" s="106" t="s">
        <v>430</v>
      </c>
      <c r="C50" s="106"/>
      <c r="E50" s="106" t="s">
        <v>431</v>
      </c>
    </row>
    <row r="53" spans="2:3" ht="12.75">
      <c r="B53" s="123"/>
      <c r="C53" s="123"/>
    </row>
  </sheetData>
  <sheetProtection password="EE5D" sheet="1"/>
  <mergeCells count="2">
    <mergeCell ref="D1:J1"/>
    <mergeCell ref="D3:F3"/>
  </mergeCells>
  <printOptions horizontalCentered="1"/>
  <pageMargins left="0.3" right="0.3" top="0.5" bottom="0.5" header="0.3" footer="0.3"/>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dimension ref="A1:D22"/>
  <sheetViews>
    <sheetView zoomScalePageLayoutView="0" workbookViewId="0" topLeftCell="A1">
      <selection activeCell="B1" sqref="B1"/>
    </sheetView>
  </sheetViews>
  <sheetFormatPr defaultColWidth="9.140625" defaultRowHeight="12.75"/>
  <cols>
    <col min="1" max="1" width="50.00390625" style="0" customWidth="1"/>
    <col min="2" max="2" width="14.00390625" style="0" bestFit="1" customWidth="1"/>
  </cols>
  <sheetData>
    <row r="1" spans="1:2" ht="12.75">
      <c r="A1" s="158" t="s">
        <v>625</v>
      </c>
      <c r="B1" s="155">
        <v>0</v>
      </c>
    </row>
    <row r="2" spans="1:2" ht="12.75">
      <c r="A2" t="s">
        <v>605</v>
      </c>
      <c r="B2" s="156">
        <v>0</v>
      </c>
    </row>
    <row r="3" spans="1:2" ht="12.75">
      <c r="A3" s="158" t="s">
        <v>626</v>
      </c>
      <c r="B3" s="157">
        <v>0</v>
      </c>
    </row>
    <row r="4" spans="1:2" ht="12.75">
      <c r="A4" s="147" t="s">
        <v>606</v>
      </c>
      <c r="B4" s="157">
        <f>B1+B2+B3</f>
        <v>0</v>
      </c>
    </row>
    <row r="5" spans="1:2" ht="12.75">
      <c r="A5" s="147" t="s">
        <v>607</v>
      </c>
      <c r="B5" s="157">
        <v>12</v>
      </c>
    </row>
    <row r="6" spans="1:2" ht="12.75">
      <c r="A6" s="147" t="s">
        <v>609</v>
      </c>
      <c r="B6" s="163">
        <f>VLOOKUP(B5,B11:C22,2,FALSE)</f>
        <v>0.083</v>
      </c>
    </row>
    <row r="7" spans="1:2" ht="13.5" thickBot="1">
      <c r="A7" s="146" t="s">
        <v>608</v>
      </c>
      <c r="B7" s="162">
        <f>B4*B6</f>
        <v>0</v>
      </c>
    </row>
    <row r="8" ht="13.5" thickTop="1"/>
    <row r="9" ht="13.5" thickBot="1"/>
    <row r="10" spans="1:3" ht="32.25" thickBot="1">
      <c r="A10" s="148" t="s">
        <v>610</v>
      </c>
      <c r="B10" s="148" t="s">
        <v>624</v>
      </c>
      <c r="C10" s="148" t="s">
        <v>611</v>
      </c>
    </row>
    <row r="11" spans="1:4" ht="13.5" thickBot="1">
      <c r="A11" s="151" t="s">
        <v>612</v>
      </c>
      <c r="B11" s="149">
        <v>12</v>
      </c>
      <c r="C11" s="159">
        <v>0.083</v>
      </c>
      <c r="D11" s="164"/>
    </row>
    <row r="12" spans="1:4" ht="13.5" thickBot="1">
      <c r="A12" s="152" t="s">
        <v>613</v>
      </c>
      <c r="B12" s="150">
        <v>11</v>
      </c>
      <c r="C12" s="160">
        <v>0.091</v>
      </c>
      <c r="D12" s="164"/>
    </row>
    <row r="13" spans="1:4" ht="13.5" thickBot="1">
      <c r="A13" s="151" t="s">
        <v>614</v>
      </c>
      <c r="B13" s="149">
        <v>10</v>
      </c>
      <c r="C13" s="159">
        <v>0.101</v>
      </c>
      <c r="D13" s="164"/>
    </row>
    <row r="14" spans="1:4" ht="13.5" thickBot="1">
      <c r="A14" s="152" t="s">
        <v>615</v>
      </c>
      <c r="B14" s="149">
        <v>9</v>
      </c>
      <c r="C14" s="160">
        <v>0.111</v>
      </c>
      <c r="D14" s="164"/>
    </row>
    <row r="15" spans="1:4" ht="13.5" thickBot="1">
      <c r="A15" s="151" t="s">
        <v>616</v>
      </c>
      <c r="B15" s="150">
        <v>8</v>
      </c>
      <c r="C15" s="159">
        <v>0.124</v>
      </c>
      <c r="D15" s="164"/>
    </row>
    <row r="16" spans="1:4" ht="13.5" thickBot="1">
      <c r="A16" s="152" t="s">
        <v>617</v>
      </c>
      <c r="B16" s="149">
        <v>7</v>
      </c>
      <c r="C16" s="160">
        <v>0.144</v>
      </c>
      <c r="D16" s="164"/>
    </row>
    <row r="17" spans="1:4" ht="13.5" thickBot="1">
      <c r="A17" s="151" t="s">
        <v>618</v>
      </c>
      <c r="B17" s="149">
        <v>6</v>
      </c>
      <c r="C17" s="159">
        <v>0.166</v>
      </c>
      <c r="D17" s="164"/>
    </row>
    <row r="18" spans="1:4" ht="13.5" thickBot="1">
      <c r="A18" s="152" t="s">
        <v>619</v>
      </c>
      <c r="B18" s="150">
        <v>5</v>
      </c>
      <c r="C18" s="160">
        <v>0.199</v>
      </c>
      <c r="D18" s="164"/>
    </row>
    <row r="19" spans="1:4" ht="13.5" thickBot="1">
      <c r="A19" s="151" t="s">
        <v>620</v>
      </c>
      <c r="B19" s="149">
        <v>4</v>
      </c>
      <c r="C19" s="159">
        <v>0.251</v>
      </c>
      <c r="D19" s="164"/>
    </row>
    <row r="20" spans="1:4" ht="13.5" thickBot="1">
      <c r="A20" s="152" t="s">
        <v>621</v>
      </c>
      <c r="B20" s="149">
        <v>3</v>
      </c>
      <c r="C20" s="160">
        <v>0.332</v>
      </c>
      <c r="D20" s="164"/>
    </row>
    <row r="21" spans="1:4" ht="13.5" thickBot="1">
      <c r="A21" s="151" t="s">
        <v>622</v>
      </c>
      <c r="B21" s="150">
        <v>2</v>
      </c>
      <c r="C21" s="159">
        <v>0.497</v>
      </c>
      <c r="D21" s="164"/>
    </row>
    <row r="22" spans="1:4" ht="13.5" thickBot="1">
      <c r="A22" s="153" t="s">
        <v>623</v>
      </c>
      <c r="B22" s="154">
        <v>1</v>
      </c>
      <c r="C22" s="161">
        <v>1</v>
      </c>
      <c r="D22" s="164"/>
    </row>
  </sheetData>
  <sheetProtection password="EE5D" sheet="1"/>
  <dataValidations count="2">
    <dataValidation type="custom" allowBlank="1" showInputMessage="1" showErrorMessage="1" prompt="Please enter amount paid YTD as a negative value." error="Please enter amount paid YTD as a negative value." sqref="B3">
      <formula1>"&lt;0"</formula1>
    </dataValidation>
    <dataValidation type="whole" allowBlank="1" showInputMessage="1" showErrorMessage="1" prompt="The number of remaining payments depends on the month in the school year. If calculating September's payment there are 12 payments remaining.  If If calculating January's spayment  there are 8 payments remaining." error="Please enter a value from 1 to 12" sqref="B5">
      <formula1>1</formula1>
      <formula2>12</formula2>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EI1023"/>
  <sheetViews>
    <sheetView zoomScalePageLayoutView="0" workbookViewId="0" topLeftCell="A1">
      <pane xSplit="1" ySplit="5" topLeftCell="DP6" activePane="bottomRight" state="frozen"/>
      <selection pane="topLeft" activeCell="A1" sqref="A1"/>
      <selection pane="topRight" activeCell="B1" sqref="B1"/>
      <selection pane="bottomLeft" activeCell="A4" sqref="A4"/>
      <selection pane="bottomRight" activeCell="DV14" sqref="DV14"/>
    </sheetView>
  </sheetViews>
  <sheetFormatPr defaultColWidth="9.140625" defaultRowHeight="12.75"/>
  <cols>
    <col min="3" max="3" width="39.28125" style="0" customWidth="1"/>
    <col min="11" max="11" width="9.140625" style="140" customWidth="1"/>
    <col min="37" max="37" width="9.140625" style="140" customWidth="1"/>
    <col min="57" max="57" width="15.57421875" style="0" customWidth="1"/>
    <col min="64" max="64" width="16.140625" style="0" customWidth="1"/>
    <col min="65" max="65" width="16.421875" style="0" customWidth="1"/>
  </cols>
  <sheetData>
    <row r="1" spans="1:135" ht="12.75">
      <c r="A1" t="s">
        <v>167</v>
      </c>
      <c r="B1" t="s">
        <v>477</v>
      </c>
      <c r="C1" t="s">
        <v>168</v>
      </c>
      <c r="D1" t="s">
        <v>478</v>
      </c>
      <c r="E1" t="s">
        <v>435</v>
      </c>
      <c r="F1" t="s">
        <v>436</v>
      </c>
      <c r="G1" t="s">
        <v>479</v>
      </c>
      <c r="H1" t="s">
        <v>480</v>
      </c>
      <c r="I1" t="s">
        <v>481</v>
      </c>
      <c r="J1" t="s">
        <v>482</v>
      </c>
      <c r="K1" t="s">
        <v>483</v>
      </c>
      <c r="L1" t="s">
        <v>484</v>
      </c>
      <c r="M1" t="s">
        <v>485</v>
      </c>
      <c r="N1" t="s">
        <v>486</v>
      </c>
      <c r="O1" t="s">
        <v>487</v>
      </c>
      <c r="P1" t="s">
        <v>488</v>
      </c>
      <c r="Q1" t="s">
        <v>489</v>
      </c>
      <c r="R1" t="s">
        <v>490</v>
      </c>
      <c r="S1" t="s">
        <v>491</v>
      </c>
      <c r="T1" t="s">
        <v>492</v>
      </c>
      <c r="U1" t="s">
        <v>493</v>
      </c>
      <c r="V1" t="s">
        <v>494</v>
      </c>
      <c r="W1" t="s">
        <v>495</v>
      </c>
      <c r="X1" t="s">
        <v>496</v>
      </c>
      <c r="Y1" t="s">
        <v>497</v>
      </c>
      <c r="Z1" t="s">
        <v>498</v>
      </c>
      <c r="AA1" t="s">
        <v>499</v>
      </c>
      <c r="AB1" t="s">
        <v>500</v>
      </c>
      <c r="AC1" t="s">
        <v>501</v>
      </c>
      <c r="AD1" t="s">
        <v>502</v>
      </c>
      <c r="AE1" t="s">
        <v>503</v>
      </c>
      <c r="AF1" t="s">
        <v>437</v>
      </c>
      <c r="AG1" t="s">
        <v>438</v>
      </c>
      <c r="AH1" t="s">
        <v>504</v>
      </c>
      <c r="AI1" t="s">
        <v>505</v>
      </c>
      <c r="AJ1" t="s">
        <v>506</v>
      </c>
      <c r="AK1" t="s">
        <v>507</v>
      </c>
      <c r="AL1" t="s">
        <v>508</v>
      </c>
      <c r="AM1" t="s">
        <v>509</v>
      </c>
      <c r="AN1" t="s">
        <v>510</v>
      </c>
      <c r="AO1" t="s">
        <v>511</v>
      </c>
      <c r="AP1" t="s">
        <v>512</v>
      </c>
      <c r="AQ1" t="s">
        <v>513</v>
      </c>
      <c r="AR1" t="s">
        <v>514</v>
      </c>
      <c r="AS1" t="s">
        <v>515</v>
      </c>
      <c r="AT1" t="s">
        <v>516</v>
      </c>
      <c r="AU1" t="s">
        <v>517</v>
      </c>
      <c r="AV1" t="s">
        <v>518</v>
      </c>
      <c r="AW1" t="s">
        <v>519</v>
      </c>
      <c r="AX1" t="s">
        <v>520</v>
      </c>
      <c r="AY1" t="s">
        <v>521</v>
      </c>
      <c r="AZ1" t="s">
        <v>522</v>
      </c>
      <c r="BA1" t="s">
        <v>523</v>
      </c>
      <c r="BB1" t="s">
        <v>524</v>
      </c>
      <c r="BC1" t="s">
        <v>525</v>
      </c>
      <c r="BD1" t="s">
        <v>526</v>
      </c>
      <c r="BE1" t="s">
        <v>527</v>
      </c>
      <c r="BF1" t="s">
        <v>528</v>
      </c>
      <c r="BG1" t="s">
        <v>529</v>
      </c>
      <c r="BH1" t="s">
        <v>439</v>
      </c>
      <c r="BI1" t="s">
        <v>284</v>
      </c>
      <c r="BJ1" t="s">
        <v>60</v>
      </c>
      <c r="BK1" t="s">
        <v>440</v>
      </c>
      <c r="BL1" t="s">
        <v>394</v>
      </c>
      <c r="BM1" t="s">
        <v>65</v>
      </c>
      <c r="BN1" t="s">
        <v>66</v>
      </c>
      <c r="BO1" t="s">
        <v>67</v>
      </c>
      <c r="BP1" t="s">
        <v>68</v>
      </c>
      <c r="BQ1" t="s">
        <v>69</v>
      </c>
      <c r="BR1" t="s">
        <v>70</v>
      </c>
      <c r="BS1" t="s">
        <v>604</v>
      </c>
      <c r="BT1" t="s">
        <v>530</v>
      </c>
      <c r="BU1" t="s">
        <v>531</v>
      </c>
      <c r="BV1" t="s">
        <v>532</v>
      </c>
      <c r="BW1" t="s">
        <v>533</v>
      </c>
      <c r="BX1" t="s">
        <v>534</v>
      </c>
      <c r="BY1" t="s">
        <v>535</v>
      </c>
      <c r="BZ1" t="s">
        <v>536</v>
      </c>
      <c r="CA1" t="s">
        <v>537</v>
      </c>
      <c r="CB1" t="s">
        <v>538</v>
      </c>
      <c r="CC1" t="s">
        <v>539</v>
      </c>
      <c r="CD1" t="s">
        <v>540</v>
      </c>
      <c r="CE1" t="s">
        <v>541</v>
      </c>
      <c r="CF1" t="s">
        <v>542</v>
      </c>
      <c r="CG1" t="s">
        <v>543</v>
      </c>
      <c r="CH1" t="s">
        <v>441</v>
      </c>
      <c r="CI1" t="s">
        <v>442</v>
      </c>
      <c r="CJ1" t="s">
        <v>395</v>
      </c>
      <c r="CK1" t="s">
        <v>544</v>
      </c>
      <c r="CL1" t="s">
        <v>545</v>
      </c>
      <c r="CM1" t="s">
        <v>443</v>
      </c>
      <c r="CN1" t="s">
        <v>546</v>
      </c>
      <c r="CO1" t="s">
        <v>453</v>
      </c>
      <c r="CP1" t="s">
        <v>454</v>
      </c>
      <c r="CQ1" t="s">
        <v>455</v>
      </c>
      <c r="CR1" t="s">
        <v>456</v>
      </c>
      <c r="CS1" t="s">
        <v>457</v>
      </c>
      <c r="CT1" t="s">
        <v>547</v>
      </c>
      <c r="CU1" t="s">
        <v>458</v>
      </c>
      <c r="CV1" t="s">
        <v>548</v>
      </c>
      <c r="CW1" t="s">
        <v>459</v>
      </c>
      <c r="CX1" t="s">
        <v>460</v>
      </c>
      <c r="CY1" t="s">
        <v>461</v>
      </c>
      <c r="CZ1" t="s">
        <v>462</v>
      </c>
      <c r="DA1" t="s">
        <v>463</v>
      </c>
      <c r="DB1" t="s">
        <v>549</v>
      </c>
      <c r="DC1" t="s">
        <v>464</v>
      </c>
      <c r="DD1" t="s">
        <v>465</v>
      </c>
      <c r="DE1" t="s">
        <v>466</v>
      </c>
      <c r="DF1" t="s">
        <v>467</v>
      </c>
      <c r="DG1" t="s">
        <v>550</v>
      </c>
      <c r="DH1" t="s">
        <v>551</v>
      </c>
      <c r="DI1" t="s">
        <v>552</v>
      </c>
      <c r="DJ1" t="s">
        <v>553</v>
      </c>
      <c r="DK1" t="s">
        <v>554</v>
      </c>
      <c r="DL1" t="s">
        <v>555</v>
      </c>
      <c r="DM1" t="s">
        <v>556</v>
      </c>
      <c r="DN1" t="s">
        <v>557</v>
      </c>
      <c r="DO1" t="s">
        <v>468</v>
      </c>
      <c r="DP1" t="s">
        <v>407</v>
      </c>
      <c r="DQ1" t="s">
        <v>559</v>
      </c>
      <c r="DR1" t="s">
        <v>397</v>
      </c>
      <c r="DS1" t="s">
        <v>398</v>
      </c>
      <c r="DT1" t="s">
        <v>399</v>
      </c>
      <c r="DU1" t="s">
        <v>400</v>
      </c>
      <c r="DV1" t="s">
        <v>445</v>
      </c>
      <c r="DW1" t="s">
        <v>560</v>
      </c>
      <c r="DX1" t="s">
        <v>432</v>
      </c>
      <c r="DY1" t="s">
        <v>404</v>
      </c>
      <c r="DZ1" t="s">
        <v>561</v>
      </c>
      <c r="EA1" t="s">
        <v>562</v>
      </c>
      <c r="EB1" t="s">
        <v>446</v>
      </c>
      <c r="EC1" t="s">
        <v>402</v>
      </c>
      <c r="ED1" t="s">
        <v>444</v>
      </c>
      <c r="EE1" t="s">
        <v>558</v>
      </c>
    </row>
    <row r="2" spans="1:135" ht="12.7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c r="BT2">
        <v>72</v>
      </c>
      <c r="BU2">
        <v>73</v>
      </c>
      <c r="BV2">
        <v>74</v>
      </c>
      <c r="BW2">
        <v>75</v>
      </c>
      <c r="BX2">
        <v>76</v>
      </c>
      <c r="BY2">
        <v>77</v>
      </c>
      <c r="BZ2">
        <v>78</v>
      </c>
      <c r="CA2">
        <v>79</v>
      </c>
      <c r="CB2">
        <v>80</v>
      </c>
      <c r="CC2">
        <v>81</v>
      </c>
      <c r="CD2">
        <v>82</v>
      </c>
      <c r="CE2">
        <v>83</v>
      </c>
      <c r="CF2">
        <v>84</v>
      </c>
      <c r="CG2">
        <v>85</v>
      </c>
      <c r="CH2">
        <v>86</v>
      </c>
      <c r="CI2">
        <v>87</v>
      </c>
      <c r="CJ2">
        <v>88</v>
      </c>
      <c r="CK2">
        <v>89</v>
      </c>
      <c r="CL2">
        <v>90</v>
      </c>
      <c r="CM2">
        <v>91</v>
      </c>
      <c r="CN2">
        <v>92</v>
      </c>
      <c r="CO2">
        <v>93</v>
      </c>
      <c r="CP2">
        <v>94</v>
      </c>
      <c r="CQ2">
        <v>95</v>
      </c>
      <c r="CR2">
        <v>96</v>
      </c>
      <c r="CS2">
        <v>97</v>
      </c>
      <c r="CT2">
        <v>98</v>
      </c>
      <c r="CU2">
        <v>99</v>
      </c>
      <c r="CV2">
        <v>100</v>
      </c>
      <c r="CW2">
        <v>101</v>
      </c>
      <c r="CX2">
        <v>102</v>
      </c>
      <c r="CY2">
        <v>103</v>
      </c>
      <c r="CZ2">
        <v>104</v>
      </c>
      <c r="DA2">
        <v>105</v>
      </c>
      <c r="DB2">
        <v>106</v>
      </c>
      <c r="DC2">
        <v>107</v>
      </c>
      <c r="DD2">
        <v>108</v>
      </c>
      <c r="DE2">
        <v>109</v>
      </c>
      <c r="DF2">
        <v>110</v>
      </c>
      <c r="DG2">
        <v>111</v>
      </c>
      <c r="DH2">
        <v>112</v>
      </c>
      <c r="DI2">
        <v>113</v>
      </c>
      <c r="DJ2">
        <v>114</v>
      </c>
      <c r="DK2">
        <v>115</v>
      </c>
      <c r="DL2">
        <v>116</v>
      </c>
      <c r="DM2">
        <v>117</v>
      </c>
      <c r="DN2">
        <v>118</v>
      </c>
      <c r="DO2">
        <v>119</v>
      </c>
      <c r="DP2">
        <v>120</v>
      </c>
      <c r="DQ2">
        <v>121</v>
      </c>
      <c r="DR2">
        <v>122</v>
      </c>
      <c r="DS2">
        <v>123</v>
      </c>
      <c r="DT2">
        <v>124</v>
      </c>
      <c r="DU2">
        <v>125</v>
      </c>
      <c r="DV2">
        <v>126</v>
      </c>
      <c r="DW2">
        <v>127</v>
      </c>
      <c r="DX2">
        <v>128</v>
      </c>
      <c r="DY2">
        <v>129</v>
      </c>
      <c r="DZ2">
        <v>130</v>
      </c>
      <c r="EA2">
        <v>131</v>
      </c>
      <c r="EB2">
        <v>132</v>
      </c>
      <c r="EC2">
        <v>133</v>
      </c>
      <c r="ED2">
        <v>134</v>
      </c>
      <c r="EE2">
        <v>135</v>
      </c>
    </row>
    <row r="3" spans="1:132" s="144" customFormat="1" ht="12.75">
      <c r="A3" s="144">
        <v>0</v>
      </c>
      <c r="B3" s="144">
        <v>0</v>
      </c>
      <c r="D3" s="144">
        <v>0</v>
      </c>
      <c r="E3" s="144">
        <v>0</v>
      </c>
      <c r="F3" s="144">
        <v>0</v>
      </c>
      <c r="G3" s="144">
        <v>0</v>
      </c>
      <c r="H3" s="144">
        <v>0</v>
      </c>
      <c r="I3" s="144">
        <v>0</v>
      </c>
      <c r="J3" s="144">
        <v>0</v>
      </c>
      <c r="K3" s="144">
        <v>0</v>
      </c>
      <c r="L3" s="144">
        <v>0</v>
      </c>
      <c r="M3" s="144">
        <v>0</v>
      </c>
      <c r="N3" s="144">
        <v>0</v>
      </c>
      <c r="O3" s="144">
        <v>0</v>
      </c>
      <c r="P3" s="144">
        <v>0</v>
      </c>
      <c r="Q3" s="144">
        <v>0</v>
      </c>
      <c r="R3" s="144">
        <v>0</v>
      </c>
      <c r="S3" s="144">
        <v>0</v>
      </c>
      <c r="T3" s="144">
        <v>0</v>
      </c>
      <c r="U3" s="144">
        <v>0</v>
      </c>
      <c r="V3" s="144">
        <v>0</v>
      </c>
      <c r="W3" s="144">
        <v>0</v>
      </c>
      <c r="X3" s="144">
        <v>0</v>
      </c>
      <c r="Y3" s="144">
        <v>0</v>
      </c>
      <c r="Z3" s="144">
        <v>0</v>
      </c>
      <c r="AA3" s="144">
        <v>0</v>
      </c>
      <c r="AB3" s="144">
        <v>0</v>
      </c>
      <c r="AC3" s="144">
        <v>0</v>
      </c>
      <c r="AD3" s="144">
        <v>0</v>
      </c>
      <c r="AE3" s="144">
        <v>0</v>
      </c>
      <c r="AF3" s="144">
        <v>0</v>
      </c>
      <c r="AG3" s="144">
        <v>0</v>
      </c>
      <c r="AH3" s="144">
        <v>0</v>
      </c>
      <c r="AI3" s="144">
        <v>0</v>
      </c>
      <c r="AJ3" s="144">
        <v>0</v>
      </c>
      <c r="AK3" s="144">
        <v>0</v>
      </c>
      <c r="AL3" s="144">
        <v>0</v>
      </c>
      <c r="AM3" s="144">
        <v>0</v>
      </c>
      <c r="AN3" s="144">
        <v>0</v>
      </c>
      <c r="AO3" s="144">
        <v>0</v>
      </c>
      <c r="AP3" s="144">
        <v>0</v>
      </c>
      <c r="AQ3" s="144">
        <v>0</v>
      </c>
      <c r="AR3" s="144">
        <v>0</v>
      </c>
      <c r="AS3" s="144">
        <v>0</v>
      </c>
      <c r="AT3" s="144">
        <v>0</v>
      </c>
      <c r="AU3" s="144">
        <v>0</v>
      </c>
      <c r="AV3" s="144">
        <v>0</v>
      </c>
      <c r="AW3" s="144">
        <v>0</v>
      </c>
      <c r="AX3" s="144">
        <v>0</v>
      </c>
      <c r="AY3" s="144">
        <v>0</v>
      </c>
      <c r="AZ3" s="144">
        <v>0</v>
      </c>
      <c r="BA3" s="144">
        <v>0</v>
      </c>
      <c r="BB3" s="144">
        <v>0</v>
      </c>
      <c r="BC3" s="144">
        <v>0</v>
      </c>
      <c r="BD3" s="144">
        <v>0</v>
      </c>
      <c r="BE3" s="144">
        <v>0</v>
      </c>
      <c r="BF3" s="144">
        <v>0</v>
      </c>
      <c r="BG3" s="144">
        <v>0</v>
      </c>
      <c r="BH3" s="144">
        <v>0</v>
      </c>
      <c r="BI3" s="144">
        <v>0</v>
      </c>
      <c r="BJ3" s="144">
        <v>0</v>
      </c>
      <c r="BK3" s="144">
        <v>0</v>
      </c>
      <c r="BL3" s="144">
        <v>0</v>
      </c>
      <c r="BM3" s="144">
        <v>4625.0302734</v>
      </c>
      <c r="BN3" s="144">
        <v>4887.6337891</v>
      </c>
      <c r="BO3" s="144">
        <v>4887.6337891</v>
      </c>
      <c r="BP3" s="144">
        <v>5929.1689453</v>
      </c>
      <c r="BQ3" s="144">
        <v>0.0497549805</v>
      </c>
      <c r="BR3" s="144">
        <v>0.0393911133</v>
      </c>
      <c r="BS3" s="144">
        <v>0</v>
      </c>
      <c r="BT3" s="144">
        <v>0</v>
      </c>
      <c r="BU3" s="144">
        <v>0</v>
      </c>
      <c r="BV3" s="144">
        <v>0</v>
      </c>
      <c r="BW3" s="144">
        <v>0</v>
      </c>
      <c r="BX3" s="144">
        <v>0</v>
      </c>
      <c r="BY3" s="144">
        <v>0</v>
      </c>
      <c r="BZ3" s="144">
        <v>0</v>
      </c>
      <c r="CA3" s="144">
        <v>0</v>
      </c>
      <c r="CB3" s="144">
        <v>0</v>
      </c>
      <c r="CC3" s="144">
        <v>0</v>
      </c>
      <c r="CD3" s="144">
        <v>0</v>
      </c>
      <c r="CE3" s="144">
        <v>0</v>
      </c>
      <c r="CF3" s="144">
        <v>0</v>
      </c>
      <c r="CG3" s="144">
        <v>0</v>
      </c>
      <c r="CH3" s="144">
        <v>0</v>
      </c>
      <c r="CI3" s="144">
        <v>0</v>
      </c>
      <c r="CJ3" s="144">
        <v>0</v>
      </c>
      <c r="CK3" s="144">
        <v>0</v>
      </c>
      <c r="CL3" s="144">
        <v>0</v>
      </c>
      <c r="CM3" s="144">
        <v>0</v>
      </c>
      <c r="CN3" s="144">
        <v>0</v>
      </c>
      <c r="CO3" s="144">
        <v>0</v>
      </c>
      <c r="CP3" s="144">
        <v>0</v>
      </c>
      <c r="CQ3" s="144">
        <v>0</v>
      </c>
      <c r="CR3" s="144">
        <v>0</v>
      </c>
      <c r="CS3" s="144">
        <v>0</v>
      </c>
      <c r="CT3" s="144">
        <v>0</v>
      </c>
      <c r="CU3" s="144">
        <v>0</v>
      </c>
      <c r="CV3" s="144">
        <v>0</v>
      </c>
      <c r="CW3" s="144">
        <v>0</v>
      </c>
      <c r="CX3" s="144">
        <v>0</v>
      </c>
      <c r="CY3" s="144">
        <v>0</v>
      </c>
      <c r="CZ3" s="144">
        <v>0</v>
      </c>
      <c r="DA3" s="144">
        <v>0</v>
      </c>
      <c r="DB3" s="144">
        <v>0</v>
      </c>
      <c r="DC3" s="144">
        <v>0</v>
      </c>
      <c r="DD3" s="144">
        <v>0</v>
      </c>
      <c r="DE3" s="144">
        <v>0</v>
      </c>
      <c r="DF3" s="144">
        <v>0</v>
      </c>
      <c r="DG3" s="144">
        <v>0</v>
      </c>
      <c r="DH3" s="144">
        <v>0</v>
      </c>
      <c r="DI3" s="144">
        <v>0</v>
      </c>
      <c r="DJ3" s="144">
        <v>0</v>
      </c>
      <c r="DK3" s="144">
        <v>0</v>
      </c>
      <c r="DL3" s="144">
        <v>0</v>
      </c>
      <c r="DM3" s="144">
        <v>0</v>
      </c>
      <c r="DN3" s="144">
        <v>0</v>
      </c>
      <c r="DO3" s="144">
        <v>0</v>
      </c>
      <c r="DP3" s="144">
        <v>0</v>
      </c>
      <c r="DQ3" s="144">
        <v>0</v>
      </c>
      <c r="DR3" s="144">
        <v>0</v>
      </c>
      <c r="DS3" s="144">
        <v>0</v>
      </c>
      <c r="DT3" s="144">
        <v>0</v>
      </c>
      <c r="DU3" s="144">
        <v>0</v>
      </c>
      <c r="DV3" s="144">
        <v>0</v>
      </c>
      <c r="DW3" s="144">
        <v>0</v>
      </c>
      <c r="DX3" s="144">
        <v>0</v>
      </c>
      <c r="DY3" s="144">
        <v>0</v>
      </c>
      <c r="DZ3" s="144">
        <v>0</v>
      </c>
      <c r="EA3" s="144">
        <v>0</v>
      </c>
      <c r="EB3" s="144">
        <v>0</v>
      </c>
    </row>
    <row r="4" spans="1:132" ht="12.75">
      <c r="A4">
        <v>3801</v>
      </c>
      <c r="B4" t="s">
        <v>447</v>
      </c>
      <c r="C4" t="s">
        <v>234</v>
      </c>
      <c r="D4">
        <v>4</v>
      </c>
      <c r="E4">
        <v>2</v>
      </c>
      <c r="F4">
        <v>502.49</v>
      </c>
      <c r="G4">
        <v>0</v>
      </c>
      <c r="H4">
        <v>0</v>
      </c>
      <c r="I4">
        <v>0.885</v>
      </c>
      <c r="J4">
        <v>4.66</v>
      </c>
      <c r="K4">
        <v>0</v>
      </c>
      <c r="L4">
        <v>0</v>
      </c>
      <c r="M4">
        <v>0</v>
      </c>
      <c r="N4">
        <v>0</v>
      </c>
      <c r="O4">
        <v>0</v>
      </c>
      <c r="P4">
        <v>0</v>
      </c>
      <c r="Q4">
        <v>2.914</v>
      </c>
      <c r="R4">
        <v>19.45</v>
      </c>
      <c r="S4">
        <v>25.124</v>
      </c>
      <c r="T4">
        <v>298.17</v>
      </c>
      <c r="U4">
        <v>0</v>
      </c>
      <c r="V4">
        <v>0</v>
      </c>
      <c r="W4">
        <v>0</v>
      </c>
      <c r="X4">
        <v>0</v>
      </c>
      <c r="Y4">
        <v>0</v>
      </c>
      <c r="Z4">
        <v>0</v>
      </c>
      <c r="AA4">
        <v>0</v>
      </c>
      <c r="AB4">
        <v>0</v>
      </c>
      <c r="AC4">
        <v>0</v>
      </c>
      <c r="AD4">
        <v>0</v>
      </c>
      <c r="AE4">
        <v>0</v>
      </c>
      <c r="AF4">
        <v>0</v>
      </c>
      <c r="AG4">
        <v>0</v>
      </c>
      <c r="AH4">
        <v>0</v>
      </c>
      <c r="AI4">
        <v>502.49</v>
      </c>
      <c r="AJ4">
        <v>502.49</v>
      </c>
      <c r="AK4">
        <v>0</v>
      </c>
      <c r="AL4">
        <v>5.545</v>
      </c>
      <c r="AM4">
        <v>494.031</v>
      </c>
      <c r="AN4">
        <v>45.854</v>
      </c>
      <c r="AO4">
        <v>14.833</v>
      </c>
      <c r="AP4">
        <v>0.333</v>
      </c>
      <c r="AQ4">
        <v>0</v>
      </c>
      <c r="AR4">
        <v>0</v>
      </c>
      <c r="AS4" s="85">
        <v>12610</v>
      </c>
      <c r="AT4" s="85">
        <v>7500</v>
      </c>
      <c r="AU4">
        <v>0</v>
      </c>
      <c r="AV4">
        <v>0</v>
      </c>
      <c r="AW4">
        <v>0</v>
      </c>
      <c r="AX4">
        <v>0</v>
      </c>
      <c r="AY4">
        <v>0</v>
      </c>
      <c r="AZ4">
        <v>0</v>
      </c>
      <c r="BA4">
        <v>0</v>
      </c>
      <c r="BB4">
        <v>0</v>
      </c>
      <c r="BC4">
        <v>0</v>
      </c>
      <c r="BD4">
        <v>0</v>
      </c>
      <c r="BE4" s="85">
        <v>3349670</v>
      </c>
      <c r="BF4">
        <v>0</v>
      </c>
      <c r="BG4">
        <v>0</v>
      </c>
      <c r="BH4">
        <v>3809</v>
      </c>
      <c r="BI4" s="85">
        <v>9474</v>
      </c>
      <c r="BJ4">
        <v>0</v>
      </c>
      <c r="BK4" s="85">
        <v>2640539</v>
      </c>
      <c r="BL4">
        <v>4999</v>
      </c>
      <c r="BM4">
        <v>4625.0302734</v>
      </c>
      <c r="BN4">
        <v>4887.6337891</v>
      </c>
      <c r="BO4">
        <v>4887.6337891</v>
      </c>
      <c r="BP4">
        <v>5929.1992188</v>
      </c>
      <c r="BQ4">
        <v>0.0501417969</v>
      </c>
      <c r="BR4">
        <v>0.0434155273</v>
      </c>
      <c r="BS4">
        <v>0</v>
      </c>
      <c r="BT4">
        <v>18.405</v>
      </c>
      <c r="BU4">
        <v>0</v>
      </c>
      <c r="BV4">
        <v>2706295.4738</v>
      </c>
      <c r="BW4">
        <v>126855.21729</v>
      </c>
      <c r="BX4">
        <v>23325</v>
      </c>
      <c r="BY4">
        <v>17875.824141</v>
      </c>
      <c r="BZ4">
        <v>353581.86621</v>
      </c>
      <c r="CA4">
        <v>0</v>
      </c>
      <c r="CB4">
        <v>0</v>
      </c>
      <c r="CC4">
        <v>0</v>
      </c>
      <c r="CD4">
        <v>109126.91162</v>
      </c>
      <c r="CE4">
        <v>0</v>
      </c>
      <c r="CF4">
        <v>0</v>
      </c>
      <c r="CG4">
        <v>0</v>
      </c>
      <c r="CH4">
        <v>0.9731359256</v>
      </c>
      <c r="CI4">
        <v>3247413</v>
      </c>
      <c r="CJ4">
        <v>702.139</v>
      </c>
      <c r="CK4" s="85">
        <v>211133</v>
      </c>
      <c r="CL4" s="85">
        <v>97396</v>
      </c>
      <c r="CM4" s="85">
        <v>308529</v>
      </c>
      <c r="CN4">
        <v>3658199.293</v>
      </c>
      <c r="CO4">
        <v>5229</v>
      </c>
      <c r="CP4">
        <v>829.278</v>
      </c>
      <c r="CQ4">
        <v>5262</v>
      </c>
      <c r="CR4">
        <v>987.721</v>
      </c>
      <c r="CS4">
        <v>5199</v>
      </c>
      <c r="CT4">
        <v>2304.818</v>
      </c>
      <c r="CU4">
        <v>5092</v>
      </c>
      <c r="CV4">
        <v>1334.117</v>
      </c>
      <c r="CW4">
        <v>5111</v>
      </c>
      <c r="CX4">
        <v>591.372</v>
      </c>
      <c r="CY4">
        <v>5121</v>
      </c>
      <c r="CZ4">
        <v>332.793</v>
      </c>
      <c r="DA4">
        <v>5121</v>
      </c>
      <c r="DB4">
        <v>1346.994</v>
      </c>
      <c r="DC4">
        <v>5150</v>
      </c>
      <c r="DD4">
        <v>1417.459</v>
      </c>
      <c r="DE4">
        <v>5106</v>
      </c>
      <c r="DF4">
        <v>668.851</v>
      </c>
      <c r="DG4">
        <v>5261</v>
      </c>
      <c r="DH4">
        <v>400.387</v>
      </c>
      <c r="DI4">
        <v>4989</v>
      </c>
      <c r="DJ4">
        <v>572.187</v>
      </c>
      <c r="DK4">
        <v>5092</v>
      </c>
      <c r="DL4">
        <v>182.339</v>
      </c>
      <c r="DM4">
        <v>5060</v>
      </c>
      <c r="DN4">
        <v>241.679</v>
      </c>
      <c r="DP4">
        <v>4971</v>
      </c>
      <c r="DQ4" s="85">
        <v>3509993</v>
      </c>
      <c r="DR4" s="85">
        <v>84257</v>
      </c>
      <c r="DS4" s="85">
        <v>3594250</v>
      </c>
      <c r="DT4">
        <v>0</v>
      </c>
      <c r="DU4" s="85">
        <v>3603724</v>
      </c>
      <c r="DV4" s="85">
        <v>254054</v>
      </c>
      <c r="DW4" s="85">
        <v>254054</v>
      </c>
      <c r="DX4">
        <v>3603724</v>
      </c>
      <c r="DY4">
        <v>5132</v>
      </c>
      <c r="DZ4">
        <v>261554</v>
      </c>
      <c r="EA4" s="85">
        <v>3919753</v>
      </c>
      <c r="EB4" s="85">
        <v>3919753</v>
      </c>
    </row>
    <row r="5" spans="1:132" ht="12.75">
      <c r="A5">
        <v>13801</v>
      </c>
      <c r="B5" t="s">
        <v>447</v>
      </c>
      <c r="C5" t="s">
        <v>71</v>
      </c>
      <c r="D5">
        <v>4</v>
      </c>
      <c r="E5">
        <v>2</v>
      </c>
      <c r="F5">
        <v>381.239</v>
      </c>
      <c r="G5">
        <v>0</v>
      </c>
      <c r="H5">
        <v>0</v>
      </c>
      <c r="I5">
        <v>0.675</v>
      </c>
      <c r="J5">
        <v>9.912</v>
      </c>
      <c r="K5">
        <v>1.792</v>
      </c>
      <c r="L5">
        <v>0</v>
      </c>
      <c r="M5">
        <v>0</v>
      </c>
      <c r="N5">
        <v>0</v>
      </c>
      <c r="O5">
        <v>0</v>
      </c>
      <c r="P5">
        <v>0</v>
      </c>
      <c r="Q5">
        <v>0</v>
      </c>
      <c r="R5">
        <v>7.727</v>
      </c>
      <c r="S5">
        <v>18.947</v>
      </c>
      <c r="T5">
        <v>284.67</v>
      </c>
      <c r="U5">
        <v>0</v>
      </c>
      <c r="V5">
        <v>0</v>
      </c>
      <c r="W5">
        <v>0</v>
      </c>
      <c r="X5">
        <v>0</v>
      </c>
      <c r="Y5">
        <v>0</v>
      </c>
      <c r="Z5">
        <v>0</v>
      </c>
      <c r="AA5">
        <v>0</v>
      </c>
      <c r="AB5">
        <v>0</v>
      </c>
      <c r="AC5">
        <v>0</v>
      </c>
      <c r="AD5">
        <v>0</v>
      </c>
      <c r="AE5">
        <v>0</v>
      </c>
      <c r="AF5">
        <v>3.235</v>
      </c>
      <c r="AG5">
        <v>0</v>
      </c>
      <c r="AH5">
        <v>0</v>
      </c>
      <c r="AI5">
        <v>381.239</v>
      </c>
      <c r="AJ5">
        <v>381.239</v>
      </c>
      <c r="AK5">
        <v>3.235</v>
      </c>
      <c r="AL5">
        <v>12.379</v>
      </c>
      <c r="AM5">
        <v>368.86</v>
      </c>
      <c r="AN5">
        <v>0</v>
      </c>
      <c r="AO5">
        <v>35.167</v>
      </c>
      <c r="AP5">
        <v>4.75</v>
      </c>
      <c r="AQ5">
        <v>0</v>
      </c>
      <c r="AR5">
        <v>0</v>
      </c>
      <c r="AS5">
        <v>0</v>
      </c>
      <c r="AT5" s="85">
        <v>18771</v>
      </c>
      <c r="AU5">
        <v>0</v>
      </c>
      <c r="AV5">
        <v>0</v>
      </c>
      <c r="AW5">
        <v>0</v>
      </c>
      <c r="AX5">
        <v>0</v>
      </c>
      <c r="AY5">
        <v>0</v>
      </c>
      <c r="AZ5">
        <v>0</v>
      </c>
      <c r="BA5">
        <v>0</v>
      </c>
      <c r="BB5">
        <v>0</v>
      </c>
      <c r="BC5">
        <v>0</v>
      </c>
      <c r="BD5">
        <v>0</v>
      </c>
      <c r="BE5" s="85">
        <v>2652176</v>
      </c>
      <c r="BF5">
        <v>0</v>
      </c>
      <c r="BG5">
        <v>0</v>
      </c>
      <c r="BH5">
        <v>3809</v>
      </c>
      <c r="BI5" s="85">
        <v>11274</v>
      </c>
      <c r="BJ5">
        <v>0</v>
      </c>
      <c r="BK5" s="85">
        <v>2807340</v>
      </c>
      <c r="BL5">
        <v>5082</v>
      </c>
      <c r="BM5">
        <v>4625.0302734</v>
      </c>
      <c r="BN5">
        <v>4887.6337891</v>
      </c>
      <c r="BO5">
        <v>4887.6337891</v>
      </c>
      <c r="BP5">
        <v>5929.1992188</v>
      </c>
      <c r="BQ5">
        <v>0.0501417969</v>
      </c>
      <c r="BR5">
        <v>0.0434155273</v>
      </c>
      <c r="BS5">
        <v>0</v>
      </c>
      <c r="BT5">
        <v>38.487</v>
      </c>
      <c r="BU5">
        <v>0</v>
      </c>
      <c r="BV5">
        <v>2020610.3432</v>
      </c>
      <c r="BW5">
        <v>50396.4146</v>
      </c>
      <c r="BX5">
        <v>0</v>
      </c>
      <c r="BY5">
        <v>13480.864512</v>
      </c>
      <c r="BZ5">
        <v>337573.02832</v>
      </c>
      <c r="CA5">
        <v>0</v>
      </c>
      <c r="CB5">
        <v>0</v>
      </c>
      <c r="CC5">
        <v>1918.0959473</v>
      </c>
      <c r="CD5">
        <v>228197.09033</v>
      </c>
      <c r="CE5">
        <v>0</v>
      </c>
      <c r="CF5">
        <v>0</v>
      </c>
      <c r="CG5">
        <v>0</v>
      </c>
      <c r="CH5">
        <v>0.9731359256</v>
      </c>
      <c r="CI5">
        <v>2580928</v>
      </c>
      <c r="CJ5">
        <v>558.035</v>
      </c>
      <c r="CK5" s="85">
        <v>167801</v>
      </c>
      <c r="CL5" s="85">
        <v>77406</v>
      </c>
      <c r="CM5" s="85">
        <v>245207</v>
      </c>
      <c r="CN5">
        <v>2897382.8369</v>
      </c>
      <c r="CO5">
        <v>5229</v>
      </c>
      <c r="CP5">
        <v>829.278</v>
      </c>
      <c r="CQ5">
        <v>5262</v>
      </c>
      <c r="CR5">
        <v>987.721</v>
      </c>
      <c r="CS5">
        <v>5199</v>
      </c>
      <c r="CT5">
        <v>2304.818</v>
      </c>
      <c r="CU5">
        <v>5092</v>
      </c>
      <c r="CV5">
        <v>1334.117</v>
      </c>
      <c r="CW5">
        <v>5111</v>
      </c>
      <c r="CX5">
        <v>591.372</v>
      </c>
      <c r="CY5">
        <v>5121</v>
      </c>
      <c r="CZ5">
        <v>332.793</v>
      </c>
      <c r="DA5">
        <v>5121</v>
      </c>
      <c r="DB5">
        <v>1346.994</v>
      </c>
      <c r="DC5">
        <v>5150</v>
      </c>
      <c r="DD5">
        <v>1417.459</v>
      </c>
      <c r="DE5">
        <v>5106</v>
      </c>
      <c r="DF5">
        <v>668.851</v>
      </c>
      <c r="DG5">
        <v>5261</v>
      </c>
      <c r="DH5">
        <v>400.387</v>
      </c>
      <c r="DI5">
        <v>4989</v>
      </c>
      <c r="DJ5">
        <v>572.187</v>
      </c>
      <c r="DK5">
        <v>5092</v>
      </c>
      <c r="DL5">
        <v>182.339</v>
      </c>
      <c r="DM5">
        <v>5060</v>
      </c>
      <c r="DN5">
        <v>241.679</v>
      </c>
      <c r="DP5">
        <v>4971</v>
      </c>
      <c r="DQ5" s="85">
        <v>2835934</v>
      </c>
      <c r="DR5" s="85">
        <v>66964</v>
      </c>
      <c r="DS5" s="85">
        <v>2902898</v>
      </c>
      <c r="DT5">
        <v>0</v>
      </c>
      <c r="DU5" s="85">
        <v>2914172</v>
      </c>
      <c r="DV5" s="85">
        <v>261996</v>
      </c>
      <c r="DW5" s="85">
        <v>261996</v>
      </c>
      <c r="DX5">
        <v>2914172</v>
      </c>
      <c r="DY5">
        <v>5222</v>
      </c>
      <c r="DZ5">
        <v>280767</v>
      </c>
      <c r="EA5" s="85">
        <v>3178150</v>
      </c>
      <c r="EB5" s="85">
        <v>3178150</v>
      </c>
    </row>
    <row r="6" spans="1:132" ht="12.75">
      <c r="A6">
        <v>14801</v>
      </c>
      <c r="B6" t="s">
        <v>447</v>
      </c>
      <c r="C6" t="s">
        <v>72</v>
      </c>
      <c r="D6">
        <v>4</v>
      </c>
      <c r="E6">
        <v>2</v>
      </c>
      <c r="F6">
        <v>158.383</v>
      </c>
      <c r="G6">
        <v>0</v>
      </c>
      <c r="H6">
        <v>0</v>
      </c>
      <c r="I6">
        <v>0</v>
      </c>
      <c r="J6">
        <v>0</v>
      </c>
      <c r="K6">
        <v>0</v>
      </c>
      <c r="L6">
        <v>0</v>
      </c>
      <c r="M6">
        <v>0</v>
      </c>
      <c r="N6">
        <v>0</v>
      </c>
      <c r="O6">
        <v>0</v>
      </c>
      <c r="P6">
        <v>0</v>
      </c>
      <c r="Q6">
        <v>15.459</v>
      </c>
      <c r="R6">
        <v>32.832</v>
      </c>
      <c r="S6">
        <v>0</v>
      </c>
      <c r="T6">
        <v>117.67</v>
      </c>
      <c r="U6">
        <v>1.322</v>
      </c>
      <c r="V6">
        <v>0</v>
      </c>
      <c r="W6">
        <v>0</v>
      </c>
      <c r="X6">
        <v>0</v>
      </c>
      <c r="Y6">
        <v>0</v>
      </c>
      <c r="Z6">
        <v>0</v>
      </c>
      <c r="AA6">
        <v>0</v>
      </c>
      <c r="AB6">
        <v>0</v>
      </c>
      <c r="AC6">
        <v>0</v>
      </c>
      <c r="AD6">
        <v>0</v>
      </c>
      <c r="AE6">
        <v>0</v>
      </c>
      <c r="AF6">
        <v>0</v>
      </c>
      <c r="AG6">
        <v>0</v>
      </c>
      <c r="AH6">
        <v>0</v>
      </c>
      <c r="AI6">
        <v>158.383</v>
      </c>
      <c r="AJ6">
        <v>158.383</v>
      </c>
      <c r="AK6">
        <v>0</v>
      </c>
      <c r="AL6">
        <v>0</v>
      </c>
      <c r="AM6">
        <v>142.924</v>
      </c>
      <c r="AN6">
        <v>142.056</v>
      </c>
      <c r="AO6">
        <v>0</v>
      </c>
      <c r="AP6">
        <v>0</v>
      </c>
      <c r="AQ6">
        <v>11.167</v>
      </c>
      <c r="AR6">
        <v>0</v>
      </c>
      <c r="AS6" s="85">
        <v>39065</v>
      </c>
      <c r="AT6">
        <v>0</v>
      </c>
      <c r="AU6">
        <v>0</v>
      </c>
      <c r="AV6" s="85">
        <v>22334</v>
      </c>
      <c r="AW6">
        <v>0</v>
      </c>
      <c r="AX6">
        <v>0</v>
      </c>
      <c r="AY6">
        <v>0</v>
      </c>
      <c r="AZ6">
        <v>0</v>
      </c>
      <c r="BA6">
        <v>0</v>
      </c>
      <c r="BB6">
        <v>0</v>
      </c>
      <c r="BC6">
        <v>0</v>
      </c>
      <c r="BD6">
        <v>0</v>
      </c>
      <c r="BE6" s="85">
        <v>1318303</v>
      </c>
      <c r="BF6">
        <v>0</v>
      </c>
      <c r="BG6">
        <v>0</v>
      </c>
      <c r="BH6">
        <v>3809</v>
      </c>
      <c r="BI6" s="85">
        <v>5764</v>
      </c>
      <c r="BJ6">
        <v>0</v>
      </c>
      <c r="BK6" s="85">
        <v>1413422</v>
      </c>
      <c r="BL6">
        <v>5111</v>
      </c>
      <c r="BM6">
        <v>4625.0302734</v>
      </c>
      <c r="BN6">
        <v>4887.6337891</v>
      </c>
      <c r="BO6">
        <v>4887.6337891</v>
      </c>
      <c r="BP6">
        <v>5929.1992188</v>
      </c>
      <c r="BQ6">
        <v>0.0501417969</v>
      </c>
      <c r="BR6">
        <v>0.0434155273</v>
      </c>
      <c r="BS6">
        <v>0</v>
      </c>
      <c r="BT6">
        <v>0</v>
      </c>
      <c r="BU6">
        <v>0</v>
      </c>
      <c r="BV6">
        <v>782935.83661</v>
      </c>
      <c r="BW6">
        <v>214134.21563</v>
      </c>
      <c r="BX6">
        <v>123740</v>
      </c>
      <c r="BY6">
        <v>0</v>
      </c>
      <c r="BZ6">
        <v>139537.77442</v>
      </c>
      <c r="CA6">
        <v>18890.547295</v>
      </c>
      <c r="CB6">
        <v>0</v>
      </c>
      <c r="CC6">
        <v>0</v>
      </c>
      <c r="CD6">
        <v>0</v>
      </c>
      <c r="CE6">
        <v>0</v>
      </c>
      <c r="CF6">
        <v>0</v>
      </c>
      <c r="CG6">
        <v>0</v>
      </c>
      <c r="CH6">
        <v>0.9731359256</v>
      </c>
      <c r="CI6">
        <v>1244873</v>
      </c>
      <c r="CJ6">
        <v>269.16</v>
      </c>
      <c r="CK6" s="85">
        <v>80937</v>
      </c>
      <c r="CL6" s="85">
        <v>37336</v>
      </c>
      <c r="CM6" s="85">
        <v>118273</v>
      </c>
      <c r="CN6">
        <v>1436576.3739</v>
      </c>
      <c r="CO6">
        <v>5229</v>
      </c>
      <c r="CP6">
        <v>829.278</v>
      </c>
      <c r="CQ6">
        <v>5262</v>
      </c>
      <c r="CR6">
        <v>987.721</v>
      </c>
      <c r="CS6">
        <v>5199</v>
      </c>
      <c r="CT6">
        <v>2304.818</v>
      </c>
      <c r="CU6">
        <v>5092</v>
      </c>
      <c r="CV6">
        <v>1334.117</v>
      </c>
      <c r="CW6">
        <v>5111</v>
      </c>
      <c r="CX6">
        <v>591.372</v>
      </c>
      <c r="CY6">
        <v>5121</v>
      </c>
      <c r="CZ6">
        <v>332.793</v>
      </c>
      <c r="DA6">
        <v>5121</v>
      </c>
      <c r="DB6">
        <v>1346.994</v>
      </c>
      <c r="DC6">
        <v>5150</v>
      </c>
      <c r="DD6">
        <v>1417.459</v>
      </c>
      <c r="DE6">
        <v>5106</v>
      </c>
      <c r="DF6">
        <v>668.851</v>
      </c>
      <c r="DG6">
        <v>5261</v>
      </c>
      <c r="DH6">
        <v>400.387</v>
      </c>
      <c r="DI6">
        <v>4989</v>
      </c>
      <c r="DJ6">
        <v>572.187</v>
      </c>
      <c r="DK6">
        <v>5092</v>
      </c>
      <c r="DL6">
        <v>182.339</v>
      </c>
      <c r="DM6">
        <v>5060</v>
      </c>
      <c r="DN6">
        <v>241.679</v>
      </c>
      <c r="DP6">
        <v>4971</v>
      </c>
      <c r="DQ6" s="85">
        <v>1375677</v>
      </c>
      <c r="DR6" s="85">
        <v>32299</v>
      </c>
      <c r="DS6" s="85">
        <v>1407976</v>
      </c>
      <c r="DT6">
        <v>0</v>
      </c>
      <c r="DU6" s="85">
        <v>1413740</v>
      </c>
      <c r="DV6" s="85">
        <v>95437</v>
      </c>
      <c r="DW6" s="85">
        <v>95437</v>
      </c>
      <c r="DX6">
        <v>1413740</v>
      </c>
      <c r="DY6">
        <v>5252</v>
      </c>
      <c r="DZ6">
        <v>95437</v>
      </c>
      <c r="EA6" s="85">
        <v>1532013</v>
      </c>
      <c r="EB6" s="85">
        <v>1532013</v>
      </c>
    </row>
    <row r="7" spans="1:132" ht="12.75">
      <c r="A7">
        <v>14802</v>
      </c>
      <c r="B7" t="s">
        <v>447</v>
      </c>
      <c r="C7" t="s">
        <v>236</v>
      </c>
      <c r="D7">
        <v>4</v>
      </c>
      <c r="E7">
        <v>2</v>
      </c>
      <c r="F7">
        <v>51.672</v>
      </c>
      <c r="G7">
        <v>0</v>
      </c>
      <c r="H7">
        <v>0</v>
      </c>
      <c r="I7">
        <v>0</v>
      </c>
      <c r="J7">
        <v>0</v>
      </c>
      <c r="K7">
        <v>0</v>
      </c>
      <c r="L7">
        <v>0</v>
      </c>
      <c r="M7">
        <v>0</v>
      </c>
      <c r="N7">
        <v>0</v>
      </c>
      <c r="O7">
        <v>0</v>
      </c>
      <c r="P7">
        <v>0</v>
      </c>
      <c r="Q7">
        <v>3.412</v>
      </c>
      <c r="R7">
        <v>10.199</v>
      </c>
      <c r="S7">
        <v>0</v>
      </c>
      <c r="T7">
        <v>47.33</v>
      </c>
      <c r="U7">
        <v>0</v>
      </c>
      <c r="V7">
        <v>0</v>
      </c>
      <c r="W7">
        <v>0</v>
      </c>
      <c r="X7">
        <v>0</v>
      </c>
      <c r="Y7">
        <v>0</v>
      </c>
      <c r="Z7">
        <v>0</v>
      </c>
      <c r="AA7">
        <v>0</v>
      </c>
      <c r="AB7">
        <v>0</v>
      </c>
      <c r="AC7">
        <v>0</v>
      </c>
      <c r="AD7">
        <v>0</v>
      </c>
      <c r="AE7">
        <v>0</v>
      </c>
      <c r="AF7">
        <v>0</v>
      </c>
      <c r="AG7">
        <v>0</v>
      </c>
      <c r="AH7">
        <v>0</v>
      </c>
      <c r="AI7">
        <v>51.672</v>
      </c>
      <c r="AJ7">
        <v>51.672</v>
      </c>
      <c r="AK7">
        <v>0</v>
      </c>
      <c r="AL7">
        <v>0</v>
      </c>
      <c r="AM7">
        <v>48.26</v>
      </c>
      <c r="AN7">
        <v>62.144</v>
      </c>
      <c r="AO7">
        <v>9</v>
      </c>
      <c r="AP7">
        <v>2</v>
      </c>
      <c r="AQ7">
        <v>0</v>
      </c>
      <c r="AR7">
        <v>0</v>
      </c>
      <c r="AS7" s="85">
        <v>14210</v>
      </c>
      <c r="AT7" s="85">
        <v>5000</v>
      </c>
      <c r="AU7">
        <v>0</v>
      </c>
      <c r="AV7">
        <v>0</v>
      </c>
      <c r="AW7">
        <v>0</v>
      </c>
      <c r="AX7">
        <v>0</v>
      </c>
      <c r="AY7">
        <v>0</v>
      </c>
      <c r="AZ7">
        <v>0</v>
      </c>
      <c r="BA7">
        <v>0</v>
      </c>
      <c r="BB7">
        <v>0</v>
      </c>
      <c r="BC7">
        <v>0</v>
      </c>
      <c r="BD7">
        <v>0</v>
      </c>
      <c r="BE7" s="85">
        <v>428534</v>
      </c>
      <c r="BF7">
        <v>0</v>
      </c>
      <c r="BG7">
        <v>0</v>
      </c>
      <c r="BH7">
        <v>3809</v>
      </c>
      <c r="BI7" s="85">
        <v>2266</v>
      </c>
      <c r="BJ7">
        <v>0</v>
      </c>
      <c r="BK7" s="85">
        <v>594606</v>
      </c>
      <c r="BL7">
        <v>5173</v>
      </c>
      <c r="BM7">
        <v>4625.0302734</v>
      </c>
      <c r="BN7">
        <v>4887.6337891</v>
      </c>
      <c r="BO7">
        <v>4887.6337891</v>
      </c>
      <c r="BP7">
        <v>5929.1992188</v>
      </c>
      <c r="BQ7">
        <v>0.0501417969</v>
      </c>
      <c r="BR7">
        <v>0.0434155273</v>
      </c>
      <c r="BS7">
        <v>0</v>
      </c>
      <c r="BT7">
        <v>0</v>
      </c>
      <c r="BU7">
        <v>0</v>
      </c>
      <c r="BV7">
        <v>264367.66026</v>
      </c>
      <c r="BW7">
        <v>66519.093116</v>
      </c>
      <c r="BX7">
        <v>27311</v>
      </c>
      <c r="BY7">
        <v>0</v>
      </c>
      <c r="BZ7">
        <v>56125.799805</v>
      </c>
      <c r="CA7">
        <v>0</v>
      </c>
      <c r="CB7">
        <v>0</v>
      </c>
      <c r="CC7">
        <v>0</v>
      </c>
      <c r="CD7">
        <v>0</v>
      </c>
      <c r="CE7">
        <v>0</v>
      </c>
      <c r="CF7">
        <v>0</v>
      </c>
      <c r="CG7">
        <v>0</v>
      </c>
      <c r="CH7">
        <v>0.9731359256</v>
      </c>
      <c r="CI7">
        <v>403193</v>
      </c>
      <c r="CJ7">
        <v>87.176</v>
      </c>
      <c r="CK7" s="85">
        <v>26214</v>
      </c>
      <c r="CL7" s="85">
        <v>12092</v>
      </c>
      <c r="CM7" s="85">
        <v>38306</v>
      </c>
      <c r="CN7">
        <v>466839.55318</v>
      </c>
      <c r="CO7">
        <v>5229</v>
      </c>
      <c r="CP7">
        <v>829.278</v>
      </c>
      <c r="CQ7">
        <v>5262</v>
      </c>
      <c r="CR7">
        <v>987.721</v>
      </c>
      <c r="CS7">
        <v>5199</v>
      </c>
      <c r="CT7">
        <v>2304.818</v>
      </c>
      <c r="CU7">
        <v>5092</v>
      </c>
      <c r="CV7">
        <v>1334.117</v>
      </c>
      <c r="CW7">
        <v>5111</v>
      </c>
      <c r="CX7">
        <v>591.372</v>
      </c>
      <c r="CY7">
        <v>5121</v>
      </c>
      <c r="CZ7">
        <v>332.793</v>
      </c>
      <c r="DA7">
        <v>5121</v>
      </c>
      <c r="DB7">
        <v>1346.994</v>
      </c>
      <c r="DC7">
        <v>5150</v>
      </c>
      <c r="DD7">
        <v>1417.459</v>
      </c>
      <c r="DE7">
        <v>5106</v>
      </c>
      <c r="DF7">
        <v>668.851</v>
      </c>
      <c r="DG7">
        <v>5261</v>
      </c>
      <c r="DH7">
        <v>400.387</v>
      </c>
      <c r="DI7">
        <v>4989</v>
      </c>
      <c r="DJ7">
        <v>572.187</v>
      </c>
      <c r="DK7">
        <v>5092</v>
      </c>
      <c r="DL7">
        <v>182.339</v>
      </c>
      <c r="DM7">
        <v>5060</v>
      </c>
      <c r="DN7">
        <v>241.679</v>
      </c>
      <c r="DP7">
        <v>4971</v>
      </c>
      <c r="DQ7" s="85">
        <v>450961</v>
      </c>
      <c r="DR7" s="85">
        <v>10461</v>
      </c>
      <c r="DS7" s="85">
        <v>461422</v>
      </c>
      <c r="DT7">
        <v>0</v>
      </c>
      <c r="DU7" s="85">
        <v>463688</v>
      </c>
      <c r="DV7" s="85">
        <v>35154</v>
      </c>
      <c r="DW7" s="85">
        <v>35154</v>
      </c>
      <c r="DX7">
        <v>463688</v>
      </c>
      <c r="DY7">
        <v>5319</v>
      </c>
      <c r="DZ7">
        <v>40154</v>
      </c>
      <c r="EA7" s="85">
        <v>506994</v>
      </c>
      <c r="EB7" s="85">
        <v>506994</v>
      </c>
    </row>
    <row r="8" spans="1:132" ht="12.75">
      <c r="A8">
        <v>14803</v>
      </c>
      <c r="B8" t="s">
        <v>447</v>
      </c>
      <c r="C8" t="s">
        <v>179</v>
      </c>
      <c r="D8">
        <v>4</v>
      </c>
      <c r="E8">
        <v>2</v>
      </c>
      <c r="F8">
        <v>228.379</v>
      </c>
      <c r="G8">
        <v>0</v>
      </c>
      <c r="H8">
        <v>0</v>
      </c>
      <c r="I8">
        <v>0.498</v>
      </c>
      <c r="J8">
        <v>6.093</v>
      </c>
      <c r="K8">
        <v>0</v>
      </c>
      <c r="L8">
        <v>0</v>
      </c>
      <c r="M8">
        <v>0</v>
      </c>
      <c r="N8">
        <v>0</v>
      </c>
      <c r="O8">
        <v>0</v>
      </c>
      <c r="P8">
        <v>0</v>
      </c>
      <c r="Q8">
        <v>0</v>
      </c>
      <c r="R8">
        <v>6.842</v>
      </c>
      <c r="S8">
        <v>0</v>
      </c>
      <c r="T8">
        <v>144.67</v>
      </c>
      <c r="U8">
        <v>0</v>
      </c>
      <c r="V8">
        <v>0</v>
      </c>
      <c r="W8">
        <v>0</v>
      </c>
      <c r="X8">
        <v>0</v>
      </c>
      <c r="Y8">
        <v>0</v>
      </c>
      <c r="Z8">
        <v>0</v>
      </c>
      <c r="AA8">
        <v>0</v>
      </c>
      <c r="AB8">
        <v>0</v>
      </c>
      <c r="AC8">
        <v>0</v>
      </c>
      <c r="AD8">
        <v>0</v>
      </c>
      <c r="AE8">
        <v>0</v>
      </c>
      <c r="AF8">
        <v>0</v>
      </c>
      <c r="AG8">
        <v>0</v>
      </c>
      <c r="AH8">
        <v>0</v>
      </c>
      <c r="AI8">
        <v>228.379</v>
      </c>
      <c r="AJ8">
        <v>228.379</v>
      </c>
      <c r="AK8">
        <v>0</v>
      </c>
      <c r="AL8">
        <v>6.591</v>
      </c>
      <c r="AM8">
        <v>221.788</v>
      </c>
      <c r="AN8">
        <v>38.185</v>
      </c>
      <c r="AO8">
        <v>6.167</v>
      </c>
      <c r="AP8">
        <v>0.833</v>
      </c>
      <c r="AQ8">
        <v>0</v>
      </c>
      <c r="AR8">
        <v>0</v>
      </c>
      <c r="AS8" s="85">
        <v>10501</v>
      </c>
      <c r="AT8" s="85">
        <v>3291</v>
      </c>
      <c r="AU8">
        <v>0</v>
      </c>
      <c r="AV8">
        <v>0</v>
      </c>
      <c r="AW8">
        <v>0</v>
      </c>
      <c r="AX8">
        <v>0</v>
      </c>
      <c r="AY8">
        <v>0</v>
      </c>
      <c r="AZ8">
        <v>0</v>
      </c>
      <c r="BA8">
        <v>0</v>
      </c>
      <c r="BB8">
        <v>0</v>
      </c>
      <c r="BC8">
        <v>0</v>
      </c>
      <c r="BD8">
        <v>0</v>
      </c>
      <c r="BE8" s="85">
        <v>1564776</v>
      </c>
      <c r="BF8">
        <v>0</v>
      </c>
      <c r="BG8">
        <v>0</v>
      </c>
      <c r="BH8">
        <v>3809</v>
      </c>
      <c r="BI8" s="85">
        <v>5162</v>
      </c>
      <c r="BJ8">
        <v>0</v>
      </c>
      <c r="BK8" s="85">
        <v>1258553</v>
      </c>
      <c r="BL8">
        <v>5042</v>
      </c>
      <c r="BM8">
        <v>4625.0302734</v>
      </c>
      <c r="BN8">
        <v>4887.6337891</v>
      </c>
      <c r="BO8">
        <v>4887.6337891</v>
      </c>
      <c r="BP8">
        <v>5929.1992188</v>
      </c>
      <c r="BQ8">
        <v>0.0501417969</v>
      </c>
      <c r="BR8">
        <v>0.0434155273</v>
      </c>
      <c r="BS8">
        <v>0</v>
      </c>
      <c r="BT8">
        <v>20.769</v>
      </c>
      <c r="BU8">
        <v>0</v>
      </c>
      <c r="BV8">
        <v>1214951.8159</v>
      </c>
      <c r="BW8">
        <v>44624.339161</v>
      </c>
      <c r="BX8">
        <v>0</v>
      </c>
      <c r="BY8">
        <v>0</v>
      </c>
      <c r="BZ8">
        <v>171555.4502</v>
      </c>
      <c r="CA8">
        <v>0</v>
      </c>
      <c r="CB8">
        <v>0</v>
      </c>
      <c r="CC8">
        <v>0</v>
      </c>
      <c r="CD8">
        <v>123143.53858</v>
      </c>
      <c r="CE8">
        <v>0</v>
      </c>
      <c r="CF8">
        <v>0</v>
      </c>
      <c r="CG8">
        <v>0</v>
      </c>
      <c r="CH8">
        <v>0.9731359256</v>
      </c>
      <c r="CI8">
        <v>1512521</v>
      </c>
      <c r="CJ8">
        <v>327.029</v>
      </c>
      <c r="CK8" s="85">
        <v>98338</v>
      </c>
      <c r="CL8" s="85">
        <v>45363</v>
      </c>
      <c r="CM8" s="85">
        <v>143701</v>
      </c>
      <c r="CN8">
        <v>1708477.1438</v>
      </c>
      <c r="CO8">
        <v>5229</v>
      </c>
      <c r="CP8">
        <v>829.278</v>
      </c>
      <c r="CQ8">
        <v>5262</v>
      </c>
      <c r="CR8">
        <v>987.721</v>
      </c>
      <c r="CS8">
        <v>5199</v>
      </c>
      <c r="CT8">
        <v>2304.818</v>
      </c>
      <c r="CU8">
        <v>5092</v>
      </c>
      <c r="CV8">
        <v>1334.117</v>
      </c>
      <c r="CW8">
        <v>5111</v>
      </c>
      <c r="CX8">
        <v>591.372</v>
      </c>
      <c r="CY8">
        <v>5121</v>
      </c>
      <c r="CZ8">
        <v>332.793</v>
      </c>
      <c r="DA8">
        <v>5121</v>
      </c>
      <c r="DB8">
        <v>1346.994</v>
      </c>
      <c r="DC8">
        <v>5150</v>
      </c>
      <c r="DD8">
        <v>1417.459</v>
      </c>
      <c r="DE8">
        <v>5106</v>
      </c>
      <c r="DF8">
        <v>668.851</v>
      </c>
      <c r="DG8">
        <v>5261</v>
      </c>
      <c r="DH8">
        <v>400.387</v>
      </c>
      <c r="DI8">
        <v>4989</v>
      </c>
      <c r="DJ8">
        <v>572.187</v>
      </c>
      <c r="DK8">
        <v>5092</v>
      </c>
      <c r="DL8">
        <v>182.339</v>
      </c>
      <c r="DM8">
        <v>5060</v>
      </c>
      <c r="DN8">
        <v>241.679</v>
      </c>
      <c r="DP8">
        <v>4971</v>
      </c>
      <c r="DQ8" s="85">
        <v>1648880</v>
      </c>
      <c r="DR8" s="85">
        <v>39243</v>
      </c>
      <c r="DS8" s="85">
        <v>1688123</v>
      </c>
      <c r="DT8">
        <v>0</v>
      </c>
      <c r="DU8" s="85">
        <v>1693285</v>
      </c>
      <c r="DV8" s="85">
        <v>128509</v>
      </c>
      <c r="DW8" s="85">
        <v>128509</v>
      </c>
      <c r="DX8">
        <v>1693285</v>
      </c>
      <c r="DY8">
        <v>5178</v>
      </c>
      <c r="DZ8">
        <v>131800</v>
      </c>
      <c r="EA8" s="85">
        <v>1840277</v>
      </c>
      <c r="EB8" s="85">
        <v>1840277</v>
      </c>
    </row>
    <row r="9" spans="1:132" ht="12.75">
      <c r="A9">
        <v>14804</v>
      </c>
      <c r="B9" t="s">
        <v>447</v>
      </c>
      <c r="C9" t="s">
        <v>107</v>
      </c>
      <c r="D9">
        <v>4</v>
      </c>
      <c r="E9">
        <v>2</v>
      </c>
      <c r="F9">
        <v>781.787</v>
      </c>
      <c r="G9">
        <v>0</v>
      </c>
      <c r="H9">
        <v>0</v>
      </c>
      <c r="I9">
        <v>0.863</v>
      </c>
      <c r="J9">
        <v>4.936</v>
      </c>
      <c r="K9">
        <v>0.062</v>
      </c>
      <c r="L9">
        <v>0</v>
      </c>
      <c r="M9">
        <v>0</v>
      </c>
      <c r="N9">
        <v>0</v>
      </c>
      <c r="O9">
        <v>0</v>
      </c>
      <c r="P9">
        <v>55.553</v>
      </c>
      <c r="Q9">
        <v>0</v>
      </c>
      <c r="R9">
        <v>7.925</v>
      </c>
      <c r="S9">
        <v>0</v>
      </c>
      <c r="T9">
        <v>193.17</v>
      </c>
      <c r="U9">
        <v>0</v>
      </c>
      <c r="V9">
        <v>0</v>
      </c>
      <c r="W9">
        <v>0</v>
      </c>
      <c r="X9">
        <v>0</v>
      </c>
      <c r="Y9">
        <v>0</v>
      </c>
      <c r="Z9">
        <v>0</v>
      </c>
      <c r="AA9">
        <v>0</v>
      </c>
      <c r="AB9">
        <v>0</v>
      </c>
      <c r="AC9">
        <v>0</v>
      </c>
      <c r="AD9">
        <v>0</v>
      </c>
      <c r="AE9">
        <v>0</v>
      </c>
      <c r="AF9">
        <v>0.875</v>
      </c>
      <c r="AG9">
        <v>0</v>
      </c>
      <c r="AH9">
        <v>0</v>
      </c>
      <c r="AI9">
        <v>781.787</v>
      </c>
      <c r="AJ9">
        <v>781.787</v>
      </c>
      <c r="AK9">
        <v>0.875</v>
      </c>
      <c r="AL9">
        <v>61.414</v>
      </c>
      <c r="AM9">
        <v>720.373</v>
      </c>
      <c r="AN9">
        <v>209.804</v>
      </c>
      <c r="AO9">
        <v>12.167</v>
      </c>
      <c r="AP9">
        <v>0</v>
      </c>
      <c r="AQ9">
        <v>0</v>
      </c>
      <c r="AR9">
        <v>0</v>
      </c>
      <c r="AS9" s="85">
        <v>57696</v>
      </c>
      <c r="AT9" s="85">
        <v>6083</v>
      </c>
      <c r="AU9">
        <v>0</v>
      </c>
      <c r="AV9">
        <v>0</v>
      </c>
      <c r="AW9">
        <v>0</v>
      </c>
      <c r="AX9">
        <v>0</v>
      </c>
      <c r="AY9">
        <v>0</v>
      </c>
      <c r="AZ9">
        <v>0</v>
      </c>
      <c r="BA9" s="85">
        <v>14083</v>
      </c>
      <c r="BB9">
        <v>0</v>
      </c>
      <c r="BC9">
        <v>0</v>
      </c>
      <c r="BD9">
        <v>0</v>
      </c>
      <c r="BE9" s="85">
        <v>5731274</v>
      </c>
      <c r="BF9">
        <v>0</v>
      </c>
      <c r="BG9">
        <v>0</v>
      </c>
      <c r="BH9">
        <v>3809</v>
      </c>
      <c r="BI9" s="85">
        <v>8046</v>
      </c>
      <c r="BJ9">
        <v>0</v>
      </c>
      <c r="BK9" s="85">
        <v>2993271</v>
      </c>
      <c r="BL9">
        <v>5134</v>
      </c>
      <c r="BM9">
        <v>4625.0302734</v>
      </c>
      <c r="BN9">
        <v>4887.6337891</v>
      </c>
      <c r="BO9">
        <v>4887.6337891</v>
      </c>
      <c r="BP9">
        <v>5929.1992188</v>
      </c>
      <c r="BQ9">
        <v>0.0501417969</v>
      </c>
      <c r="BR9">
        <v>0.0434155273</v>
      </c>
      <c r="BS9">
        <v>14083</v>
      </c>
      <c r="BT9">
        <v>241.521</v>
      </c>
      <c r="BU9">
        <v>0</v>
      </c>
      <c r="BV9">
        <v>3946194.0431</v>
      </c>
      <c r="BW9">
        <v>51687.79419</v>
      </c>
      <c r="BX9">
        <v>0</v>
      </c>
      <c r="BY9">
        <v>0</v>
      </c>
      <c r="BZ9">
        <v>229068.68262</v>
      </c>
      <c r="CA9">
        <v>0</v>
      </c>
      <c r="CB9">
        <v>0</v>
      </c>
      <c r="CC9">
        <v>518.80493165</v>
      </c>
      <c r="CD9">
        <v>1432026.1245</v>
      </c>
      <c r="CE9">
        <v>0</v>
      </c>
      <c r="CF9">
        <v>1317539.2168</v>
      </c>
      <c r="CG9">
        <v>0</v>
      </c>
      <c r="CH9">
        <v>0.9731359256</v>
      </c>
      <c r="CI9">
        <v>5507458</v>
      </c>
      <c r="CJ9">
        <v>1190.794</v>
      </c>
      <c r="CK9" s="85">
        <v>358072</v>
      </c>
      <c r="CL9" s="85">
        <v>165178</v>
      </c>
      <c r="CM9" s="85">
        <v>523250</v>
      </c>
      <c r="CN9">
        <v>6254524.4494</v>
      </c>
      <c r="CO9">
        <v>5229</v>
      </c>
      <c r="CP9">
        <v>829.278</v>
      </c>
      <c r="CQ9">
        <v>5262</v>
      </c>
      <c r="CR9">
        <v>987.721</v>
      </c>
      <c r="CS9">
        <v>5199</v>
      </c>
      <c r="CT9">
        <v>2304.818</v>
      </c>
      <c r="CU9">
        <v>5092</v>
      </c>
      <c r="CV9">
        <v>1334.117</v>
      </c>
      <c r="CW9">
        <v>5111</v>
      </c>
      <c r="CX9">
        <v>591.372</v>
      </c>
      <c r="CY9">
        <v>5121</v>
      </c>
      <c r="CZ9">
        <v>332.793</v>
      </c>
      <c r="DA9">
        <v>5121</v>
      </c>
      <c r="DB9">
        <v>1346.994</v>
      </c>
      <c r="DC9">
        <v>5150</v>
      </c>
      <c r="DD9">
        <v>1417.459</v>
      </c>
      <c r="DE9">
        <v>5106</v>
      </c>
      <c r="DF9">
        <v>668.851</v>
      </c>
      <c r="DG9">
        <v>5261</v>
      </c>
      <c r="DH9">
        <v>400.387</v>
      </c>
      <c r="DI9">
        <v>4989</v>
      </c>
      <c r="DJ9">
        <v>572.187</v>
      </c>
      <c r="DK9">
        <v>5092</v>
      </c>
      <c r="DL9">
        <v>182.339</v>
      </c>
      <c r="DM9">
        <v>5060</v>
      </c>
      <c r="DN9">
        <v>241.679</v>
      </c>
      <c r="DP9">
        <v>4971</v>
      </c>
      <c r="DQ9" s="85">
        <v>6113536</v>
      </c>
      <c r="DR9" s="85">
        <v>142895</v>
      </c>
      <c r="DS9" s="85">
        <v>6256431</v>
      </c>
      <c r="DT9" s="85">
        <v>14083</v>
      </c>
      <c r="DU9" s="85">
        <v>6278560</v>
      </c>
      <c r="DV9" s="85">
        <v>547286</v>
      </c>
      <c r="DW9" s="85">
        <v>547286</v>
      </c>
      <c r="DX9">
        <v>6278560</v>
      </c>
      <c r="DY9">
        <v>5273</v>
      </c>
      <c r="DZ9">
        <v>553369</v>
      </c>
      <c r="EA9" s="85">
        <v>6807893</v>
      </c>
      <c r="EB9" s="85">
        <v>6807893</v>
      </c>
    </row>
    <row r="10" spans="1:132" ht="12.75">
      <c r="A10">
        <v>15801</v>
      </c>
      <c r="B10" t="s">
        <v>447</v>
      </c>
      <c r="C10" t="s">
        <v>180</v>
      </c>
      <c r="D10">
        <v>4</v>
      </c>
      <c r="E10">
        <v>2</v>
      </c>
      <c r="F10">
        <v>249.351</v>
      </c>
      <c r="G10">
        <v>0</v>
      </c>
      <c r="H10">
        <v>0</v>
      </c>
      <c r="I10">
        <v>0</v>
      </c>
      <c r="J10">
        <v>14.582</v>
      </c>
      <c r="K10">
        <v>0.261</v>
      </c>
      <c r="L10">
        <v>0</v>
      </c>
      <c r="M10">
        <v>0</v>
      </c>
      <c r="N10">
        <v>0</v>
      </c>
      <c r="O10">
        <v>0</v>
      </c>
      <c r="P10">
        <v>1.15</v>
      </c>
      <c r="Q10">
        <v>30.826</v>
      </c>
      <c r="R10">
        <v>7.52</v>
      </c>
      <c r="S10">
        <v>0</v>
      </c>
      <c r="T10">
        <v>333.17</v>
      </c>
      <c r="U10">
        <v>1.817</v>
      </c>
      <c r="V10">
        <v>0</v>
      </c>
      <c r="W10">
        <v>0</v>
      </c>
      <c r="X10">
        <v>0</v>
      </c>
      <c r="Y10">
        <v>0</v>
      </c>
      <c r="Z10">
        <v>0</v>
      </c>
      <c r="AA10">
        <v>0</v>
      </c>
      <c r="AB10">
        <v>0</v>
      </c>
      <c r="AC10">
        <v>0</v>
      </c>
      <c r="AD10">
        <v>0</v>
      </c>
      <c r="AE10">
        <v>0</v>
      </c>
      <c r="AF10">
        <v>0.737</v>
      </c>
      <c r="AG10">
        <v>0</v>
      </c>
      <c r="AH10">
        <v>0</v>
      </c>
      <c r="AI10">
        <v>249.351</v>
      </c>
      <c r="AJ10">
        <v>249.351</v>
      </c>
      <c r="AK10">
        <v>0.737</v>
      </c>
      <c r="AL10">
        <v>15.993</v>
      </c>
      <c r="AM10">
        <v>202.532</v>
      </c>
      <c r="AN10">
        <v>248.318</v>
      </c>
      <c r="AO10">
        <v>17.667</v>
      </c>
      <c r="AP10">
        <v>2</v>
      </c>
      <c r="AQ10">
        <v>0</v>
      </c>
      <c r="AR10">
        <v>0</v>
      </c>
      <c r="AS10" s="85">
        <v>68287</v>
      </c>
      <c r="AT10" s="85">
        <v>9333</v>
      </c>
      <c r="AU10">
        <v>0</v>
      </c>
      <c r="AV10">
        <v>0</v>
      </c>
      <c r="AW10">
        <v>0</v>
      </c>
      <c r="AX10">
        <v>0</v>
      </c>
      <c r="AY10">
        <v>0</v>
      </c>
      <c r="AZ10">
        <v>0</v>
      </c>
      <c r="BA10" s="85">
        <v>22439</v>
      </c>
      <c r="BB10">
        <v>0</v>
      </c>
      <c r="BC10">
        <v>0</v>
      </c>
      <c r="BD10">
        <v>0</v>
      </c>
      <c r="BE10" s="85">
        <v>2208767</v>
      </c>
      <c r="BF10">
        <v>0</v>
      </c>
      <c r="BG10">
        <v>0</v>
      </c>
      <c r="BH10">
        <v>3809</v>
      </c>
      <c r="BI10" s="85">
        <v>11659</v>
      </c>
      <c r="BJ10" s="85">
        <v>30454</v>
      </c>
      <c r="BK10" s="85">
        <v>2783154</v>
      </c>
      <c r="BL10">
        <v>5237</v>
      </c>
      <c r="BM10">
        <v>4625.0302734</v>
      </c>
      <c r="BN10">
        <v>4887.6337891</v>
      </c>
      <c r="BO10">
        <v>4887.6337891</v>
      </c>
      <c r="BP10">
        <v>5929.1992188</v>
      </c>
      <c r="BQ10">
        <v>0.0501417969</v>
      </c>
      <c r="BR10">
        <v>0.0434155273</v>
      </c>
      <c r="BS10">
        <v>22439</v>
      </c>
      <c r="BT10">
        <v>49.129</v>
      </c>
      <c r="BU10">
        <v>0</v>
      </c>
      <c r="BV10">
        <v>1109467.6951</v>
      </c>
      <c r="BW10">
        <v>49046.335938</v>
      </c>
      <c r="BX10">
        <v>246744</v>
      </c>
      <c r="BY10">
        <v>0</v>
      </c>
      <c r="BZ10">
        <v>395086.26075</v>
      </c>
      <c r="CA10">
        <v>25963.785503</v>
      </c>
      <c r="CB10">
        <v>0</v>
      </c>
      <c r="CC10">
        <v>436.98198243</v>
      </c>
      <c r="CD10">
        <v>291295.62842</v>
      </c>
      <c r="CE10">
        <v>0</v>
      </c>
      <c r="CF10">
        <v>27274.316406</v>
      </c>
      <c r="CG10">
        <v>0</v>
      </c>
      <c r="CH10">
        <v>0.9731359256</v>
      </c>
      <c r="CI10">
        <v>2061141</v>
      </c>
      <c r="CJ10">
        <v>445.649</v>
      </c>
      <c r="CK10" s="85">
        <v>134007</v>
      </c>
      <c r="CL10" s="85">
        <v>61817</v>
      </c>
      <c r="CM10" s="85">
        <v>195824</v>
      </c>
      <c r="CN10">
        <v>2404590.6877</v>
      </c>
      <c r="CO10">
        <v>5229</v>
      </c>
      <c r="CP10">
        <v>829.278</v>
      </c>
      <c r="CQ10">
        <v>5262</v>
      </c>
      <c r="CR10">
        <v>987.721</v>
      </c>
      <c r="CS10">
        <v>5199</v>
      </c>
      <c r="CT10">
        <v>2304.818</v>
      </c>
      <c r="CU10">
        <v>5092</v>
      </c>
      <c r="CV10">
        <v>1334.117</v>
      </c>
      <c r="CW10">
        <v>5111</v>
      </c>
      <c r="CX10">
        <v>591.372</v>
      </c>
      <c r="CY10">
        <v>5121</v>
      </c>
      <c r="CZ10">
        <v>332.793</v>
      </c>
      <c r="DA10">
        <v>5121</v>
      </c>
      <c r="DB10">
        <v>1346.994</v>
      </c>
      <c r="DC10">
        <v>5150</v>
      </c>
      <c r="DD10">
        <v>1417.459</v>
      </c>
      <c r="DE10">
        <v>5106</v>
      </c>
      <c r="DF10">
        <v>668.851</v>
      </c>
      <c r="DG10">
        <v>5261</v>
      </c>
      <c r="DH10">
        <v>400.387</v>
      </c>
      <c r="DI10">
        <v>4989</v>
      </c>
      <c r="DJ10">
        <v>572.187</v>
      </c>
      <c r="DK10">
        <v>5092</v>
      </c>
      <c r="DL10">
        <v>182.339</v>
      </c>
      <c r="DM10">
        <v>5060</v>
      </c>
      <c r="DN10">
        <v>241.679</v>
      </c>
      <c r="DP10">
        <v>4971</v>
      </c>
      <c r="DQ10" s="85">
        <v>2333864</v>
      </c>
      <c r="DR10" s="85">
        <v>53478</v>
      </c>
      <c r="DS10" s="85">
        <v>2387342</v>
      </c>
      <c r="DT10" s="85">
        <v>-8015</v>
      </c>
      <c r="DU10" s="85">
        <v>2390986</v>
      </c>
      <c r="DV10" s="85">
        <v>182219</v>
      </c>
      <c r="DW10" s="85">
        <v>182219</v>
      </c>
      <c r="DX10">
        <v>2390986</v>
      </c>
      <c r="DY10">
        <v>5365</v>
      </c>
      <c r="DZ10">
        <v>191552</v>
      </c>
      <c r="EA10" s="85">
        <v>2596143</v>
      </c>
      <c r="EB10" s="85">
        <v>2596143</v>
      </c>
    </row>
    <row r="11" spans="1:132" ht="12.75">
      <c r="A11">
        <v>15802</v>
      </c>
      <c r="B11" t="s">
        <v>447</v>
      </c>
      <c r="C11" t="s">
        <v>237</v>
      </c>
      <c r="D11">
        <v>4</v>
      </c>
      <c r="E11">
        <v>2</v>
      </c>
      <c r="F11">
        <v>835.033</v>
      </c>
      <c r="G11">
        <v>0.2</v>
      </c>
      <c r="H11">
        <v>0</v>
      </c>
      <c r="I11">
        <v>0.501</v>
      </c>
      <c r="J11">
        <v>4.819</v>
      </c>
      <c r="K11">
        <v>0</v>
      </c>
      <c r="L11">
        <v>0</v>
      </c>
      <c r="M11">
        <v>0</v>
      </c>
      <c r="N11">
        <v>0</v>
      </c>
      <c r="O11">
        <v>0</v>
      </c>
      <c r="P11">
        <v>0</v>
      </c>
      <c r="Q11">
        <v>20.238</v>
      </c>
      <c r="R11">
        <v>13.472</v>
      </c>
      <c r="S11">
        <v>11.167</v>
      </c>
      <c r="T11">
        <v>844.83</v>
      </c>
      <c r="U11">
        <v>0.813</v>
      </c>
      <c r="V11">
        <v>0</v>
      </c>
      <c r="W11">
        <v>0</v>
      </c>
      <c r="X11">
        <v>0</v>
      </c>
      <c r="Y11">
        <v>0</v>
      </c>
      <c r="Z11">
        <v>0</v>
      </c>
      <c r="AA11">
        <v>0</v>
      </c>
      <c r="AB11">
        <v>0</v>
      </c>
      <c r="AC11">
        <v>0</v>
      </c>
      <c r="AD11">
        <v>0</v>
      </c>
      <c r="AE11">
        <v>0</v>
      </c>
      <c r="AF11">
        <v>59.174</v>
      </c>
      <c r="AG11">
        <v>0</v>
      </c>
      <c r="AH11">
        <v>0</v>
      </c>
      <c r="AI11">
        <v>835.033</v>
      </c>
      <c r="AJ11">
        <v>835.033</v>
      </c>
      <c r="AK11">
        <v>59.174</v>
      </c>
      <c r="AL11">
        <v>5.52</v>
      </c>
      <c r="AM11">
        <v>809.275</v>
      </c>
      <c r="AN11">
        <v>170.774</v>
      </c>
      <c r="AO11">
        <v>0</v>
      </c>
      <c r="AP11">
        <v>0</v>
      </c>
      <c r="AQ11">
        <v>46.75</v>
      </c>
      <c r="AR11">
        <v>0</v>
      </c>
      <c r="AS11" s="85">
        <v>46963</v>
      </c>
      <c r="AT11">
        <v>0</v>
      </c>
      <c r="AU11">
        <v>0</v>
      </c>
      <c r="AV11" s="85">
        <v>93500</v>
      </c>
      <c r="AW11">
        <v>0</v>
      </c>
      <c r="AX11">
        <v>0</v>
      </c>
      <c r="AY11">
        <v>0</v>
      </c>
      <c r="AZ11">
        <v>0</v>
      </c>
      <c r="BA11" s="85">
        <v>76136</v>
      </c>
      <c r="BB11">
        <v>0</v>
      </c>
      <c r="BC11">
        <v>0</v>
      </c>
      <c r="BD11">
        <v>0</v>
      </c>
      <c r="BE11" s="85">
        <v>5969137</v>
      </c>
      <c r="BF11">
        <v>0</v>
      </c>
      <c r="BG11">
        <v>0</v>
      </c>
      <c r="BH11">
        <v>3809</v>
      </c>
      <c r="BI11" s="85">
        <v>15410</v>
      </c>
      <c r="BJ11" s="85">
        <v>78951</v>
      </c>
      <c r="BK11" s="85">
        <v>4904758</v>
      </c>
      <c r="BL11">
        <v>5219</v>
      </c>
      <c r="BM11">
        <v>4625.0302734</v>
      </c>
      <c r="BN11">
        <v>4887.6337891</v>
      </c>
      <c r="BO11">
        <v>4887.6337891</v>
      </c>
      <c r="BP11">
        <v>5929.1992188</v>
      </c>
      <c r="BQ11">
        <v>0.0501417969</v>
      </c>
      <c r="BR11">
        <v>0.0434155273</v>
      </c>
      <c r="BS11">
        <v>76136</v>
      </c>
      <c r="BT11">
        <v>17.962</v>
      </c>
      <c r="BU11">
        <v>0</v>
      </c>
      <c r="BV11">
        <v>4433198.0575</v>
      </c>
      <c r="BW11">
        <v>87865.989063</v>
      </c>
      <c r="BX11">
        <v>161993</v>
      </c>
      <c r="BY11">
        <v>7945.3641212</v>
      </c>
      <c r="BZ11">
        <v>1001833.0752</v>
      </c>
      <c r="CA11">
        <v>11617.257905</v>
      </c>
      <c r="CB11">
        <v>0</v>
      </c>
      <c r="CC11">
        <v>35085.443457</v>
      </c>
      <c r="CD11">
        <v>106500.27637</v>
      </c>
      <c r="CE11">
        <v>0</v>
      </c>
      <c r="CF11">
        <v>0</v>
      </c>
      <c r="CG11">
        <v>0</v>
      </c>
      <c r="CH11">
        <v>0.9731359256</v>
      </c>
      <c r="CI11">
        <v>5688990</v>
      </c>
      <c r="CJ11">
        <v>1230.044</v>
      </c>
      <c r="CK11" s="85">
        <v>369875</v>
      </c>
      <c r="CL11" s="85">
        <v>170623</v>
      </c>
      <c r="CM11" s="85">
        <v>540498</v>
      </c>
      <c r="CN11">
        <v>6509635.4636</v>
      </c>
      <c r="CO11">
        <v>5229</v>
      </c>
      <c r="CP11">
        <v>829.278</v>
      </c>
      <c r="CQ11">
        <v>5262</v>
      </c>
      <c r="CR11">
        <v>987.721</v>
      </c>
      <c r="CS11">
        <v>5199</v>
      </c>
      <c r="CT11">
        <v>2304.818</v>
      </c>
      <c r="CU11">
        <v>5092</v>
      </c>
      <c r="CV11">
        <v>1334.117</v>
      </c>
      <c r="CW11">
        <v>5111</v>
      </c>
      <c r="CX11">
        <v>591.372</v>
      </c>
      <c r="CY11">
        <v>5121</v>
      </c>
      <c r="CZ11">
        <v>332.793</v>
      </c>
      <c r="DA11">
        <v>5121</v>
      </c>
      <c r="DB11">
        <v>1346.994</v>
      </c>
      <c r="DC11">
        <v>5150</v>
      </c>
      <c r="DD11">
        <v>1417.459</v>
      </c>
      <c r="DE11">
        <v>5106</v>
      </c>
      <c r="DF11">
        <v>668.851</v>
      </c>
      <c r="DG11">
        <v>5261</v>
      </c>
      <c r="DH11">
        <v>400.387</v>
      </c>
      <c r="DI11">
        <v>4989</v>
      </c>
      <c r="DJ11">
        <v>572.187</v>
      </c>
      <c r="DK11">
        <v>5092</v>
      </c>
      <c r="DL11">
        <v>182.339</v>
      </c>
      <c r="DM11">
        <v>5060</v>
      </c>
      <c r="DN11">
        <v>241.679</v>
      </c>
      <c r="DP11">
        <v>4971</v>
      </c>
      <c r="DQ11" s="85">
        <v>6419600</v>
      </c>
      <c r="DR11" s="85">
        <v>147605</v>
      </c>
      <c r="DS11" s="85">
        <v>6567205</v>
      </c>
      <c r="DT11" s="85">
        <v>-2815</v>
      </c>
      <c r="DU11" s="85">
        <v>6579800</v>
      </c>
      <c r="DV11" s="85">
        <v>610663</v>
      </c>
      <c r="DW11" s="85">
        <v>610663</v>
      </c>
      <c r="DX11">
        <v>6579800</v>
      </c>
      <c r="DY11">
        <v>5349</v>
      </c>
      <c r="DZ11">
        <v>610663</v>
      </c>
      <c r="EA11" s="85">
        <v>7120298</v>
      </c>
      <c r="EB11" s="85">
        <v>7120298</v>
      </c>
    </row>
    <row r="12" spans="1:132" ht="12.75">
      <c r="A12">
        <v>15803</v>
      </c>
      <c r="B12" t="s">
        <v>447</v>
      </c>
      <c r="C12" t="s">
        <v>73</v>
      </c>
      <c r="D12">
        <v>4</v>
      </c>
      <c r="E12">
        <v>2</v>
      </c>
      <c r="F12">
        <v>497.895</v>
      </c>
      <c r="G12">
        <v>0</v>
      </c>
      <c r="H12">
        <v>0</v>
      </c>
      <c r="I12">
        <v>0.247</v>
      </c>
      <c r="J12">
        <v>0</v>
      </c>
      <c r="K12">
        <v>0</v>
      </c>
      <c r="L12">
        <v>0</v>
      </c>
      <c r="M12">
        <v>0</v>
      </c>
      <c r="N12">
        <v>0</v>
      </c>
      <c r="O12">
        <v>0</v>
      </c>
      <c r="P12">
        <v>0</v>
      </c>
      <c r="Q12">
        <v>0</v>
      </c>
      <c r="R12">
        <v>18.899</v>
      </c>
      <c r="S12">
        <v>0</v>
      </c>
      <c r="T12">
        <v>447.33</v>
      </c>
      <c r="U12">
        <v>0</v>
      </c>
      <c r="V12">
        <v>0</v>
      </c>
      <c r="W12">
        <v>0</v>
      </c>
      <c r="X12">
        <v>0</v>
      </c>
      <c r="Y12">
        <v>0</v>
      </c>
      <c r="Z12">
        <v>0</v>
      </c>
      <c r="AA12">
        <v>0</v>
      </c>
      <c r="AB12">
        <v>0</v>
      </c>
      <c r="AC12">
        <v>0</v>
      </c>
      <c r="AD12">
        <v>0</v>
      </c>
      <c r="AE12">
        <v>0</v>
      </c>
      <c r="AF12">
        <v>28.064</v>
      </c>
      <c r="AG12">
        <v>0</v>
      </c>
      <c r="AH12">
        <v>0</v>
      </c>
      <c r="AI12">
        <v>497.895</v>
      </c>
      <c r="AJ12">
        <v>497.895</v>
      </c>
      <c r="AK12">
        <v>28.064</v>
      </c>
      <c r="AL12">
        <v>0.247</v>
      </c>
      <c r="AM12">
        <v>497.648</v>
      </c>
      <c r="AN12">
        <v>22.574</v>
      </c>
      <c r="AO12">
        <v>0</v>
      </c>
      <c r="AP12">
        <v>0</v>
      </c>
      <c r="AQ12">
        <v>30.75</v>
      </c>
      <c r="AR12">
        <v>0</v>
      </c>
      <c r="AS12" s="85">
        <v>6208</v>
      </c>
      <c r="AT12">
        <v>0</v>
      </c>
      <c r="AU12">
        <v>0</v>
      </c>
      <c r="AV12" s="85">
        <v>61500</v>
      </c>
      <c r="AW12">
        <v>0</v>
      </c>
      <c r="AX12">
        <v>0</v>
      </c>
      <c r="AY12">
        <v>0</v>
      </c>
      <c r="AZ12">
        <v>0</v>
      </c>
      <c r="BA12" s="85">
        <v>92786</v>
      </c>
      <c r="BB12">
        <v>0</v>
      </c>
      <c r="BC12">
        <v>0</v>
      </c>
      <c r="BD12">
        <v>0</v>
      </c>
      <c r="BE12" s="85">
        <v>3502789</v>
      </c>
      <c r="BF12">
        <v>0</v>
      </c>
      <c r="BG12">
        <v>0</v>
      </c>
      <c r="BH12">
        <v>3809</v>
      </c>
      <c r="BI12" s="85">
        <v>13708</v>
      </c>
      <c r="BJ12" s="85">
        <v>140494</v>
      </c>
      <c r="BK12" s="85">
        <v>3611728</v>
      </c>
      <c r="BL12">
        <v>5215</v>
      </c>
      <c r="BM12">
        <v>4625.0302734</v>
      </c>
      <c r="BN12">
        <v>4887.6337891</v>
      </c>
      <c r="BO12">
        <v>4887.6337891</v>
      </c>
      <c r="BP12">
        <v>5929.1992188</v>
      </c>
      <c r="BQ12">
        <v>0.0501417969</v>
      </c>
      <c r="BR12">
        <v>0.0434155273</v>
      </c>
      <c r="BS12">
        <v>92786</v>
      </c>
      <c r="BT12">
        <v>1.235</v>
      </c>
      <c r="BU12">
        <v>0</v>
      </c>
      <c r="BV12">
        <v>2726109.3533</v>
      </c>
      <c r="BW12">
        <v>123261.52964</v>
      </c>
      <c r="BX12">
        <v>0</v>
      </c>
      <c r="BY12">
        <v>0</v>
      </c>
      <c r="BZ12">
        <v>530461.73731</v>
      </c>
      <c r="CA12">
        <v>0</v>
      </c>
      <c r="CB12">
        <v>0</v>
      </c>
      <c r="CC12">
        <v>16639.704688</v>
      </c>
      <c r="CD12">
        <v>7322.5610352</v>
      </c>
      <c r="CE12">
        <v>0</v>
      </c>
      <c r="CF12">
        <v>0</v>
      </c>
      <c r="CG12">
        <v>0</v>
      </c>
      <c r="CH12">
        <v>0.9731359256</v>
      </c>
      <c r="CI12">
        <v>3312355</v>
      </c>
      <c r="CJ12">
        <v>716.18</v>
      </c>
      <c r="CK12" s="85">
        <v>215356</v>
      </c>
      <c r="CL12" s="85">
        <v>99343</v>
      </c>
      <c r="CM12" s="85">
        <v>314699</v>
      </c>
      <c r="CN12">
        <v>3817487.886</v>
      </c>
      <c r="CO12">
        <v>5229</v>
      </c>
      <c r="CP12">
        <v>829.278</v>
      </c>
      <c r="CQ12">
        <v>5262</v>
      </c>
      <c r="CR12">
        <v>987.721</v>
      </c>
      <c r="CS12">
        <v>5199</v>
      </c>
      <c r="CT12">
        <v>2304.818</v>
      </c>
      <c r="CU12">
        <v>5092</v>
      </c>
      <c r="CV12">
        <v>1334.117</v>
      </c>
      <c r="CW12">
        <v>5111</v>
      </c>
      <c r="CX12">
        <v>591.372</v>
      </c>
      <c r="CY12">
        <v>5121</v>
      </c>
      <c r="CZ12">
        <v>332.793</v>
      </c>
      <c r="DA12">
        <v>5121</v>
      </c>
      <c r="DB12">
        <v>1346.994</v>
      </c>
      <c r="DC12">
        <v>5150</v>
      </c>
      <c r="DD12">
        <v>1417.459</v>
      </c>
      <c r="DE12">
        <v>5106</v>
      </c>
      <c r="DF12">
        <v>668.851</v>
      </c>
      <c r="DG12">
        <v>5261</v>
      </c>
      <c r="DH12">
        <v>400.387</v>
      </c>
      <c r="DI12">
        <v>4989</v>
      </c>
      <c r="DJ12">
        <v>572.187</v>
      </c>
      <c r="DK12">
        <v>5092</v>
      </c>
      <c r="DL12">
        <v>182.339</v>
      </c>
      <c r="DM12">
        <v>5060</v>
      </c>
      <c r="DN12">
        <v>241.679</v>
      </c>
      <c r="DP12">
        <v>4971</v>
      </c>
      <c r="DQ12" s="85">
        <v>3734879</v>
      </c>
      <c r="DR12" s="85">
        <v>85942</v>
      </c>
      <c r="DS12" s="85">
        <v>3820821</v>
      </c>
      <c r="DT12" s="85">
        <v>-47708</v>
      </c>
      <c r="DU12" s="85">
        <v>3786821</v>
      </c>
      <c r="DV12" s="85">
        <v>284032</v>
      </c>
      <c r="DW12" s="85">
        <v>284032</v>
      </c>
      <c r="DX12">
        <v>3786821</v>
      </c>
      <c r="DY12">
        <v>5288</v>
      </c>
      <c r="DZ12">
        <v>284032</v>
      </c>
      <c r="EA12" s="85">
        <v>4101520</v>
      </c>
      <c r="EB12" s="85">
        <v>4101520</v>
      </c>
    </row>
    <row r="13" spans="1:132" ht="12.75">
      <c r="A13">
        <v>15805</v>
      </c>
      <c r="B13" t="s">
        <v>447</v>
      </c>
      <c r="C13" t="s">
        <v>238</v>
      </c>
      <c r="D13">
        <v>4</v>
      </c>
      <c r="E13">
        <v>2</v>
      </c>
      <c r="F13">
        <v>583.533</v>
      </c>
      <c r="G13">
        <v>0</v>
      </c>
      <c r="H13">
        <v>0</v>
      </c>
      <c r="I13">
        <v>0.38</v>
      </c>
      <c r="J13">
        <v>9.173</v>
      </c>
      <c r="K13">
        <v>0.708</v>
      </c>
      <c r="L13">
        <v>0</v>
      </c>
      <c r="M13">
        <v>0</v>
      </c>
      <c r="N13">
        <v>0</v>
      </c>
      <c r="O13">
        <v>0</v>
      </c>
      <c r="P13">
        <v>0</v>
      </c>
      <c r="Q13">
        <v>0</v>
      </c>
      <c r="R13">
        <v>22.915</v>
      </c>
      <c r="S13">
        <v>0</v>
      </c>
      <c r="T13">
        <v>585.33</v>
      </c>
      <c r="U13">
        <v>0</v>
      </c>
      <c r="V13">
        <v>0</v>
      </c>
      <c r="W13">
        <v>0</v>
      </c>
      <c r="X13">
        <v>0</v>
      </c>
      <c r="Y13">
        <v>0</v>
      </c>
      <c r="Z13">
        <v>0</v>
      </c>
      <c r="AA13">
        <v>0</v>
      </c>
      <c r="AB13">
        <v>0</v>
      </c>
      <c r="AC13">
        <v>0</v>
      </c>
      <c r="AD13">
        <v>0</v>
      </c>
      <c r="AE13">
        <v>0</v>
      </c>
      <c r="AF13">
        <v>58.029</v>
      </c>
      <c r="AG13">
        <v>0</v>
      </c>
      <c r="AH13">
        <v>0</v>
      </c>
      <c r="AI13">
        <v>583.533</v>
      </c>
      <c r="AJ13">
        <v>583.533</v>
      </c>
      <c r="AK13">
        <v>58.029</v>
      </c>
      <c r="AL13">
        <v>10.261</v>
      </c>
      <c r="AM13">
        <v>573.272</v>
      </c>
      <c r="AN13">
        <v>0</v>
      </c>
      <c r="AO13">
        <v>0</v>
      </c>
      <c r="AP13">
        <v>0</v>
      </c>
      <c r="AQ13">
        <v>48.833</v>
      </c>
      <c r="AR13">
        <v>0</v>
      </c>
      <c r="AS13">
        <v>0</v>
      </c>
      <c r="AT13">
        <v>0</v>
      </c>
      <c r="AU13">
        <v>0</v>
      </c>
      <c r="AV13" s="85">
        <v>97666</v>
      </c>
      <c r="AW13">
        <v>0</v>
      </c>
      <c r="AX13">
        <v>0</v>
      </c>
      <c r="AY13">
        <v>0</v>
      </c>
      <c r="AZ13">
        <v>0</v>
      </c>
      <c r="BA13">
        <v>0</v>
      </c>
      <c r="BB13">
        <v>0</v>
      </c>
      <c r="BC13">
        <v>0</v>
      </c>
      <c r="BD13">
        <v>0</v>
      </c>
      <c r="BE13" s="85">
        <v>4205370</v>
      </c>
      <c r="BF13">
        <v>0</v>
      </c>
      <c r="BG13">
        <v>0</v>
      </c>
      <c r="BH13">
        <v>3809</v>
      </c>
      <c r="BI13" s="85">
        <v>20520</v>
      </c>
      <c r="BJ13">
        <v>0</v>
      </c>
      <c r="BK13" s="85">
        <v>5035513</v>
      </c>
      <c r="BL13">
        <v>4980</v>
      </c>
      <c r="BM13">
        <v>4625.0302734</v>
      </c>
      <c r="BN13">
        <v>4887.6337891</v>
      </c>
      <c r="BO13">
        <v>4887.6337891</v>
      </c>
      <c r="BP13">
        <v>5929.1992188</v>
      </c>
      <c r="BQ13">
        <v>0.0501417969</v>
      </c>
      <c r="BR13">
        <v>0.0434155273</v>
      </c>
      <c r="BS13">
        <v>0</v>
      </c>
      <c r="BT13">
        <v>31.543</v>
      </c>
      <c r="BU13">
        <v>0</v>
      </c>
      <c r="BV13">
        <v>3140376.6542</v>
      </c>
      <c r="BW13">
        <v>149454.36011</v>
      </c>
      <c r="BX13">
        <v>0</v>
      </c>
      <c r="BY13">
        <v>0</v>
      </c>
      <c r="BZ13">
        <v>694107.63575</v>
      </c>
      <c r="CA13">
        <v>0</v>
      </c>
      <c r="CB13">
        <v>0</v>
      </c>
      <c r="CC13">
        <v>34406.550147</v>
      </c>
      <c r="CD13">
        <v>187024.73096</v>
      </c>
      <c r="CE13">
        <v>0</v>
      </c>
      <c r="CF13">
        <v>0</v>
      </c>
      <c r="CG13">
        <v>0</v>
      </c>
      <c r="CH13">
        <v>0.9731359256</v>
      </c>
      <c r="CI13">
        <v>4092397</v>
      </c>
      <c r="CJ13">
        <v>884.837</v>
      </c>
      <c r="CK13" s="85">
        <v>266071</v>
      </c>
      <c r="CL13" s="85">
        <v>122738</v>
      </c>
      <c r="CM13" s="85">
        <v>388809</v>
      </c>
      <c r="CN13">
        <v>4594178.9311</v>
      </c>
      <c r="CO13">
        <v>5229</v>
      </c>
      <c r="CP13">
        <v>829.278</v>
      </c>
      <c r="CQ13">
        <v>5262</v>
      </c>
      <c r="CR13">
        <v>987.721</v>
      </c>
      <c r="CS13">
        <v>5199</v>
      </c>
      <c r="CT13">
        <v>2304.818</v>
      </c>
      <c r="CU13">
        <v>5092</v>
      </c>
      <c r="CV13">
        <v>1334.117</v>
      </c>
      <c r="CW13">
        <v>5111</v>
      </c>
      <c r="CX13">
        <v>591.372</v>
      </c>
      <c r="CY13">
        <v>5121</v>
      </c>
      <c r="CZ13">
        <v>332.793</v>
      </c>
      <c r="DA13">
        <v>5121</v>
      </c>
      <c r="DB13">
        <v>1346.994</v>
      </c>
      <c r="DC13">
        <v>5150</v>
      </c>
      <c r="DD13">
        <v>1417.459</v>
      </c>
      <c r="DE13">
        <v>5106</v>
      </c>
      <c r="DF13">
        <v>668.851</v>
      </c>
      <c r="DG13">
        <v>5261</v>
      </c>
      <c r="DH13">
        <v>400.387</v>
      </c>
      <c r="DI13">
        <v>4989</v>
      </c>
      <c r="DJ13">
        <v>572.187</v>
      </c>
      <c r="DK13">
        <v>5092</v>
      </c>
      <c r="DL13">
        <v>182.339</v>
      </c>
      <c r="DM13">
        <v>5060</v>
      </c>
      <c r="DN13">
        <v>241.679</v>
      </c>
      <c r="DP13">
        <v>4971</v>
      </c>
      <c r="DQ13" s="85">
        <v>4406488</v>
      </c>
      <c r="DR13" s="85">
        <v>106180</v>
      </c>
      <c r="DS13" s="85">
        <v>4512668</v>
      </c>
      <c r="DT13">
        <v>0</v>
      </c>
      <c r="DU13" s="85">
        <v>4533188</v>
      </c>
      <c r="DV13" s="85">
        <v>327818</v>
      </c>
      <c r="DW13" s="85">
        <v>327818</v>
      </c>
      <c r="DX13">
        <v>4533188</v>
      </c>
      <c r="DY13">
        <v>5123</v>
      </c>
      <c r="DZ13">
        <v>327818</v>
      </c>
      <c r="EA13" s="85">
        <v>4921997</v>
      </c>
      <c r="EB13" s="85">
        <v>4921997</v>
      </c>
    </row>
    <row r="14" spans="1:132" ht="12.75">
      <c r="A14">
        <v>15806</v>
      </c>
      <c r="B14" t="s">
        <v>447</v>
      </c>
      <c r="C14" t="s">
        <v>74</v>
      </c>
      <c r="D14">
        <v>4</v>
      </c>
      <c r="E14">
        <v>2</v>
      </c>
      <c r="F14">
        <v>1446.419</v>
      </c>
      <c r="G14">
        <v>0</v>
      </c>
      <c r="H14">
        <v>0</v>
      </c>
      <c r="I14">
        <v>2.093</v>
      </c>
      <c r="J14">
        <v>15.532</v>
      </c>
      <c r="K14">
        <v>0.47</v>
      </c>
      <c r="L14">
        <v>0</v>
      </c>
      <c r="M14">
        <v>0</v>
      </c>
      <c r="N14">
        <v>0</v>
      </c>
      <c r="O14">
        <v>0</v>
      </c>
      <c r="P14">
        <v>0</v>
      </c>
      <c r="Q14">
        <v>31.932</v>
      </c>
      <c r="R14">
        <v>65.06</v>
      </c>
      <c r="S14">
        <v>0</v>
      </c>
      <c r="T14">
        <v>1465.28</v>
      </c>
      <c r="U14">
        <v>0</v>
      </c>
      <c r="V14">
        <v>0</v>
      </c>
      <c r="W14">
        <v>0</v>
      </c>
      <c r="X14">
        <v>0</v>
      </c>
      <c r="Y14">
        <v>0</v>
      </c>
      <c r="Z14">
        <v>0</v>
      </c>
      <c r="AA14">
        <v>0</v>
      </c>
      <c r="AB14">
        <v>0</v>
      </c>
      <c r="AC14">
        <v>0</v>
      </c>
      <c r="AD14">
        <v>0</v>
      </c>
      <c r="AE14">
        <v>0</v>
      </c>
      <c r="AF14">
        <v>159.192</v>
      </c>
      <c r="AG14">
        <v>0</v>
      </c>
      <c r="AH14">
        <v>0</v>
      </c>
      <c r="AI14">
        <v>1446.419</v>
      </c>
      <c r="AJ14">
        <v>1446.419</v>
      </c>
      <c r="AK14">
        <v>159.192</v>
      </c>
      <c r="AL14">
        <v>18.095</v>
      </c>
      <c r="AM14">
        <v>1396.392</v>
      </c>
      <c r="AN14">
        <v>213.19</v>
      </c>
      <c r="AO14">
        <v>117.083</v>
      </c>
      <c r="AP14">
        <v>14.583</v>
      </c>
      <c r="AQ14">
        <v>0</v>
      </c>
      <c r="AR14">
        <v>0</v>
      </c>
      <c r="AS14" s="85">
        <v>58627</v>
      </c>
      <c r="AT14" s="85">
        <v>62188</v>
      </c>
      <c r="AU14">
        <v>0</v>
      </c>
      <c r="AV14">
        <v>0</v>
      </c>
      <c r="AW14">
        <v>0</v>
      </c>
      <c r="AX14">
        <v>0</v>
      </c>
      <c r="AY14">
        <v>0</v>
      </c>
      <c r="AZ14">
        <v>0</v>
      </c>
      <c r="BA14" s="85">
        <v>220717</v>
      </c>
      <c r="BB14">
        <v>0</v>
      </c>
      <c r="BC14">
        <v>0</v>
      </c>
      <c r="BD14" s="85">
        <v>18973</v>
      </c>
      <c r="BE14" s="85">
        <v>10806322</v>
      </c>
      <c r="BF14">
        <v>0</v>
      </c>
      <c r="BG14">
        <v>0</v>
      </c>
      <c r="BH14">
        <v>3809</v>
      </c>
      <c r="BI14" s="85">
        <v>80006</v>
      </c>
      <c r="BJ14" s="85">
        <v>248790</v>
      </c>
      <c r="BK14" s="85">
        <v>16272063</v>
      </c>
      <c r="BL14">
        <v>5180</v>
      </c>
      <c r="BM14">
        <v>4625.0302734</v>
      </c>
      <c r="BN14">
        <v>4887.6337891</v>
      </c>
      <c r="BO14">
        <v>4887.6337891</v>
      </c>
      <c r="BP14">
        <v>5929.1992188</v>
      </c>
      <c r="BQ14">
        <v>0.0501417969</v>
      </c>
      <c r="BR14">
        <v>0.0434155273</v>
      </c>
      <c r="BS14">
        <v>239690</v>
      </c>
      <c r="BT14">
        <v>58.471</v>
      </c>
      <c r="BU14">
        <v>0</v>
      </c>
      <c r="BV14">
        <v>7649417.4439</v>
      </c>
      <c r="BW14">
        <v>424329.07129</v>
      </c>
      <c r="BX14">
        <v>255597</v>
      </c>
      <c r="BY14">
        <v>0</v>
      </c>
      <c r="BZ14">
        <v>1737587.4063</v>
      </c>
      <c r="CA14">
        <v>0</v>
      </c>
      <c r="CB14">
        <v>0</v>
      </c>
      <c r="CC14">
        <v>94388.108204</v>
      </c>
      <c r="CD14">
        <v>346686.20752</v>
      </c>
      <c r="CE14">
        <v>0</v>
      </c>
      <c r="CF14">
        <v>0</v>
      </c>
      <c r="CG14">
        <v>0</v>
      </c>
      <c r="CH14">
        <v>0.9731359256</v>
      </c>
      <c r="CI14">
        <v>10225717</v>
      </c>
      <c r="CJ14">
        <v>2210.951</v>
      </c>
      <c r="CK14" s="85">
        <v>664834</v>
      </c>
      <c r="CL14" s="85">
        <v>306687</v>
      </c>
      <c r="CM14" s="85">
        <v>971521</v>
      </c>
      <c r="CN14">
        <v>11777843.237</v>
      </c>
      <c r="CO14">
        <v>5229</v>
      </c>
      <c r="CP14">
        <v>829.278</v>
      </c>
      <c r="CQ14">
        <v>5262</v>
      </c>
      <c r="CR14">
        <v>987.721</v>
      </c>
      <c r="CS14">
        <v>5199</v>
      </c>
      <c r="CT14">
        <v>2304.818</v>
      </c>
      <c r="CU14">
        <v>5092</v>
      </c>
      <c r="CV14">
        <v>1334.117</v>
      </c>
      <c r="CW14">
        <v>5111</v>
      </c>
      <c r="CX14">
        <v>591.372</v>
      </c>
      <c r="CY14">
        <v>5121</v>
      </c>
      <c r="CZ14">
        <v>332.793</v>
      </c>
      <c r="DA14">
        <v>5121</v>
      </c>
      <c r="DB14">
        <v>1346.994</v>
      </c>
      <c r="DC14">
        <v>5150</v>
      </c>
      <c r="DD14">
        <v>1417.459</v>
      </c>
      <c r="DE14">
        <v>5106</v>
      </c>
      <c r="DF14">
        <v>668.851</v>
      </c>
      <c r="DG14">
        <v>5261</v>
      </c>
      <c r="DH14">
        <v>400.387</v>
      </c>
      <c r="DI14">
        <v>4989</v>
      </c>
      <c r="DJ14">
        <v>572.187</v>
      </c>
      <c r="DK14">
        <v>5092</v>
      </c>
      <c r="DL14">
        <v>182.339</v>
      </c>
      <c r="DM14">
        <v>5060</v>
      </c>
      <c r="DN14">
        <v>241.679</v>
      </c>
      <c r="DP14">
        <v>4971</v>
      </c>
      <c r="DQ14" s="85">
        <v>11452726</v>
      </c>
      <c r="DR14" s="85">
        <v>265314</v>
      </c>
      <c r="DS14" s="85">
        <v>11718040</v>
      </c>
      <c r="DT14" s="85">
        <v>-9100</v>
      </c>
      <c r="DU14" s="85">
        <v>11788946</v>
      </c>
      <c r="DV14" s="85">
        <v>982624</v>
      </c>
      <c r="DW14" s="85">
        <v>982624</v>
      </c>
      <c r="DX14">
        <v>11788946</v>
      </c>
      <c r="DY14">
        <v>5332</v>
      </c>
      <c r="DZ14">
        <v>1044812</v>
      </c>
      <c r="EA14" s="85">
        <v>12822655</v>
      </c>
      <c r="EB14" s="85">
        <v>12822655</v>
      </c>
    </row>
    <row r="15" spans="1:132" ht="12.75">
      <c r="A15">
        <v>15807</v>
      </c>
      <c r="B15" t="s">
        <v>447</v>
      </c>
      <c r="C15" t="s">
        <v>186</v>
      </c>
      <c r="D15">
        <v>4</v>
      </c>
      <c r="E15">
        <v>2</v>
      </c>
      <c r="F15">
        <v>400.222</v>
      </c>
      <c r="G15">
        <v>0</v>
      </c>
      <c r="H15">
        <v>0</v>
      </c>
      <c r="I15">
        <v>0</v>
      </c>
      <c r="J15">
        <v>18.683</v>
      </c>
      <c r="K15">
        <v>0.701</v>
      </c>
      <c r="L15">
        <v>0</v>
      </c>
      <c r="M15">
        <v>0</v>
      </c>
      <c r="N15">
        <v>0</v>
      </c>
      <c r="O15">
        <v>0</v>
      </c>
      <c r="P15">
        <v>0</v>
      </c>
      <c r="Q15">
        <v>50.546</v>
      </c>
      <c r="R15">
        <v>12.616</v>
      </c>
      <c r="S15">
        <v>0</v>
      </c>
      <c r="T15">
        <v>564.5</v>
      </c>
      <c r="U15">
        <v>1.807</v>
      </c>
      <c r="V15">
        <v>0</v>
      </c>
      <c r="W15">
        <v>0</v>
      </c>
      <c r="X15">
        <v>0</v>
      </c>
      <c r="Y15">
        <v>0</v>
      </c>
      <c r="Z15">
        <v>0</v>
      </c>
      <c r="AA15">
        <v>0</v>
      </c>
      <c r="AB15">
        <v>0</v>
      </c>
      <c r="AC15">
        <v>0</v>
      </c>
      <c r="AD15">
        <v>0</v>
      </c>
      <c r="AE15">
        <v>0</v>
      </c>
      <c r="AF15">
        <v>3.8</v>
      </c>
      <c r="AG15">
        <v>0</v>
      </c>
      <c r="AH15">
        <v>0</v>
      </c>
      <c r="AI15">
        <v>400.222</v>
      </c>
      <c r="AJ15">
        <v>400.222</v>
      </c>
      <c r="AK15">
        <v>3.8</v>
      </c>
      <c r="AL15">
        <v>19.384</v>
      </c>
      <c r="AM15">
        <v>330.292</v>
      </c>
      <c r="AN15">
        <v>562.881</v>
      </c>
      <c r="AO15">
        <v>45.417</v>
      </c>
      <c r="AP15">
        <v>5.667</v>
      </c>
      <c r="AQ15">
        <v>0</v>
      </c>
      <c r="AR15">
        <v>0</v>
      </c>
      <c r="AS15" s="85">
        <v>110061</v>
      </c>
      <c r="AT15" s="85">
        <v>24125</v>
      </c>
      <c r="AU15">
        <v>0</v>
      </c>
      <c r="AV15">
        <v>0</v>
      </c>
      <c r="AW15">
        <v>0</v>
      </c>
      <c r="AX15">
        <v>0</v>
      </c>
      <c r="AY15">
        <v>0</v>
      </c>
      <c r="AZ15">
        <v>0</v>
      </c>
      <c r="BA15" s="85">
        <v>38685</v>
      </c>
      <c r="BB15">
        <v>0</v>
      </c>
      <c r="BC15">
        <v>0</v>
      </c>
      <c r="BD15">
        <v>0</v>
      </c>
      <c r="BE15" s="85">
        <v>3487231</v>
      </c>
      <c r="BF15">
        <v>0</v>
      </c>
      <c r="BG15">
        <v>0</v>
      </c>
      <c r="BH15">
        <v>3809</v>
      </c>
      <c r="BI15" s="85">
        <v>23309</v>
      </c>
      <c r="BJ15">
        <v>0</v>
      </c>
      <c r="BK15" s="85">
        <v>6133169</v>
      </c>
      <c r="BL15">
        <v>5220</v>
      </c>
      <c r="BM15">
        <v>4625.0302734</v>
      </c>
      <c r="BN15">
        <v>4887.6337891</v>
      </c>
      <c r="BO15">
        <v>4887.6337891</v>
      </c>
      <c r="BP15">
        <v>5929.1992188</v>
      </c>
      <c r="BQ15">
        <v>0.0501417969</v>
      </c>
      <c r="BR15">
        <v>0.0434155273</v>
      </c>
      <c r="BS15">
        <v>38685</v>
      </c>
      <c r="BT15">
        <v>58.152</v>
      </c>
      <c r="BU15">
        <v>0</v>
      </c>
      <c r="BV15">
        <v>1809335.3345</v>
      </c>
      <c r="BW15">
        <v>82283.055079</v>
      </c>
      <c r="BX15">
        <v>404591</v>
      </c>
      <c r="BY15">
        <v>0</v>
      </c>
      <c r="BZ15">
        <v>669406.5918</v>
      </c>
      <c r="CA15">
        <v>25820.891802</v>
      </c>
      <c r="CB15">
        <v>0</v>
      </c>
      <c r="CC15">
        <v>2253.0957031</v>
      </c>
      <c r="CD15">
        <v>344794.79297</v>
      </c>
      <c r="CE15">
        <v>0</v>
      </c>
      <c r="CF15">
        <v>0</v>
      </c>
      <c r="CG15">
        <v>0</v>
      </c>
      <c r="CH15">
        <v>0.9731359256</v>
      </c>
      <c r="CI15">
        <v>3248799</v>
      </c>
      <c r="CJ15">
        <v>702.438</v>
      </c>
      <c r="CK15" s="85">
        <v>211223</v>
      </c>
      <c r="CL15" s="85">
        <v>97437</v>
      </c>
      <c r="CM15" s="85">
        <v>308660</v>
      </c>
      <c r="CN15">
        <v>3795890.7618</v>
      </c>
      <c r="CO15">
        <v>5229</v>
      </c>
      <c r="CP15">
        <v>829.278</v>
      </c>
      <c r="CQ15">
        <v>5262</v>
      </c>
      <c r="CR15">
        <v>987.721</v>
      </c>
      <c r="CS15">
        <v>5199</v>
      </c>
      <c r="CT15">
        <v>2304.818</v>
      </c>
      <c r="CU15">
        <v>5092</v>
      </c>
      <c r="CV15">
        <v>1334.117</v>
      </c>
      <c r="CW15">
        <v>5111</v>
      </c>
      <c r="CX15">
        <v>591.372</v>
      </c>
      <c r="CY15">
        <v>5121</v>
      </c>
      <c r="CZ15">
        <v>332.793</v>
      </c>
      <c r="DA15">
        <v>5121</v>
      </c>
      <c r="DB15">
        <v>1346.994</v>
      </c>
      <c r="DC15">
        <v>5150</v>
      </c>
      <c r="DD15">
        <v>1417.459</v>
      </c>
      <c r="DE15">
        <v>5106</v>
      </c>
      <c r="DF15">
        <v>668.851</v>
      </c>
      <c r="DG15">
        <v>5261</v>
      </c>
      <c r="DH15">
        <v>400.387</v>
      </c>
      <c r="DI15">
        <v>4989</v>
      </c>
      <c r="DJ15">
        <v>572.187</v>
      </c>
      <c r="DK15">
        <v>5092</v>
      </c>
      <c r="DL15">
        <v>182.339</v>
      </c>
      <c r="DM15">
        <v>5060</v>
      </c>
      <c r="DN15">
        <v>241.679</v>
      </c>
      <c r="DP15">
        <v>4971</v>
      </c>
      <c r="DQ15" s="85">
        <v>3666726</v>
      </c>
      <c r="DR15" s="85">
        <v>84293</v>
      </c>
      <c r="DS15" s="85">
        <v>3751019</v>
      </c>
      <c r="DT15" s="85">
        <v>38685</v>
      </c>
      <c r="DU15" s="85">
        <v>3813013</v>
      </c>
      <c r="DV15" s="85">
        <v>325782</v>
      </c>
      <c r="DW15" s="85">
        <v>325782</v>
      </c>
      <c r="DX15">
        <v>3813013</v>
      </c>
      <c r="DY15">
        <v>5428</v>
      </c>
      <c r="DZ15">
        <v>349907</v>
      </c>
      <c r="EA15" s="85">
        <v>4145798</v>
      </c>
      <c r="EB15" s="85">
        <v>4145798</v>
      </c>
    </row>
    <row r="16" spans="1:132" ht="12.75">
      <c r="A16">
        <v>15808</v>
      </c>
      <c r="B16" t="s">
        <v>447</v>
      </c>
      <c r="C16" t="s">
        <v>75</v>
      </c>
      <c r="D16">
        <v>4</v>
      </c>
      <c r="E16">
        <v>2</v>
      </c>
      <c r="F16">
        <v>497.262</v>
      </c>
      <c r="G16">
        <v>0</v>
      </c>
      <c r="H16">
        <v>0</v>
      </c>
      <c r="I16">
        <v>1.061</v>
      </c>
      <c r="J16">
        <v>0</v>
      </c>
      <c r="K16">
        <v>0</v>
      </c>
      <c r="L16">
        <v>0</v>
      </c>
      <c r="M16">
        <v>0</v>
      </c>
      <c r="N16">
        <v>0</v>
      </c>
      <c r="O16">
        <v>0</v>
      </c>
      <c r="P16">
        <v>199.215</v>
      </c>
      <c r="Q16">
        <v>0</v>
      </c>
      <c r="R16">
        <v>0</v>
      </c>
      <c r="S16">
        <v>0</v>
      </c>
      <c r="T16">
        <v>636.5</v>
      </c>
      <c r="U16">
        <v>0</v>
      </c>
      <c r="V16">
        <v>0</v>
      </c>
      <c r="W16">
        <v>0</v>
      </c>
      <c r="X16">
        <v>0</v>
      </c>
      <c r="Y16">
        <v>0</v>
      </c>
      <c r="Z16">
        <v>0</v>
      </c>
      <c r="AA16">
        <v>0</v>
      </c>
      <c r="AB16">
        <v>0</v>
      </c>
      <c r="AC16">
        <v>0</v>
      </c>
      <c r="AD16">
        <v>0</v>
      </c>
      <c r="AE16">
        <v>0</v>
      </c>
      <c r="AF16">
        <v>12.37</v>
      </c>
      <c r="AG16">
        <v>0</v>
      </c>
      <c r="AH16">
        <v>0</v>
      </c>
      <c r="AI16">
        <v>497.262</v>
      </c>
      <c r="AJ16">
        <v>497.262</v>
      </c>
      <c r="AK16">
        <v>12.37</v>
      </c>
      <c r="AL16">
        <v>200.276</v>
      </c>
      <c r="AM16">
        <v>296.986</v>
      </c>
      <c r="AN16">
        <v>385.141</v>
      </c>
      <c r="AO16">
        <v>0</v>
      </c>
      <c r="AP16">
        <v>0</v>
      </c>
      <c r="AQ16">
        <v>39</v>
      </c>
      <c r="AR16">
        <v>0</v>
      </c>
      <c r="AS16" s="85">
        <v>105914</v>
      </c>
      <c r="AT16">
        <v>0</v>
      </c>
      <c r="AU16">
        <v>0</v>
      </c>
      <c r="AV16" s="85">
        <v>78000</v>
      </c>
      <c r="AW16">
        <v>0</v>
      </c>
      <c r="AX16">
        <v>0</v>
      </c>
      <c r="AY16">
        <v>0</v>
      </c>
      <c r="AZ16">
        <v>0</v>
      </c>
      <c r="BA16">
        <v>0</v>
      </c>
      <c r="BB16">
        <v>0</v>
      </c>
      <c r="BC16">
        <v>0</v>
      </c>
      <c r="BD16">
        <v>0</v>
      </c>
      <c r="BE16" s="85">
        <v>7251117</v>
      </c>
      <c r="BF16">
        <v>0</v>
      </c>
      <c r="BG16">
        <v>0</v>
      </c>
      <c r="BH16">
        <v>3809</v>
      </c>
      <c r="BI16" s="85">
        <v>21253</v>
      </c>
      <c r="BJ16">
        <v>0</v>
      </c>
      <c r="BK16" s="85">
        <v>5063949</v>
      </c>
      <c r="BL16">
        <v>5115</v>
      </c>
      <c r="BM16">
        <v>4625.0302734</v>
      </c>
      <c r="BN16">
        <v>4887.6337891</v>
      </c>
      <c r="BO16">
        <v>4887.6337891</v>
      </c>
      <c r="BP16">
        <v>5929.1992188</v>
      </c>
      <c r="BQ16">
        <v>0.0501417969</v>
      </c>
      <c r="BR16">
        <v>0.0434155273</v>
      </c>
      <c r="BS16">
        <v>0</v>
      </c>
      <c r="BT16">
        <v>802.165</v>
      </c>
      <c r="BU16">
        <v>0</v>
      </c>
      <c r="BV16">
        <v>1626885.4942</v>
      </c>
      <c r="BW16">
        <v>0</v>
      </c>
      <c r="BX16">
        <v>0</v>
      </c>
      <c r="BY16">
        <v>0</v>
      </c>
      <c r="BZ16">
        <v>754787.06055</v>
      </c>
      <c r="CA16">
        <v>0</v>
      </c>
      <c r="CB16">
        <v>0</v>
      </c>
      <c r="CC16">
        <v>7334.4194337</v>
      </c>
      <c r="CD16">
        <v>4756196.0913</v>
      </c>
      <c r="CE16">
        <v>0</v>
      </c>
      <c r="CF16">
        <v>4724741.6895</v>
      </c>
      <c r="CG16">
        <v>0</v>
      </c>
      <c r="CH16">
        <v>0.9731359256</v>
      </c>
      <c r="CI16">
        <v>6953254</v>
      </c>
      <c r="CJ16">
        <v>1503.396</v>
      </c>
      <c r="CK16" s="85">
        <v>452072</v>
      </c>
      <c r="CL16" s="85">
        <v>208540</v>
      </c>
      <c r="CM16" s="85">
        <v>660612</v>
      </c>
      <c r="CN16">
        <v>7911729.0655</v>
      </c>
      <c r="CO16">
        <v>5229</v>
      </c>
      <c r="CP16">
        <v>829.278</v>
      </c>
      <c r="CQ16">
        <v>5262</v>
      </c>
      <c r="CR16">
        <v>987.721</v>
      </c>
      <c r="CS16">
        <v>5199</v>
      </c>
      <c r="CT16">
        <v>2304.818</v>
      </c>
      <c r="CU16">
        <v>5092</v>
      </c>
      <c r="CV16">
        <v>1334.117</v>
      </c>
      <c r="CW16">
        <v>5111</v>
      </c>
      <c r="CX16">
        <v>591.372</v>
      </c>
      <c r="CY16">
        <v>5121</v>
      </c>
      <c r="CZ16">
        <v>332.793</v>
      </c>
      <c r="DA16">
        <v>5121</v>
      </c>
      <c r="DB16">
        <v>1346.994</v>
      </c>
      <c r="DC16">
        <v>5150</v>
      </c>
      <c r="DD16">
        <v>1417.459</v>
      </c>
      <c r="DE16">
        <v>5106</v>
      </c>
      <c r="DF16">
        <v>668.851</v>
      </c>
      <c r="DG16">
        <v>5261</v>
      </c>
      <c r="DH16">
        <v>400.387</v>
      </c>
      <c r="DI16">
        <v>4989</v>
      </c>
      <c r="DJ16">
        <v>572.187</v>
      </c>
      <c r="DK16">
        <v>5092</v>
      </c>
      <c r="DL16">
        <v>182.339</v>
      </c>
      <c r="DM16">
        <v>5060</v>
      </c>
      <c r="DN16">
        <v>241.679</v>
      </c>
      <c r="DP16">
        <v>4971</v>
      </c>
      <c r="DQ16" s="85">
        <v>7689871</v>
      </c>
      <c r="DR16" s="85">
        <v>180408</v>
      </c>
      <c r="DS16" s="85">
        <v>7870279</v>
      </c>
      <c r="DT16">
        <v>0</v>
      </c>
      <c r="DU16" s="85">
        <v>7891532</v>
      </c>
      <c r="DV16" s="85">
        <v>640415</v>
      </c>
      <c r="DW16" s="85">
        <v>640415</v>
      </c>
      <c r="DX16">
        <v>7891532</v>
      </c>
      <c r="DY16">
        <v>5249</v>
      </c>
      <c r="DZ16">
        <v>640415</v>
      </c>
      <c r="EA16" s="85">
        <v>8552144</v>
      </c>
      <c r="EB16" s="85">
        <v>8552144</v>
      </c>
    </row>
    <row r="17" spans="1:132" ht="12.75">
      <c r="A17">
        <v>15809</v>
      </c>
      <c r="B17" t="s">
        <v>447</v>
      </c>
      <c r="C17" t="s">
        <v>183</v>
      </c>
      <c r="D17">
        <v>4</v>
      </c>
      <c r="E17">
        <v>2</v>
      </c>
      <c r="F17">
        <v>367.08</v>
      </c>
      <c r="G17">
        <v>0</v>
      </c>
      <c r="H17">
        <v>0</v>
      </c>
      <c r="I17">
        <v>0.726</v>
      </c>
      <c r="J17">
        <v>9.485</v>
      </c>
      <c r="K17">
        <v>0.307</v>
      </c>
      <c r="L17">
        <v>0</v>
      </c>
      <c r="M17">
        <v>0</v>
      </c>
      <c r="N17">
        <v>0</v>
      </c>
      <c r="O17">
        <v>0</v>
      </c>
      <c r="P17">
        <v>0</v>
      </c>
      <c r="Q17">
        <v>0</v>
      </c>
      <c r="R17">
        <v>0</v>
      </c>
      <c r="S17">
        <v>0</v>
      </c>
      <c r="T17">
        <v>492.17</v>
      </c>
      <c r="U17">
        <v>0</v>
      </c>
      <c r="V17">
        <v>0</v>
      </c>
      <c r="W17">
        <v>0</v>
      </c>
      <c r="X17">
        <v>0</v>
      </c>
      <c r="Y17">
        <v>0</v>
      </c>
      <c r="Z17">
        <v>0</v>
      </c>
      <c r="AA17">
        <v>0</v>
      </c>
      <c r="AB17">
        <v>0</v>
      </c>
      <c r="AC17">
        <v>0</v>
      </c>
      <c r="AD17">
        <v>0</v>
      </c>
      <c r="AE17">
        <v>0</v>
      </c>
      <c r="AF17">
        <v>62.592</v>
      </c>
      <c r="AG17">
        <v>0</v>
      </c>
      <c r="AH17">
        <v>0</v>
      </c>
      <c r="AI17">
        <v>367.08</v>
      </c>
      <c r="AJ17">
        <v>367.08</v>
      </c>
      <c r="AK17">
        <v>62.592</v>
      </c>
      <c r="AL17">
        <v>10.518</v>
      </c>
      <c r="AM17">
        <v>356.562</v>
      </c>
      <c r="AN17">
        <v>0</v>
      </c>
      <c r="AO17">
        <v>22</v>
      </c>
      <c r="AP17">
        <v>1</v>
      </c>
      <c r="AQ17">
        <v>33</v>
      </c>
      <c r="AR17">
        <v>0</v>
      </c>
      <c r="AS17">
        <v>0</v>
      </c>
      <c r="AT17">
        <v>0</v>
      </c>
      <c r="AU17">
        <v>0</v>
      </c>
      <c r="AV17">
        <v>0</v>
      </c>
      <c r="AW17">
        <v>0</v>
      </c>
      <c r="AX17">
        <v>0</v>
      </c>
      <c r="AY17">
        <v>0</v>
      </c>
      <c r="AZ17">
        <v>0</v>
      </c>
      <c r="BA17">
        <v>0</v>
      </c>
      <c r="BB17">
        <v>0</v>
      </c>
      <c r="BC17">
        <v>0</v>
      </c>
      <c r="BD17">
        <v>0</v>
      </c>
      <c r="BE17" s="85">
        <v>2769688</v>
      </c>
      <c r="BF17">
        <v>0</v>
      </c>
      <c r="BG17">
        <v>0</v>
      </c>
      <c r="BH17">
        <v>3809</v>
      </c>
      <c r="BI17" s="85">
        <v>12553</v>
      </c>
      <c r="BJ17">
        <v>0</v>
      </c>
      <c r="BK17" s="85">
        <v>3032476</v>
      </c>
      <c r="BL17">
        <v>4886</v>
      </c>
      <c r="BM17">
        <v>4625.0302734</v>
      </c>
      <c r="BN17">
        <v>4887.6337891</v>
      </c>
      <c r="BO17">
        <v>4887.6337891</v>
      </c>
      <c r="BP17">
        <v>5929.1992188</v>
      </c>
      <c r="BQ17">
        <v>0.0501417969</v>
      </c>
      <c r="BR17">
        <v>0.0434155273</v>
      </c>
      <c r="BS17">
        <v>0</v>
      </c>
      <c r="BT17">
        <v>33.006</v>
      </c>
      <c r="BU17">
        <v>0</v>
      </c>
      <c r="BV17">
        <v>1953242.0571</v>
      </c>
      <c r="BW17">
        <v>0</v>
      </c>
      <c r="BX17">
        <v>0</v>
      </c>
      <c r="BY17">
        <v>0</v>
      </c>
      <c r="BZ17">
        <v>583634.7959</v>
      </c>
      <c r="CA17">
        <v>0</v>
      </c>
      <c r="CB17">
        <v>0</v>
      </c>
      <c r="CC17">
        <v>37112.04375</v>
      </c>
      <c r="CD17">
        <v>195699.14942</v>
      </c>
      <c r="CE17">
        <v>0</v>
      </c>
      <c r="CF17">
        <v>0</v>
      </c>
      <c r="CG17">
        <v>0</v>
      </c>
      <c r="CH17">
        <v>0.9731359256</v>
      </c>
      <c r="CI17">
        <v>2695283</v>
      </c>
      <c r="CJ17">
        <v>582.76</v>
      </c>
      <c r="CK17" s="85">
        <v>175236</v>
      </c>
      <c r="CL17" s="85">
        <v>80836</v>
      </c>
      <c r="CM17" s="85">
        <v>256072</v>
      </c>
      <c r="CN17">
        <v>3025760.0462</v>
      </c>
      <c r="CO17">
        <v>5229</v>
      </c>
      <c r="CP17">
        <v>829.278</v>
      </c>
      <c r="CQ17">
        <v>5262</v>
      </c>
      <c r="CR17">
        <v>987.721</v>
      </c>
      <c r="CS17">
        <v>5199</v>
      </c>
      <c r="CT17">
        <v>2304.818</v>
      </c>
      <c r="CU17">
        <v>5092</v>
      </c>
      <c r="CV17">
        <v>1334.117</v>
      </c>
      <c r="CW17">
        <v>5111</v>
      </c>
      <c r="CX17">
        <v>591.372</v>
      </c>
      <c r="CY17">
        <v>5121</v>
      </c>
      <c r="CZ17">
        <v>332.793</v>
      </c>
      <c r="DA17">
        <v>5121</v>
      </c>
      <c r="DB17">
        <v>1346.994</v>
      </c>
      <c r="DC17">
        <v>5150</v>
      </c>
      <c r="DD17">
        <v>1417.459</v>
      </c>
      <c r="DE17">
        <v>5106</v>
      </c>
      <c r="DF17">
        <v>668.851</v>
      </c>
      <c r="DG17">
        <v>5261</v>
      </c>
      <c r="DH17">
        <v>400.387</v>
      </c>
      <c r="DI17">
        <v>4989</v>
      </c>
      <c r="DJ17">
        <v>572.187</v>
      </c>
      <c r="DK17">
        <v>5092</v>
      </c>
      <c r="DL17">
        <v>182.339</v>
      </c>
      <c r="DM17">
        <v>5060</v>
      </c>
      <c r="DN17">
        <v>241.679</v>
      </c>
      <c r="DP17">
        <v>4971</v>
      </c>
      <c r="DQ17" s="85">
        <v>2896900</v>
      </c>
      <c r="DR17" s="85">
        <v>69931</v>
      </c>
      <c r="DS17" s="85">
        <v>2966831</v>
      </c>
      <c r="DT17">
        <v>0</v>
      </c>
      <c r="DU17" s="85">
        <v>2979384</v>
      </c>
      <c r="DV17" s="85">
        <v>209696</v>
      </c>
      <c r="DW17" s="85">
        <v>209696</v>
      </c>
      <c r="DX17">
        <v>2979384</v>
      </c>
      <c r="DY17">
        <v>5113</v>
      </c>
      <c r="DZ17">
        <v>209696</v>
      </c>
      <c r="EA17" s="85">
        <v>3235456</v>
      </c>
      <c r="EB17" s="85">
        <v>3235456</v>
      </c>
    </row>
    <row r="18" spans="1:132" ht="12.75">
      <c r="A18">
        <v>15814</v>
      </c>
      <c r="B18" t="s">
        <v>447</v>
      </c>
      <c r="C18" t="s">
        <v>76</v>
      </c>
      <c r="D18">
        <v>4</v>
      </c>
      <c r="E18">
        <v>2</v>
      </c>
      <c r="F18">
        <v>119.82</v>
      </c>
      <c r="G18">
        <v>0</v>
      </c>
      <c r="H18">
        <v>0</v>
      </c>
      <c r="I18">
        <v>0</v>
      </c>
      <c r="J18">
        <v>0</v>
      </c>
      <c r="K18">
        <v>0</v>
      </c>
      <c r="L18">
        <v>0</v>
      </c>
      <c r="M18">
        <v>0</v>
      </c>
      <c r="N18">
        <v>0</v>
      </c>
      <c r="O18">
        <v>0</v>
      </c>
      <c r="P18">
        <v>0</v>
      </c>
      <c r="Q18">
        <v>0.003</v>
      </c>
      <c r="R18">
        <v>6.684</v>
      </c>
      <c r="S18">
        <v>0</v>
      </c>
      <c r="T18">
        <v>150.17</v>
      </c>
      <c r="U18">
        <v>0</v>
      </c>
      <c r="V18">
        <v>0</v>
      </c>
      <c r="W18">
        <v>0</v>
      </c>
      <c r="X18">
        <v>0</v>
      </c>
      <c r="Y18">
        <v>0</v>
      </c>
      <c r="Z18">
        <v>0</v>
      </c>
      <c r="AA18">
        <v>0</v>
      </c>
      <c r="AB18">
        <v>0</v>
      </c>
      <c r="AC18">
        <v>0</v>
      </c>
      <c r="AD18">
        <v>0</v>
      </c>
      <c r="AE18">
        <v>0</v>
      </c>
      <c r="AF18">
        <v>0</v>
      </c>
      <c r="AG18">
        <v>0</v>
      </c>
      <c r="AH18">
        <v>0</v>
      </c>
      <c r="AI18">
        <v>119.82</v>
      </c>
      <c r="AJ18">
        <v>119.82</v>
      </c>
      <c r="AK18">
        <v>0</v>
      </c>
      <c r="AL18">
        <v>0</v>
      </c>
      <c r="AM18">
        <v>119.817</v>
      </c>
      <c r="AN18">
        <v>114.568</v>
      </c>
      <c r="AO18">
        <v>0</v>
      </c>
      <c r="AP18">
        <v>0</v>
      </c>
      <c r="AQ18">
        <v>11.708</v>
      </c>
      <c r="AR18">
        <v>0</v>
      </c>
      <c r="AS18" s="85">
        <v>31506</v>
      </c>
      <c r="AT18">
        <v>0</v>
      </c>
      <c r="AU18">
        <v>0</v>
      </c>
      <c r="AV18" s="85">
        <v>23416</v>
      </c>
      <c r="AW18">
        <v>0</v>
      </c>
      <c r="AX18">
        <v>0</v>
      </c>
      <c r="AY18">
        <v>0</v>
      </c>
      <c r="AZ18">
        <v>0</v>
      </c>
      <c r="BA18" s="85">
        <v>11865</v>
      </c>
      <c r="BB18">
        <v>0</v>
      </c>
      <c r="BC18">
        <v>0</v>
      </c>
      <c r="BD18">
        <v>0</v>
      </c>
      <c r="BE18" s="85">
        <v>921422</v>
      </c>
      <c r="BF18">
        <v>0</v>
      </c>
      <c r="BG18">
        <v>0</v>
      </c>
      <c r="BH18">
        <v>3809</v>
      </c>
      <c r="BI18" s="85">
        <v>4759</v>
      </c>
      <c r="BJ18" s="85">
        <v>13245</v>
      </c>
      <c r="BK18" s="85">
        <v>1323326</v>
      </c>
      <c r="BL18">
        <v>5225</v>
      </c>
      <c r="BM18">
        <v>4625.0302734</v>
      </c>
      <c r="BN18">
        <v>4887.6337891</v>
      </c>
      <c r="BO18">
        <v>4887.6337891</v>
      </c>
      <c r="BP18">
        <v>5929.1992188</v>
      </c>
      <c r="BQ18">
        <v>0.0501417969</v>
      </c>
      <c r="BR18">
        <v>0.0434155273</v>
      </c>
      <c r="BS18">
        <v>11865</v>
      </c>
      <c r="BT18">
        <v>0</v>
      </c>
      <c r="BU18">
        <v>0</v>
      </c>
      <c r="BV18">
        <v>656355.98734</v>
      </c>
      <c r="BW18">
        <v>43593.844336</v>
      </c>
      <c r="BX18">
        <v>24</v>
      </c>
      <c r="BY18">
        <v>0</v>
      </c>
      <c r="BZ18">
        <v>178077.56934</v>
      </c>
      <c r="CA18">
        <v>0</v>
      </c>
      <c r="CB18">
        <v>0</v>
      </c>
      <c r="CC18">
        <v>0</v>
      </c>
      <c r="CD18">
        <v>0</v>
      </c>
      <c r="CE18">
        <v>0</v>
      </c>
      <c r="CF18">
        <v>0</v>
      </c>
      <c r="CG18">
        <v>0</v>
      </c>
      <c r="CH18">
        <v>0.9731359256</v>
      </c>
      <c r="CI18">
        <v>854463</v>
      </c>
      <c r="CJ18">
        <v>184.748</v>
      </c>
      <c r="CK18" s="85">
        <v>55554</v>
      </c>
      <c r="CL18" s="85">
        <v>25627</v>
      </c>
      <c r="CM18" s="85">
        <v>81181</v>
      </c>
      <c r="CN18">
        <v>1002603.401</v>
      </c>
      <c r="CO18">
        <v>5229</v>
      </c>
      <c r="CP18">
        <v>829.278</v>
      </c>
      <c r="CQ18">
        <v>5262</v>
      </c>
      <c r="CR18">
        <v>987.721</v>
      </c>
      <c r="CS18">
        <v>5199</v>
      </c>
      <c r="CT18">
        <v>2304.818</v>
      </c>
      <c r="CU18">
        <v>5092</v>
      </c>
      <c r="CV18">
        <v>1334.117</v>
      </c>
      <c r="CW18">
        <v>5111</v>
      </c>
      <c r="CX18">
        <v>591.372</v>
      </c>
      <c r="CY18">
        <v>5121</v>
      </c>
      <c r="CZ18">
        <v>332.793</v>
      </c>
      <c r="DA18">
        <v>5121</v>
      </c>
      <c r="DB18">
        <v>1346.994</v>
      </c>
      <c r="DC18">
        <v>5150</v>
      </c>
      <c r="DD18">
        <v>1417.459</v>
      </c>
      <c r="DE18">
        <v>5106</v>
      </c>
      <c r="DF18">
        <v>668.851</v>
      </c>
      <c r="DG18">
        <v>5261</v>
      </c>
      <c r="DH18">
        <v>400.387</v>
      </c>
      <c r="DI18">
        <v>4989</v>
      </c>
      <c r="DJ18">
        <v>572.187</v>
      </c>
      <c r="DK18">
        <v>5092</v>
      </c>
      <c r="DL18">
        <v>182.339</v>
      </c>
      <c r="DM18">
        <v>5060</v>
      </c>
      <c r="DN18">
        <v>241.679</v>
      </c>
      <c r="DP18">
        <v>4971</v>
      </c>
      <c r="DQ18" s="85">
        <v>965308</v>
      </c>
      <c r="DR18" s="85">
        <v>22170</v>
      </c>
      <c r="DS18" s="85">
        <v>987478</v>
      </c>
      <c r="DT18" s="85">
        <v>-1380</v>
      </c>
      <c r="DU18" s="85">
        <v>990857</v>
      </c>
      <c r="DV18" s="85">
        <v>69435</v>
      </c>
      <c r="DW18" s="85">
        <v>69435</v>
      </c>
      <c r="DX18">
        <v>990857</v>
      </c>
      <c r="DY18">
        <v>5363</v>
      </c>
      <c r="DZ18">
        <v>69435</v>
      </c>
      <c r="EA18" s="85">
        <v>1072038</v>
      </c>
      <c r="EB18" s="85">
        <v>1072038</v>
      </c>
    </row>
    <row r="19" spans="1:132" ht="12.75">
      <c r="A19">
        <v>15815</v>
      </c>
      <c r="B19" t="s">
        <v>447</v>
      </c>
      <c r="C19" t="s">
        <v>188</v>
      </c>
      <c r="D19">
        <v>4</v>
      </c>
      <c r="E19">
        <v>2</v>
      </c>
      <c r="F19">
        <v>660.055</v>
      </c>
      <c r="G19">
        <v>0</v>
      </c>
      <c r="H19">
        <v>0</v>
      </c>
      <c r="I19">
        <v>0.275</v>
      </c>
      <c r="J19">
        <v>0.409</v>
      </c>
      <c r="K19">
        <v>0</v>
      </c>
      <c r="L19">
        <v>0</v>
      </c>
      <c r="M19">
        <v>0</v>
      </c>
      <c r="N19">
        <v>0</v>
      </c>
      <c r="O19">
        <v>0</v>
      </c>
      <c r="P19">
        <v>0</v>
      </c>
      <c r="Q19">
        <v>27.332</v>
      </c>
      <c r="R19">
        <v>37.527</v>
      </c>
      <c r="S19">
        <v>0</v>
      </c>
      <c r="T19">
        <v>691.33</v>
      </c>
      <c r="U19">
        <v>0.049</v>
      </c>
      <c r="V19">
        <v>0</v>
      </c>
      <c r="W19">
        <v>0</v>
      </c>
      <c r="X19">
        <v>0</v>
      </c>
      <c r="Y19">
        <v>0</v>
      </c>
      <c r="Z19">
        <v>0</v>
      </c>
      <c r="AA19">
        <v>0</v>
      </c>
      <c r="AB19">
        <v>0</v>
      </c>
      <c r="AC19">
        <v>0</v>
      </c>
      <c r="AD19">
        <v>0</v>
      </c>
      <c r="AE19">
        <v>0</v>
      </c>
      <c r="AF19">
        <v>64.825</v>
      </c>
      <c r="AG19">
        <v>0</v>
      </c>
      <c r="AH19">
        <v>0</v>
      </c>
      <c r="AI19">
        <v>660.055</v>
      </c>
      <c r="AJ19">
        <v>660.055</v>
      </c>
      <c r="AK19">
        <v>64.825</v>
      </c>
      <c r="AL19">
        <v>0.684</v>
      </c>
      <c r="AM19">
        <v>632.039</v>
      </c>
      <c r="AN19">
        <v>149.243</v>
      </c>
      <c r="AO19">
        <v>22.75</v>
      </c>
      <c r="AP19">
        <v>0.167</v>
      </c>
      <c r="AQ19">
        <v>0</v>
      </c>
      <c r="AR19">
        <v>0</v>
      </c>
      <c r="AS19" s="85">
        <v>41042</v>
      </c>
      <c r="AT19" s="85">
        <v>11417</v>
      </c>
      <c r="AU19">
        <v>0</v>
      </c>
      <c r="AV19">
        <v>0</v>
      </c>
      <c r="AW19">
        <v>0</v>
      </c>
      <c r="AX19">
        <v>0</v>
      </c>
      <c r="AY19">
        <v>0</v>
      </c>
      <c r="AZ19">
        <v>0</v>
      </c>
      <c r="BA19" s="85">
        <v>14845</v>
      </c>
      <c r="BB19">
        <v>0</v>
      </c>
      <c r="BC19">
        <v>0</v>
      </c>
      <c r="BD19">
        <v>0</v>
      </c>
      <c r="BE19" s="85">
        <v>4856092</v>
      </c>
      <c r="BF19">
        <v>0</v>
      </c>
      <c r="BG19">
        <v>0</v>
      </c>
      <c r="BH19">
        <v>3809</v>
      </c>
      <c r="BI19" s="85">
        <v>24155</v>
      </c>
      <c r="BJ19" s="85">
        <v>6455</v>
      </c>
      <c r="BK19" s="85">
        <v>5850093</v>
      </c>
      <c r="BL19">
        <v>5064</v>
      </c>
      <c r="BM19">
        <v>4625.0302734</v>
      </c>
      <c r="BN19">
        <v>4887.6337891</v>
      </c>
      <c r="BO19">
        <v>4887.6337891</v>
      </c>
      <c r="BP19">
        <v>5929.1992188</v>
      </c>
      <c r="BQ19">
        <v>0.0501417969</v>
      </c>
      <c r="BR19">
        <v>0.0434155273</v>
      </c>
      <c r="BS19">
        <v>14845</v>
      </c>
      <c r="BT19">
        <v>2.602</v>
      </c>
      <c r="BU19">
        <v>0</v>
      </c>
      <c r="BV19">
        <v>3462301.5255</v>
      </c>
      <c r="BW19">
        <v>244755.56499</v>
      </c>
      <c r="BX19">
        <v>218777</v>
      </c>
      <c r="BY19">
        <v>0</v>
      </c>
      <c r="BZ19">
        <v>819806.65919</v>
      </c>
      <c r="CA19">
        <v>700.17913575</v>
      </c>
      <c r="CB19">
        <v>0</v>
      </c>
      <c r="CC19">
        <v>38436.033936</v>
      </c>
      <c r="CD19">
        <v>15427.776367</v>
      </c>
      <c r="CE19">
        <v>0</v>
      </c>
      <c r="CF19">
        <v>0</v>
      </c>
      <c r="CG19">
        <v>0</v>
      </c>
      <c r="CH19">
        <v>0.9731359256</v>
      </c>
      <c r="CI19">
        <v>4671252</v>
      </c>
      <c r="CJ19">
        <v>1009.994</v>
      </c>
      <c r="CK19" s="85">
        <v>303706</v>
      </c>
      <c r="CL19" s="85">
        <v>140099</v>
      </c>
      <c r="CM19" s="85">
        <v>443805</v>
      </c>
      <c r="CN19">
        <v>5299896.7391</v>
      </c>
      <c r="CO19">
        <v>5229</v>
      </c>
      <c r="CP19">
        <v>829.278</v>
      </c>
      <c r="CQ19">
        <v>5262</v>
      </c>
      <c r="CR19">
        <v>987.721</v>
      </c>
      <c r="CS19">
        <v>5199</v>
      </c>
      <c r="CT19">
        <v>2304.818</v>
      </c>
      <c r="CU19">
        <v>5092</v>
      </c>
      <c r="CV19">
        <v>1334.117</v>
      </c>
      <c r="CW19">
        <v>5111</v>
      </c>
      <c r="CX19">
        <v>591.372</v>
      </c>
      <c r="CY19">
        <v>5121</v>
      </c>
      <c r="CZ19">
        <v>332.793</v>
      </c>
      <c r="DA19">
        <v>5121</v>
      </c>
      <c r="DB19">
        <v>1346.994</v>
      </c>
      <c r="DC19">
        <v>5150</v>
      </c>
      <c r="DD19">
        <v>1417.459</v>
      </c>
      <c r="DE19">
        <v>5106</v>
      </c>
      <c r="DF19">
        <v>668.851</v>
      </c>
      <c r="DG19">
        <v>5261</v>
      </c>
      <c r="DH19">
        <v>400.387</v>
      </c>
      <c r="DI19">
        <v>4989</v>
      </c>
      <c r="DJ19">
        <v>572.187</v>
      </c>
      <c r="DK19">
        <v>5092</v>
      </c>
      <c r="DL19">
        <v>182.339</v>
      </c>
      <c r="DM19">
        <v>5060</v>
      </c>
      <c r="DN19">
        <v>241.679</v>
      </c>
      <c r="DP19">
        <v>4971</v>
      </c>
      <c r="DQ19" s="85">
        <v>5114610</v>
      </c>
      <c r="DR19" s="85">
        <v>121199</v>
      </c>
      <c r="DS19" s="85">
        <v>5235809</v>
      </c>
      <c r="DT19" s="85">
        <v>8390</v>
      </c>
      <c r="DU19" s="85">
        <v>5268354</v>
      </c>
      <c r="DV19" s="85">
        <v>412262</v>
      </c>
      <c r="DW19" s="85">
        <v>412262</v>
      </c>
      <c r="DX19">
        <v>5268354</v>
      </c>
      <c r="DY19">
        <v>5216</v>
      </c>
      <c r="DZ19">
        <v>423679</v>
      </c>
      <c r="EA19" s="85">
        <v>5723576</v>
      </c>
      <c r="EB19" s="85">
        <v>5723576</v>
      </c>
    </row>
    <row r="20" spans="1:132" ht="12.75">
      <c r="A20">
        <v>15816</v>
      </c>
      <c r="B20" t="s">
        <v>447</v>
      </c>
      <c r="C20" t="s">
        <v>77</v>
      </c>
      <c r="D20">
        <v>4</v>
      </c>
      <c r="E20">
        <v>2</v>
      </c>
      <c r="F20">
        <v>239.936</v>
      </c>
      <c r="G20">
        <v>0</v>
      </c>
      <c r="H20">
        <v>0</v>
      </c>
      <c r="I20">
        <v>0</v>
      </c>
      <c r="J20">
        <v>1.181</v>
      </c>
      <c r="K20">
        <v>0.079</v>
      </c>
      <c r="L20">
        <v>0</v>
      </c>
      <c r="M20">
        <v>0</v>
      </c>
      <c r="N20">
        <v>0</v>
      </c>
      <c r="O20">
        <v>0</v>
      </c>
      <c r="P20">
        <v>0</v>
      </c>
      <c r="Q20">
        <v>117.308</v>
      </c>
      <c r="R20">
        <v>14.532</v>
      </c>
      <c r="S20">
        <v>2</v>
      </c>
      <c r="T20">
        <v>82.5</v>
      </c>
      <c r="U20">
        <v>0</v>
      </c>
      <c r="V20">
        <v>0</v>
      </c>
      <c r="W20">
        <v>0</v>
      </c>
      <c r="X20">
        <v>0</v>
      </c>
      <c r="Y20">
        <v>0</v>
      </c>
      <c r="Z20">
        <v>0</v>
      </c>
      <c r="AA20">
        <v>0</v>
      </c>
      <c r="AB20">
        <v>0</v>
      </c>
      <c r="AC20">
        <v>0</v>
      </c>
      <c r="AD20">
        <v>0</v>
      </c>
      <c r="AE20">
        <v>0</v>
      </c>
      <c r="AF20">
        <v>5.589</v>
      </c>
      <c r="AG20">
        <v>0</v>
      </c>
      <c r="AH20">
        <v>0</v>
      </c>
      <c r="AI20">
        <v>239.936</v>
      </c>
      <c r="AJ20">
        <v>239.936</v>
      </c>
      <c r="AK20">
        <v>5.589</v>
      </c>
      <c r="AL20">
        <v>1.26</v>
      </c>
      <c r="AM20">
        <v>121.368</v>
      </c>
      <c r="AN20">
        <v>127.846</v>
      </c>
      <c r="AO20">
        <v>0</v>
      </c>
      <c r="AP20">
        <v>0</v>
      </c>
      <c r="AQ20">
        <v>16</v>
      </c>
      <c r="AR20">
        <v>0</v>
      </c>
      <c r="AS20" s="85">
        <v>35158</v>
      </c>
      <c r="AT20">
        <v>0</v>
      </c>
      <c r="AU20">
        <v>0</v>
      </c>
      <c r="AV20" s="85">
        <v>32000</v>
      </c>
      <c r="AW20">
        <v>0</v>
      </c>
      <c r="AX20">
        <v>0</v>
      </c>
      <c r="AY20">
        <v>0</v>
      </c>
      <c r="AZ20">
        <v>0</v>
      </c>
      <c r="BA20" s="85">
        <v>4860</v>
      </c>
      <c r="BB20">
        <v>0</v>
      </c>
      <c r="BC20">
        <v>0</v>
      </c>
      <c r="BD20">
        <v>0</v>
      </c>
      <c r="BE20" s="85">
        <v>1863613</v>
      </c>
      <c r="BF20">
        <v>0</v>
      </c>
      <c r="BG20">
        <v>0</v>
      </c>
      <c r="BH20">
        <v>3809</v>
      </c>
      <c r="BI20" s="85">
        <v>6741</v>
      </c>
      <c r="BJ20" s="85">
        <v>6030</v>
      </c>
      <c r="BK20" s="85">
        <v>1609324</v>
      </c>
      <c r="BL20">
        <v>5218</v>
      </c>
      <c r="BM20">
        <v>4625.0302734</v>
      </c>
      <c r="BN20">
        <v>4887.6337891</v>
      </c>
      <c r="BO20">
        <v>4887.6337891</v>
      </c>
      <c r="BP20">
        <v>5929.1992188</v>
      </c>
      <c r="BQ20">
        <v>0.0501417969</v>
      </c>
      <c r="BR20">
        <v>0.0434155273</v>
      </c>
      <c r="BS20">
        <v>4860</v>
      </c>
      <c r="BT20">
        <v>3.78</v>
      </c>
      <c r="BU20">
        <v>0</v>
      </c>
      <c r="BV20">
        <v>664852.34542</v>
      </c>
      <c r="BW20">
        <v>94779.435352</v>
      </c>
      <c r="BX20">
        <v>938982</v>
      </c>
      <c r="BY20">
        <v>1423.0078125</v>
      </c>
      <c r="BZ20">
        <v>97831.78711</v>
      </c>
      <c r="CA20">
        <v>0</v>
      </c>
      <c r="CB20">
        <v>0</v>
      </c>
      <c r="CC20">
        <v>3313.8294434</v>
      </c>
      <c r="CD20">
        <v>22412.373047</v>
      </c>
      <c r="CE20">
        <v>0</v>
      </c>
      <c r="CF20">
        <v>0</v>
      </c>
      <c r="CG20">
        <v>0</v>
      </c>
      <c r="CH20">
        <v>0.9731359256</v>
      </c>
      <c r="CI20">
        <v>1774606</v>
      </c>
      <c r="CJ20">
        <v>383.696</v>
      </c>
      <c r="CK20" s="85">
        <v>115378</v>
      </c>
      <c r="CL20" s="85">
        <v>53223</v>
      </c>
      <c r="CM20" s="85">
        <v>168601</v>
      </c>
      <c r="CN20">
        <v>2032213.7782</v>
      </c>
      <c r="CO20">
        <v>5229</v>
      </c>
      <c r="CP20">
        <v>829.278</v>
      </c>
      <c r="CQ20">
        <v>5262</v>
      </c>
      <c r="CR20">
        <v>987.721</v>
      </c>
      <c r="CS20">
        <v>5199</v>
      </c>
      <c r="CT20">
        <v>2304.818</v>
      </c>
      <c r="CU20">
        <v>5092</v>
      </c>
      <c r="CV20">
        <v>1334.117</v>
      </c>
      <c r="CW20">
        <v>5111</v>
      </c>
      <c r="CX20">
        <v>591.372</v>
      </c>
      <c r="CY20">
        <v>5121</v>
      </c>
      <c r="CZ20">
        <v>332.793</v>
      </c>
      <c r="DA20">
        <v>5121</v>
      </c>
      <c r="DB20">
        <v>1346.994</v>
      </c>
      <c r="DC20">
        <v>5150</v>
      </c>
      <c r="DD20">
        <v>1417.459</v>
      </c>
      <c r="DE20">
        <v>5106</v>
      </c>
      <c r="DF20">
        <v>668.851</v>
      </c>
      <c r="DG20">
        <v>5261</v>
      </c>
      <c r="DH20">
        <v>400.387</v>
      </c>
      <c r="DI20">
        <v>4989</v>
      </c>
      <c r="DJ20">
        <v>572.187</v>
      </c>
      <c r="DK20">
        <v>5092</v>
      </c>
      <c r="DL20">
        <v>182.339</v>
      </c>
      <c r="DM20">
        <v>5060</v>
      </c>
      <c r="DN20">
        <v>241.679</v>
      </c>
      <c r="DP20">
        <v>4971</v>
      </c>
      <c r="DQ20" s="85">
        <v>2002126</v>
      </c>
      <c r="DR20" s="85">
        <v>46044</v>
      </c>
      <c r="DS20" s="85">
        <v>2048170</v>
      </c>
      <c r="DT20" s="85">
        <v>-1170</v>
      </c>
      <c r="DU20" s="85">
        <v>2053741</v>
      </c>
      <c r="DV20" s="85">
        <v>190128</v>
      </c>
      <c r="DW20" s="85">
        <v>190128</v>
      </c>
      <c r="DX20">
        <v>2053741</v>
      </c>
      <c r="DY20">
        <v>5353</v>
      </c>
      <c r="DZ20">
        <v>190128</v>
      </c>
      <c r="EA20" s="85">
        <v>2222342</v>
      </c>
      <c r="EB20" s="85">
        <v>2222342</v>
      </c>
    </row>
    <row r="21" spans="1:132" ht="12.75">
      <c r="A21">
        <v>15817</v>
      </c>
      <c r="B21" t="s">
        <v>447</v>
      </c>
      <c r="C21" t="s">
        <v>78</v>
      </c>
      <c r="D21">
        <v>4</v>
      </c>
      <c r="E21">
        <v>2</v>
      </c>
      <c r="F21">
        <v>340.178</v>
      </c>
      <c r="G21">
        <v>0</v>
      </c>
      <c r="H21">
        <v>0</v>
      </c>
      <c r="I21">
        <v>0</v>
      </c>
      <c r="J21">
        <v>0</v>
      </c>
      <c r="K21">
        <v>0</v>
      </c>
      <c r="L21">
        <v>0</v>
      </c>
      <c r="M21">
        <v>0</v>
      </c>
      <c r="N21">
        <v>0</v>
      </c>
      <c r="O21">
        <v>0</v>
      </c>
      <c r="P21">
        <v>0</v>
      </c>
      <c r="Q21">
        <v>11.861</v>
      </c>
      <c r="R21">
        <v>42.789</v>
      </c>
      <c r="S21">
        <v>0</v>
      </c>
      <c r="T21">
        <v>320.83</v>
      </c>
      <c r="U21">
        <v>0</v>
      </c>
      <c r="V21">
        <v>0</v>
      </c>
      <c r="W21">
        <v>0</v>
      </c>
      <c r="X21">
        <v>0</v>
      </c>
      <c r="Y21">
        <v>0</v>
      </c>
      <c r="Z21">
        <v>0</v>
      </c>
      <c r="AA21">
        <v>0</v>
      </c>
      <c r="AB21">
        <v>0</v>
      </c>
      <c r="AC21">
        <v>0</v>
      </c>
      <c r="AD21">
        <v>0</v>
      </c>
      <c r="AE21">
        <v>0</v>
      </c>
      <c r="AF21">
        <v>25.344</v>
      </c>
      <c r="AG21">
        <v>0</v>
      </c>
      <c r="AH21">
        <v>0</v>
      </c>
      <c r="AI21">
        <v>340.178</v>
      </c>
      <c r="AJ21">
        <v>340.178</v>
      </c>
      <c r="AK21">
        <v>25.344</v>
      </c>
      <c r="AL21">
        <v>0</v>
      </c>
      <c r="AM21">
        <v>328.317</v>
      </c>
      <c r="AN21">
        <v>298.08</v>
      </c>
      <c r="AO21">
        <v>0</v>
      </c>
      <c r="AP21">
        <v>0</v>
      </c>
      <c r="AQ21">
        <v>20.583</v>
      </c>
      <c r="AR21">
        <v>0</v>
      </c>
      <c r="AS21" s="85">
        <v>81972</v>
      </c>
      <c r="AT21">
        <v>0</v>
      </c>
      <c r="AU21">
        <v>0</v>
      </c>
      <c r="AV21" s="85">
        <v>41166</v>
      </c>
      <c r="AW21">
        <v>0</v>
      </c>
      <c r="AX21">
        <v>0</v>
      </c>
      <c r="AY21">
        <v>0</v>
      </c>
      <c r="AZ21">
        <v>0</v>
      </c>
      <c r="BA21" s="85">
        <v>38295</v>
      </c>
      <c r="BB21">
        <v>0</v>
      </c>
      <c r="BC21">
        <v>0</v>
      </c>
      <c r="BD21">
        <v>0</v>
      </c>
      <c r="BE21" s="85">
        <v>2688278</v>
      </c>
      <c r="BF21">
        <v>0</v>
      </c>
      <c r="BG21">
        <v>0</v>
      </c>
      <c r="BH21">
        <v>3809</v>
      </c>
      <c r="BI21" s="85">
        <v>13208</v>
      </c>
      <c r="BJ21" s="85">
        <v>39795</v>
      </c>
      <c r="BK21" s="85">
        <v>3066492</v>
      </c>
      <c r="BL21">
        <v>5275</v>
      </c>
      <c r="BM21">
        <v>4625.0302734</v>
      </c>
      <c r="BN21">
        <v>4887.6337891</v>
      </c>
      <c r="BO21">
        <v>4887.6337891</v>
      </c>
      <c r="BP21">
        <v>5929.1992188</v>
      </c>
      <c r="BQ21">
        <v>0.0501417969</v>
      </c>
      <c r="BR21">
        <v>0.0434155273</v>
      </c>
      <c r="BS21">
        <v>38295</v>
      </c>
      <c r="BT21">
        <v>0</v>
      </c>
      <c r="BU21">
        <v>0</v>
      </c>
      <c r="BV21">
        <v>1798516.3098</v>
      </c>
      <c r="BW21">
        <v>279074.95591</v>
      </c>
      <c r="BX21">
        <v>94940</v>
      </c>
      <c r="BY21">
        <v>0</v>
      </c>
      <c r="BZ21">
        <v>380452.99707</v>
      </c>
      <c r="CA21">
        <v>0</v>
      </c>
      <c r="CB21">
        <v>0</v>
      </c>
      <c r="CC21">
        <v>15026.9625</v>
      </c>
      <c r="CD21">
        <v>0</v>
      </c>
      <c r="CE21">
        <v>0</v>
      </c>
      <c r="CF21">
        <v>0</v>
      </c>
      <c r="CG21">
        <v>0</v>
      </c>
      <c r="CH21">
        <v>0.9731359256</v>
      </c>
      <c r="CI21">
        <v>2499024</v>
      </c>
      <c r="CJ21">
        <v>540.326</v>
      </c>
      <c r="CK21" s="85">
        <v>162476</v>
      </c>
      <c r="CL21" s="85">
        <v>74950</v>
      </c>
      <c r="CM21" s="85">
        <v>237426</v>
      </c>
      <c r="CN21">
        <v>2925704.2253</v>
      </c>
      <c r="CO21">
        <v>5229</v>
      </c>
      <c r="CP21">
        <v>829.278</v>
      </c>
      <c r="CQ21">
        <v>5262</v>
      </c>
      <c r="CR21">
        <v>987.721</v>
      </c>
      <c r="CS21">
        <v>5199</v>
      </c>
      <c r="CT21">
        <v>2304.818</v>
      </c>
      <c r="CU21">
        <v>5092</v>
      </c>
      <c r="CV21">
        <v>1334.117</v>
      </c>
      <c r="CW21">
        <v>5111</v>
      </c>
      <c r="CX21">
        <v>591.372</v>
      </c>
      <c r="CY21">
        <v>5121</v>
      </c>
      <c r="CZ21">
        <v>332.793</v>
      </c>
      <c r="DA21">
        <v>5121</v>
      </c>
      <c r="DB21">
        <v>1346.994</v>
      </c>
      <c r="DC21">
        <v>5150</v>
      </c>
      <c r="DD21">
        <v>1417.459</v>
      </c>
      <c r="DE21">
        <v>5106</v>
      </c>
      <c r="DF21">
        <v>668.851</v>
      </c>
      <c r="DG21">
        <v>5261</v>
      </c>
      <c r="DH21">
        <v>400.387</v>
      </c>
      <c r="DI21">
        <v>4989</v>
      </c>
      <c r="DJ21">
        <v>572.187</v>
      </c>
      <c r="DK21">
        <v>5092</v>
      </c>
      <c r="DL21">
        <v>182.339</v>
      </c>
      <c r="DM21">
        <v>5060</v>
      </c>
      <c r="DN21">
        <v>241.679</v>
      </c>
      <c r="DP21">
        <v>4971</v>
      </c>
      <c r="DQ21" s="85">
        <v>2850220</v>
      </c>
      <c r="DR21" s="85">
        <v>64839</v>
      </c>
      <c r="DS21" s="85">
        <v>2915059</v>
      </c>
      <c r="DT21" s="85">
        <v>-1500</v>
      </c>
      <c r="DU21" s="85">
        <v>2926767</v>
      </c>
      <c r="DV21" s="85">
        <v>238489</v>
      </c>
      <c r="DW21" s="85">
        <v>238489</v>
      </c>
      <c r="DX21">
        <v>2926767</v>
      </c>
      <c r="DY21">
        <v>5417</v>
      </c>
      <c r="DZ21">
        <v>238489</v>
      </c>
      <c r="EA21" s="85">
        <v>3164193</v>
      </c>
      <c r="EB21" s="85">
        <v>3164193</v>
      </c>
    </row>
    <row r="22" spans="1:132" ht="12.75">
      <c r="A22">
        <v>15819</v>
      </c>
      <c r="B22" t="s">
        <v>447</v>
      </c>
      <c r="C22" t="s">
        <v>185</v>
      </c>
      <c r="D22">
        <v>4</v>
      </c>
      <c r="E22">
        <v>2</v>
      </c>
      <c r="F22">
        <v>808.718</v>
      </c>
      <c r="G22">
        <v>0.148</v>
      </c>
      <c r="H22">
        <v>0</v>
      </c>
      <c r="I22">
        <v>0.704</v>
      </c>
      <c r="J22">
        <v>0.105</v>
      </c>
      <c r="K22">
        <v>0</v>
      </c>
      <c r="L22">
        <v>0</v>
      </c>
      <c r="M22">
        <v>0</v>
      </c>
      <c r="N22">
        <v>0</v>
      </c>
      <c r="O22">
        <v>0</v>
      </c>
      <c r="P22">
        <v>0</v>
      </c>
      <c r="Q22">
        <v>21.857</v>
      </c>
      <c r="R22">
        <v>39.178</v>
      </c>
      <c r="S22">
        <v>0</v>
      </c>
      <c r="T22">
        <v>743.5</v>
      </c>
      <c r="U22">
        <v>0</v>
      </c>
      <c r="V22">
        <v>0</v>
      </c>
      <c r="W22">
        <v>0</v>
      </c>
      <c r="X22">
        <v>0</v>
      </c>
      <c r="Y22">
        <v>0</v>
      </c>
      <c r="Z22">
        <v>0</v>
      </c>
      <c r="AA22">
        <v>0</v>
      </c>
      <c r="AB22">
        <v>0</v>
      </c>
      <c r="AC22">
        <v>0</v>
      </c>
      <c r="AD22">
        <v>0</v>
      </c>
      <c r="AE22">
        <v>0</v>
      </c>
      <c r="AF22">
        <v>46.969</v>
      </c>
      <c r="AG22">
        <v>0</v>
      </c>
      <c r="AH22">
        <v>0</v>
      </c>
      <c r="AI22">
        <v>808.718</v>
      </c>
      <c r="AJ22">
        <v>808.718</v>
      </c>
      <c r="AK22">
        <v>46.969</v>
      </c>
      <c r="AL22">
        <v>0.957</v>
      </c>
      <c r="AM22">
        <v>785.904</v>
      </c>
      <c r="AN22">
        <v>162.285</v>
      </c>
      <c r="AO22">
        <v>22.417</v>
      </c>
      <c r="AP22">
        <v>1.417</v>
      </c>
      <c r="AQ22">
        <v>0</v>
      </c>
      <c r="AR22">
        <v>0</v>
      </c>
      <c r="AS22" s="85">
        <v>44628</v>
      </c>
      <c r="AT22" s="85">
        <v>11562</v>
      </c>
      <c r="AU22">
        <v>0</v>
      </c>
      <c r="AV22">
        <v>0</v>
      </c>
      <c r="AW22">
        <v>0</v>
      </c>
      <c r="AX22">
        <v>0</v>
      </c>
      <c r="AY22">
        <v>0</v>
      </c>
      <c r="AZ22">
        <v>0</v>
      </c>
      <c r="BA22" s="85">
        <v>20828</v>
      </c>
      <c r="BB22">
        <v>0</v>
      </c>
      <c r="BC22">
        <v>0</v>
      </c>
      <c r="BD22">
        <v>0</v>
      </c>
      <c r="BE22" s="85">
        <v>5737751</v>
      </c>
      <c r="BF22">
        <v>0</v>
      </c>
      <c r="BG22">
        <v>0</v>
      </c>
      <c r="BH22">
        <v>3809</v>
      </c>
      <c r="BI22" s="85">
        <v>27726</v>
      </c>
      <c r="BJ22" s="85">
        <v>7938</v>
      </c>
      <c r="BK22" s="85">
        <v>8391458</v>
      </c>
      <c r="BL22">
        <v>5253</v>
      </c>
      <c r="BM22">
        <v>4625.0302734</v>
      </c>
      <c r="BN22">
        <v>4887.6337891</v>
      </c>
      <c r="BO22">
        <v>4887.6337891</v>
      </c>
      <c r="BP22">
        <v>5929.1992188</v>
      </c>
      <c r="BQ22">
        <v>0.0501417969</v>
      </c>
      <c r="BR22">
        <v>0.0434155273</v>
      </c>
      <c r="BS22">
        <v>20828</v>
      </c>
      <c r="BT22">
        <v>4.575</v>
      </c>
      <c r="BU22">
        <v>0</v>
      </c>
      <c r="BV22">
        <v>4305172.0196</v>
      </c>
      <c r="BW22">
        <v>255523.58369</v>
      </c>
      <c r="BX22">
        <v>174953</v>
      </c>
      <c r="BY22">
        <v>0</v>
      </c>
      <c r="BZ22">
        <v>881671.92384</v>
      </c>
      <c r="CA22">
        <v>0</v>
      </c>
      <c r="CB22">
        <v>0</v>
      </c>
      <c r="CC22">
        <v>27848.855811</v>
      </c>
      <c r="CD22">
        <v>27126.086426</v>
      </c>
      <c r="CE22">
        <v>0</v>
      </c>
      <c r="CF22">
        <v>0</v>
      </c>
      <c r="CG22">
        <v>0</v>
      </c>
      <c r="CH22">
        <v>0.9731359256</v>
      </c>
      <c r="CI22">
        <v>5519915</v>
      </c>
      <c r="CJ22">
        <v>1193.487</v>
      </c>
      <c r="CK22" s="85">
        <v>358882</v>
      </c>
      <c r="CL22" s="85">
        <v>165552</v>
      </c>
      <c r="CM22" s="85">
        <v>524434</v>
      </c>
      <c r="CN22">
        <v>6262185.4694</v>
      </c>
      <c r="CO22">
        <v>5229</v>
      </c>
      <c r="CP22">
        <v>829.278</v>
      </c>
      <c r="CQ22">
        <v>5262</v>
      </c>
      <c r="CR22">
        <v>987.721</v>
      </c>
      <c r="CS22">
        <v>5199</v>
      </c>
      <c r="CT22">
        <v>2304.818</v>
      </c>
      <c r="CU22">
        <v>5092</v>
      </c>
      <c r="CV22">
        <v>1334.117</v>
      </c>
      <c r="CW22">
        <v>5111</v>
      </c>
      <c r="CX22">
        <v>591.372</v>
      </c>
      <c r="CY22">
        <v>5121</v>
      </c>
      <c r="CZ22">
        <v>332.793</v>
      </c>
      <c r="DA22">
        <v>5121</v>
      </c>
      <c r="DB22">
        <v>1346.994</v>
      </c>
      <c r="DC22">
        <v>5150</v>
      </c>
      <c r="DD22">
        <v>1417.459</v>
      </c>
      <c r="DE22">
        <v>5106</v>
      </c>
      <c r="DF22">
        <v>668.851</v>
      </c>
      <c r="DG22">
        <v>5261</v>
      </c>
      <c r="DH22">
        <v>400.387</v>
      </c>
      <c r="DI22">
        <v>4989</v>
      </c>
      <c r="DJ22">
        <v>572.187</v>
      </c>
      <c r="DK22">
        <v>5092</v>
      </c>
      <c r="DL22">
        <v>182.339</v>
      </c>
      <c r="DM22">
        <v>5060</v>
      </c>
      <c r="DN22">
        <v>241.679</v>
      </c>
      <c r="DP22">
        <v>4971</v>
      </c>
      <c r="DQ22" s="85">
        <v>6269387</v>
      </c>
      <c r="DR22" s="85">
        <v>143218</v>
      </c>
      <c r="DS22" s="85">
        <v>6412605</v>
      </c>
      <c r="DT22" s="85">
        <v>12890</v>
      </c>
      <c r="DU22" s="85">
        <v>6453221</v>
      </c>
      <c r="DV22" s="85">
        <v>715470</v>
      </c>
      <c r="DW22" s="85">
        <v>715470</v>
      </c>
      <c r="DX22">
        <v>6453221</v>
      </c>
      <c r="DY22">
        <v>5407</v>
      </c>
      <c r="DZ22">
        <v>727032</v>
      </c>
      <c r="EA22" s="85">
        <v>6989217</v>
      </c>
      <c r="EB22" s="85">
        <v>6989217</v>
      </c>
    </row>
    <row r="23" spans="1:132" ht="12.75">
      <c r="A23">
        <v>15820</v>
      </c>
      <c r="B23" t="s">
        <v>447</v>
      </c>
      <c r="C23" t="s">
        <v>79</v>
      </c>
      <c r="D23">
        <v>4</v>
      </c>
      <c r="E23">
        <v>2</v>
      </c>
      <c r="F23">
        <v>381.781</v>
      </c>
      <c r="G23">
        <v>0</v>
      </c>
      <c r="H23">
        <v>0</v>
      </c>
      <c r="I23">
        <v>0.606</v>
      </c>
      <c r="J23">
        <v>12.033</v>
      </c>
      <c r="K23">
        <v>1.767</v>
      </c>
      <c r="L23">
        <v>0</v>
      </c>
      <c r="M23">
        <v>0</v>
      </c>
      <c r="N23">
        <v>0</v>
      </c>
      <c r="O23">
        <v>0</v>
      </c>
      <c r="P23">
        <v>0</v>
      </c>
      <c r="Q23">
        <v>44.403</v>
      </c>
      <c r="R23">
        <v>19.04</v>
      </c>
      <c r="S23">
        <v>18.985</v>
      </c>
      <c r="T23">
        <v>376.83</v>
      </c>
      <c r="U23">
        <v>0.141</v>
      </c>
      <c r="V23">
        <v>0</v>
      </c>
      <c r="W23">
        <v>0</v>
      </c>
      <c r="X23">
        <v>0</v>
      </c>
      <c r="Y23">
        <v>0</v>
      </c>
      <c r="Z23">
        <v>0</v>
      </c>
      <c r="AA23">
        <v>0</v>
      </c>
      <c r="AB23">
        <v>0</v>
      </c>
      <c r="AC23">
        <v>0</v>
      </c>
      <c r="AD23">
        <v>0</v>
      </c>
      <c r="AE23">
        <v>0</v>
      </c>
      <c r="AF23">
        <v>0</v>
      </c>
      <c r="AG23">
        <v>0</v>
      </c>
      <c r="AH23">
        <v>0</v>
      </c>
      <c r="AI23">
        <v>381.781</v>
      </c>
      <c r="AJ23">
        <v>381.781</v>
      </c>
      <c r="AK23">
        <v>0</v>
      </c>
      <c r="AL23">
        <v>14.406</v>
      </c>
      <c r="AM23">
        <v>322.972</v>
      </c>
      <c r="AN23">
        <v>136.325</v>
      </c>
      <c r="AO23">
        <v>0</v>
      </c>
      <c r="AP23">
        <v>0</v>
      </c>
      <c r="AQ23">
        <v>0</v>
      </c>
      <c r="AR23">
        <v>0</v>
      </c>
      <c r="AS23" s="85">
        <v>37489</v>
      </c>
      <c r="AT23">
        <v>0</v>
      </c>
      <c r="AU23">
        <v>0</v>
      </c>
      <c r="AV23">
        <v>0</v>
      </c>
      <c r="AW23">
        <v>0</v>
      </c>
      <c r="AX23">
        <v>0</v>
      </c>
      <c r="AY23">
        <v>0</v>
      </c>
      <c r="AZ23">
        <v>0</v>
      </c>
      <c r="BA23">
        <v>0</v>
      </c>
      <c r="BB23">
        <v>0</v>
      </c>
      <c r="BC23">
        <v>0</v>
      </c>
      <c r="BD23">
        <v>0</v>
      </c>
      <c r="BE23" s="85">
        <v>3012144</v>
      </c>
      <c r="BF23">
        <v>0</v>
      </c>
      <c r="BG23">
        <v>0</v>
      </c>
      <c r="BH23">
        <v>3809</v>
      </c>
      <c r="BI23" s="85">
        <v>9711</v>
      </c>
      <c r="BJ23">
        <v>0</v>
      </c>
      <c r="BK23" s="85">
        <v>3275152</v>
      </c>
      <c r="BL23">
        <v>5104</v>
      </c>
      <c r="BM23">
        <v>4625.0302734</v>
      </c>
      <c r="BN23">
        <v>4887.6337891</v>
      </c>
      <c r="BO23">
        <v>4887.6337891</v>
      </c>
      <c r="BP23">
        <v>5929.1992188</v>
      </c>
      <c r="BQ23">
        <v>0.0501417969</v>
      </c>
      <c r="BR23">
        <v>0.0434155273</v>
      </c>
      <c r="BS23">
        <v>0</v>
      </c>
      <c r="BT23">
        <v>44.43</v>
      </c>
      <c r="BU23">
        <v>0</v>
      </c>
      <c r="BV23">
        <v>1769236.4685</v>
      </c>
      <c r="BW23">
        <v>124181.14844</v>
      </c>
      <c r="BX23">
        <v>355420</v>
      </c>
      <c r="BY23">
        <v>13507.90166</v>
      </c>
      <c r="BZ23">
        <v>446860.02832</v>
      </c>
      <c r="CA23">
        <v>2014.8011865</v>
      </c>
      <c r="CB23">
        <v>0</v>
      </c>
      <c r="CC23">
        <v>0</v>
      </c>
      <c r="CD23">
        <v>263434.32129</v>
      </c>
      <c r="CE23">
        <v>0</v>
      </c>
      <c r="CF23">
        <v>0</v>
      </c>
      <c r="CG23">
        <v>0</v>
      </c>
      <c r="CH23">
        <v>0.9731359256</v>
      </c>
      <c r="CI23">
        <v>2894743</v>
      </c>
      <c r="CJ23">
        <v>625.886</v>
      </c>
      <c r="CK23" s="85">
        <v>188204</v>
      </c>
      <c r="CL23" s="85">
        <v>86818</v>
      </c>
      <c r="CM23" s="85">
        <v>275022</v>
      </c>
      <c r="CN23">
        <v>3287165.6694</v>
      </c>
      <c r="CO23">
        <v>5229</v>
      </c>
      <c r="CP23">
        <v>829.278</v>
      </c>
      <c r="CQ23">
        <v>5262</v>
      </c>
      <c r="CR23">
        <v>987.721</v>
      </c>
      <c r="CS23">
        <v>5199</v>
      </c>
      <c r="CT23">
        <v>2304.818</v>
      </c>
      <c r="CU23">
        <v>5092</v>
      </c>
      <c r="CV23">
        <v>1334.117</v>
      </c>
      <c r="CW23">
        <v>5111</v>
      </c>
      <c r="CX23">
        <v>591.372</v>
      </c>
      <c r="CY23">
        <v>5121</v>
      </c>
      <c r="CZ23">
        <v>332.793</v>
      </c>
      <c r="DA23">
        <v>5121</v>
      </c>
      <c r="DB23">
        <v>1346.994</v>
      </c>
      <c r="DC23">
        <v>5150</v>
      </c>
      <c r="DD23">
        <v>1417.459</v>
      </c>
      <c r="DE23">
        <v>5106</v>
      </c>
      <c r="DF23">
        <v>668.851</v>
      </c>
      <c r="DG23">
        <v>5261</v>
      </c>
      <c r="DH23">
        <v>400.387</v>
      </c>
      <c r="DI23">
        <v>4989</v>
      </c>
      <c r="DJ23">
        <v>572.187</v>
      </c>
      <c r="DK23">
        <v>5092</v>
      </c>
      <c r="DL23">
        <v>182.339</v>
      </c>
      <c r="DM23">
        <v>5060</v>
      </c>
      <c r="DN23">
        <v>241.679</v>
      </c>
      <c r="DP23">
        <v>4971</v>
      </c>
      <c r="DQ23" s="85">
        <v>3194522</v>
      </c>
      <c r="DR23" s="85">
        <v>75106</v>
      </c>
      <c r="DS23" s="85">
        <v>3269628</v>
      </c>
      <c r="DT23">
        <v>0</v>
      </c>
      <c r="DU23" s="85">
        <v>3279339</v>
      </c>
      <c r="DV23" s="85">
        <v>267195</v>
      </c>
      <c r="DW23" s="85">
        <v>267195</v>
      </c>
      <c r="DX23">
        <v>3279339</v>
      </c>
      <c r="DY23">
        <v>5240</v>
      </c>
      <c r="DZ23">
        <v>267195</v>
      </c>
      <c r="EA23" s="85">
        <v>3554361</v>
      </c>
      <c r="EB23" s="85">
        <v>3554361</v>
      </c>
    </row>
    <row r="24" spans="1:132" ht="12.75">
      <c r="A24">
        <v>15822</v>
      </c>
      <c r="B24" t="s">
        <v>447</v>
      </c>
      <c r="C24" t="s">
        <v>191</v>
      </c>
      <c r="D24">
        <v>4</v>
      </c>
      <c r="E24">
        <v>2</v>
      </c>
      <c r="F24">
        <v>1661.157</v>
      </c>
      <c r="G24">
        <v>0</v>
      </c>
      <c r="H24">
        <v>0</v>
      </c>
      <c r="I24">
        <v>1.648</v>
      </c>
      <c r="J24">
        <v>31.998</v>
      </c>
      <c r="K24">
        <v>1.527</v>
      </c>
      <c r="L24">
        <v>0</v>
      </c>
      <c r="M24">
        <v>0</v>
      </c>
      <c r="N24">
        <v>0</v>
      </c>
      <c r="O24">
        <v>0</v>
      </c>
      <c r="P24">
        <v>0</v>
      </c>
      <c r="Q24">
        <v>0</v>
      </c>
      <c r="R24">
        <v>14.796</v>
      </c>
      <c r="S24">
        <v>37</v>
      </c>
      <c r="T24">
        <v>1063.67</v>
      </c>
      <c r="U24">
        <v>0</v>
      </c>
      <c r="V24">
        <v>0</v>
      </c>
      <c r="W24">
        <v>0</v>
      </c>
      <c r="X24">
        <v>0</v>
      </c>
      <c r="Y24">
        <v>0</v>
      </c>
      <c r="Z24">
        <v>0</v>
      </c>
      <c r="AA24">
        <v>0</v>
      </c>
      <c r="AB24">
        <v>0</v>
      </c>
      <c r="AC24">
        <v>0</v>
      </c>
      <c r="AD24">
        <v>0</v>
      </c>
      <c r="AE24">
        <v>0</v>
      </c>
      <c r="AF24">
        <v>196.056</v>
      </c>
      <c r="AG24">
        <v>0</v>
      </c>
      <c r="AH24">
        <v>0</v>
      </c>
      <c r="AI24">
        <v>1661.157</v>
      </c>
      <c r="AJ24">
        <v>1661.157</v>
      </c>
      <c r="AK24">
        <v>196.056</v>
      </c>
      <c r="AL24">
        <v>35.173</v>
      </c>
      <c r="AM24">
        <v>1625.984</v>
      </c>
      <c r="AN24">
        <v>152.567</v>
      </c>
      <c r="AO24">
        <v>0</v>
      </c>
      <c r="AP24">
        <v>0</v>
      </c>
      <c r="AQ24">
        <v>51.667</v>
      </c>
      <c r="AR24">
        <v>0</v>
      </c>
      <c r="AS24" s="85">
        <v>41956</v>
      </c>
      <c r="AT24">
        <v>0</v>
      </c>
      <c r="AU24">
        <v>0</v>
      </c>
      <c r="AV24" s="85">
        <v>103334</v>
      </c>
      <c r="AW24">
        <v>0</v>
      </c>
      <c r="AX24">
        <v>0</v>
      </c>
      <c r="AY24">
        <v>0</v>
      </c>
      <c r="AZ24">
        <v>0</v>
      </c>
      <c r="BA24">
        <v>0</v>
      </c>
      <c r="BB24">
        <v>0</v>
      </c>
      <c r="BC24">
        <v>0</v>
      </c>
      <c r="BD24">
        <v>0</v>
      </c>
      <c r="BE24" s="85">
        <v>11094676</v>
      </c>
      <c r="BF24">
        <v>0</v>
      </c>
      <c r="BG24">
        <v>0</v>
      </c>
      <c r="BH24">
        <v>3809</v>
      </c>
      <c r="BI24" s="85">
        <v>20669</v>
      </c>
      <c r="BJ24">
        <v>0</v>
      </c>
      <c r="BK24" s="85">
        <v>5625500</v>
      </c>
      <c r="BL24">
        <v>5016</v>
      </c>
      <c r="BM24">
        <v>4625.0302734</v>
      </c>
      <c r="BN24">
        <v>4887.6337891</v>
      </c>
      <c r="BO24">
        <v>4887.6337891</v>
      </c>
      <c r="BP24">
        <v>5929.1992188</v>
      </c>
      <c r="BQ24">
        <v>0.0501417969</v>
      </c>
      <c r="BR24">
        <v>0.0434155273</v>
      </c>
      <c r="BS24">
        <v>0</v>
      </c>
      <c r="BT24">
        <v>108.815</v>
      </c>
      <c r="BU24">
        <v>0</v>
      </c>
      <c r="BV24">
        <v>8907119.4715</v>
      </c>
      <c r="BW24">
        <v>96501.274806</v>
      </c>
      <c r="BX24">
        <v>0</v>
      </c>
      <c r="BY24">
        <v>26325.644531</v>
      </c>
      <c r="BZ24">
        <v>1261342.2666</v>
      </c>
      <c r="CA24">
        <v>0</v>
      </c>
      <c r="CB24">
        <v>0</v>
      </c>
      <c r="CC24">
        <v>116245.5082</v>
      </c>
      <c r="CD24">
        <v>645185.81299</v>
      </c>
      <c r="CE24">
        <v>0</v>
      </c>
      <c r="CF24">
        <v>0</v>
      </c>
      <c r="CG24">
        <v>0</v>
      </c>
      <c r="CH24">
        <v>0.9731359256</v>
      </c>
      <c r="CI24">
        <v>10755799</v>
      </c>
      <c r="CJ24">
        <v>2325.563</v>
      </c>
      <c r="CK24" s="85">
        <v>699298</v>
      </c>
      <c r="CL24" s="85">
        <v>322585</v>
      </c>
      <c r="CM24" s="85">
        <v>1021883</v>
      </c>
      <c r="CN24">
        <v>12116558.979</v>
      </c>
      <c r="CO24">
        <v>5229</v>
      </c>
      <c r="CP24">
        <v>829.278</v>
      </c>
      <c r="CQ24">
        <v>5262</v>
      </c>
      <c r="CR24">
        <v>987.721</v>
      </c>
      <c r="CS24">
        <v>5199</v>
      </c>
      <c r="CT24">
        <v>2304.818</v>
      </c>
      <c r="CU24">
        <v>5092</v>
      </c>
      <c r="CV24">
        <v>1334.117</v>
      </c>
      <c r="CW24">
        <v>5111</v>
      </c>
      <c r="CX24">
        <v>591.372</v>
      </c>
      <c r="CY24">
        <v>5121</v>
      </c>
      <c r="CZ24">
        <v>332.793</v>
      </c>
      <c r="DA24">
        <v>5121</v>
      </c>
      <c r="DB24">
        <v>1346.994</v>
      </c>
      <c r="DC24">
        <v>5150</v>
      </c>
      <c r="DD24">
        <v>1417.459</v>
      </c>
      <c r="DE24">
        <v>5106</v>
      </c>
      <c r="DF24">
        <v>668.851</v>
      </c>
      <c r="DG24">
        <v>5261</v>
      </c>
      <c r="DH24">
        <v>400.387</v>
      </c>
      <c r="DI24">
        <v>4989</v>
      </c>
      <c r="DJ24">
        <v>572.187</v>
      </c>
      <c r="DK24">
        <v>5092</v>
      </c>
      <c r="DL24">
        <v>182.339</v>
      </c>
      <c r="DM24">
        <v>5060</v>
      </c>
      <c r="DN24">
        <v>241.679</v>
      </c>
      <c r="DP24">
        <v>4971</v>
      </c>
      <c r="DQ24" s="85">
        <v>11665024</v>
      </c>
      <c r="DR24" s="85">
        <v>279068</v>
      </c>
      <c r="DS24" s="85">
        <v>11944092</v>
      </c>
      <c r="DT24">
        <v>0</v>
      </c>
      <c r="DU24" s="85">
        <v>11964761</v>
      </c>
      <c r="DV24" s="85">
        <v>870085</v>
      </c>
      <c r="DW24" s="85">
        <v>870085</v>
      </c>
      <c r="DX24">
        <v>11964761</v>
      </c>
      <c r="DY24">
        <v>5145</v>
      </c>
      <c r="DZ24">
        <v>870085</v>
      </c>
      <c r="EA24" s="85">
        <v>12986644</v>
      </c>
      <c r="EB24" s="85">
        <v>12986644</v>
      </c>
    </row>
    <row r="25" spans="1:132" ht="12.75">
      <c r="A25">
        <v>15823</v>
      </c>
      <c r="B25" t="s">
        <v>447</v>
      </c>
      <c r="C25" t="s">
        <v>584</v>
      </c>
      <c r="D25">
        <v>4</v>
      </c>
      <c r="E25">
        <v>2</v>
      </c>
      <c r="F25">
        <v>70.676</v>
      </c>
      <c r="G25">
        <v>0</v>
      </c>
      <c r="H25">
        <v>0</v>
      </c>
      <c r="I25">
        <v>0</v>
      </c>
      <c r="J25">
        <v>2.702</v>
      </c>
      <c r="K25">
        <v>0</v>
      </c>
      <c r="L25">
        <v>0</v>
      </c>
      <c r="M25">
        <v>0</v>
      </c>
      <c r="N25">
        <v>0</v>
      </c>
      <c r="O25">
        <v>0</v>
      </c>
      <c r="P25">
        <v>0</v>
      </c>
      <c r="Q25">
        <v>6.081</v>
      </c>
      <c r="R25">
        <v>4.873</v>
      </c>
      <c r="S25">
        <v>0</v>
      </c>
      <c r="T25">
        <v>84.5</v>
      </c>
      <c r="U25">
        <v>0</v>
      </c>
      <c r="V25">
        <v>0</v>
      </c>
      <c r="W25">
        <v>0</v>
      </c>
      <c r="X25">
        <v>0</v>
      </c>
      <c r="Y25">
        <v>0</v>
      </c>
      <c r="Z25">
        <v>0</v>
      </c>
      <c r="AA25">
        <v>0</v>
      </c>
      <c r="AB25">
        <v>0</v>
      </c>
      <c r="AC25">
        <v>0</v>
      </c>
      <c r="AD25">
        <v>0</v>
      </c>
      <c r="AE25">
        <v>0</v>
      </c>
      <c r="AF25">
        <v>0</v>
      </c>
      <c r="AG25">
        <v>0</v>
      </c>
      <c r="AH25">
        <v>0</v>
      </c>
      <c r="AI25">
        <v>70.676</v>
      </c>
      <c r="AJ25">
        <v>70.676</v>
      </c>
      <c r="AK25">
        <v>0</v>
      </c>
      <c r="AL25">
        <v>2.702</v>
      </c>
      <c r="AM25">
        <v>61.893</v>
      </c>
      <c r="AN25">
        <v>68.873</v>
      </c>
      <c r="AO25">
        <v>4.083</v>
      </c>
      <c r="AP25">
        <v>0</v>
      </c>
      <c r="AQ25">
        <v>0</v>
      </c>
      <c r="AR25">
        <v>0</v>
      </c>
      <c r="AS25" s="85">
        <v>18940</v>
      </c>
      <c r="AT25" s="85">
        <v>2042</v>
      </c>
      <c r="AU25">
        <v>0</v>
      </c>
      <c r="AV25">
        <v>0</v>
      </c>
      <c r="AW25">
        <v>0</v>
      </c>
      <c r="AX25">
        <v>0</v>
      </c>
      <c r="AY25">
        <v>0</v>
      </c>
      <c r="AZ25">
        <v>0</v>
      </c>
      <c r="BA25" s="85">
        <v>7650</v>
      </c>
      <c r="BB25">
        <v>0</v>
      </c>
      <c r="BC25">
        <v>0</v>
      </c>
      <c r="BD25">
        <v>0</v>
      </c>
      <c r="BE25" s="85">
        <v>594362</v>
      </c>
      <c r="BF25">
        <v>0</v>
      </c>
      <c r="BG25">
        <v>0</v>
      </c>
      <c r="BH25">
        <v>3809</v>
      </c>
      <c r="BI25" s="85">
        <v>2829</v>
      </c>
      <c r="BJ25" s="85">
        <v>7860</v>
      </c>
      <c r="BK25" s="85">
        <v>744169</v>
      </c>
      <c r="BL25">
        <v>5322</v>
      </c>
      <c r="BM25">
        <v>4625.0302734</v>
      </c>
      <c r="BN25">
        <v>4887.6337891</v>
      </c>
      <c r="BO25">
        <v>4887.6337891</v>
      </c>
      <c r="BP25">
        <v>5929.1992188</v>
      </c>
      <c r="BQ25">
        <v>0.0501417969</v>
      </c>
      <c r="BR25">
        <v>0.0434155273</v>
      </c>
      <c r="BS25">
        <v>7650</v>
      </c>
      <c r="BT25">
        <v>8.106</v>
      </c>
      <c r="BU25">
        <v>0</v>
      </c>
      <c r="BV25">
        <v>339049.05919</v>
      </c>
      <c r="BW25">
        <v>31782.286573</v>
      </c>
      <c r="BX25">
        <v>48675</v>
      </c>
      <c r="BY25">
        <v>0</v>
      </c>
      <c r="BZ25">
        <v>100203.4668</v>
      </c>
      <c r="CA25">
        <v>0</v>
      </c>
      <c r="CB25">
        <v>0</v>
      </c>
      <c r="CC25">
        <v>0</v>
      </c>
      <c r="CD25">
        <v>48062.088868</v>
      </c>
      <c r="CE25">
        <v>0</v>
      </c>
      <c r="CF25">
        <v>0</v>
      </c>
      <c r="CG25">
        <v>0</v>
      </c>
      <c r="CH25">
        <v>0.9731359256</v>
      </c>
      <c r="CI25">
        <v>552519</v>
      </c>
      <c r="CJ25">
        <v>119.463</v>
      </c>
      <c r="CK25" s="85">
        <v>35923</v>
      </c>
      <c r="CL25" s="85">
        <v>16571</v>
      </c>
      <c r="CM25" s="85">
        <v>52494</v>
      </c>
      <c r="CN25">
        <v>646855.90142</v>
      </c>
      <c r="CO25">
        <v>5229</v>
      </c>
      <c r="CP25">
        <v>829.278</v>
      </c>
      <c r="CQ25">
        <v>5262</v>
      </c>
      <c r="CR25">
        <v>987.721</v>
      </c>
      <c r="CS25">
        <v>5199</v>
      </c>
      <c r="CT25">
        <v>2304.818</v>
      </c>
      <c r="CU25">
        <v>5092</v>
      </c>
      <c r="CV25">
        <v>1334.117</v>
      </c>
      <c r="CW25">
        <v>5111</v>
      </c>
      <c r="CX25">
        <v>591.372</v>
      </c>
      <c r="CY25">
        <v>5121</v>
      </c>
      <c r="CZ25">
        <v>332.793</v>
      </c>
      <c r="DA25">
        <v>5121</v>
      </c>
      <c r="DB25">
        <v>1346.994</v>
      </c>
      <c r="DC25">
        <v>5150</v>
      </c>
      <c r="DD25">
        <v>1417.459</v>
      </c>
      <c r="DE25">
        <v>5106</v>
      </c>
      <c r="DF25">
        <v>668.851</v>
      </c>
      <c r="DG25">
        <v>5261</v>
      </c>
      <c r="DH25">
        <v>400.387</v>
      </c>
      <c r="DI25">
        <v>4989</v>
      </c>
      <c r="DJ25">
        <v>572.187</v>
      </c>
      <c r="DK25">
        <v>5092</v>
      </c>
      <c r="DL25">
        <v>182.339</v>
      </c>
      <c r="DM25">
        <v>5060</v>
      </c>
      <c r="DN25">
        <v>241.679</v>
      </c>
      <c r="DP25">
        <v>4971</v>
      </c>
      <c r="DQ25" s="85">
        <v>635782</v>
      </c>
      <c r="DR25" s="85">
        <v>14336</v>
      </c>
      <c r="DS25" s="85">
        <v>650118</v>
      </c>
      <c r="DT25">
        <v>-210</v>
      </c>
      <c r="DU25" s="85">
        <v>652737</v>
      </c>
      <c r="DV25" s="85">
        <v>58375</v>
      </c>
      <c r="DW25" s="85">
        <v>58375</v>
      </c>
      <c r="DX25">
        <v>652737</v>
      </c>
      <c r="DY25">
        <v>5464</v>
      </c>
      <c r="DZ25">
        <v>60417</v>
      </c>
      <c r="EA25" s="85">
        <v>707273</v>
      </c>
      <c r="EB25" s="85">
        <v>707273</v>
      </c>
    </row>
    <row r="26" spans="1:132" ht="12.75">
      <c r="A26">
        <v>15825</v>
      </c>
      <c r="B26" t="s">
        <v>447</v>
      </c>
      <c r="C26" t="s">
        <v>291</v>
      </c>
      <c r="D26">
        <v>4</v>
      </c>
      <c r="E26">
        <v>2</v>
      </c>
      <c r="F26">
        <v>199.009</v>
      </c>
      <c r="G26">
        <v>0</v>
      </c>
      <c r="H26">
        <v>0</v>
      </c>
      <c r="I26">
        <v>0.361</v>
      </c>
      <c r="J26">
        <v>7.268</v>
      </c>
      <c r="K26">
        <v>0.829</v>
      </c>
      <c r="L26">
        <v>0</v>
      </c>
      <c r="M26">
        <v>0</v>
      </c>
      <c r="N26">
        <v>0</v>
      </c>
      <c r="O26">
        <v>0</v>
      </c>
      <c r="P26">
        <v>0</v>
      </c>
      <c r="Q26">
        <v>0</v>
      </c>
      <c r="R26">
        <v>1.72</v>
      </c>
      <c r="S26">
        <v>2</v>
      </c>
      <c r="T26">
        <v>202.83</v>
      </c>
      <c r="U26">
        <v>0</v>
      </c>
      <c r="V26">
        <v>0</v>
      </c>
      <c r="W26">
        <v>0</v>
      </c>
      <c r="X26">
        <v>0</v>
      </c>
      <c r="Y26">
        <v>0</v>
      </c>
      <c r="Z26">
        <v>0</v>
      </c>
      <c r="AA26">
        <v>0</v>
      </c>
      <c r="AB26">
        <v>0</v>
      </c>
      <c r="AC26">
        <v>0</v>
      </c>
      <c r="AD26">
        <v>0</v>
      </c>
      <c r="AE26">
        <v>0</v>
      </c>
      <c r="AF26">
        <v>27.252</v>
      </c>
      <c r="AG26">
        <v>0</v>
      </c>
      <c r="AH26">
        <v>0</v>
      </c>
      <c r="AI26">
        <v>199.009</v>
      </c>
      <c r="AJ26">
        <v>199.009</v>
      </c>
      <c r="AK26">
        <v>27.252</v>
      </c>
      <c r="AL26">
        <v>8.458</v>
      </c>
      <c r="AM26">
        <v>190.551</v>
      </c>
      <c r="AN26">
        <v>0</v>
      </c>
      <c r="AO26">
        <v>8</v>
      </c>
      <c r="AP26">
        <v>0</v>
      </c>
      <c r="AQ26">
        <v>0</v>
      </c>
      <c r="AR26">
        <v>0</v>
      </c>
      <c r="AS26">
        <v>0</v>
      </c>
      <c r="AT26" s="85">
        <v>4000</v>
      </c>
      <c r="AU26">
        <v>0</v>
      </c>
      <c r="AV26">
        <v>0</v>
      </c>
      <c r="AW26">
        <v>0</v>
      </c>
      <c r="AX26">
        <v>0</v>
      </c>
      <c r="AY26">
        <v>0</v>
      </c>
      <c r="AZ26">
        <v>0</v>
      </c>
      <c r="BA26">
        <v>0</v>
      </c>
      <c r="BB26">
        <v>0</v>
      </c>
      <c r="BC26">
        <v>0</v>
      </c>
      <c r="BD26">
        <v>0</v>
      </c>
      <c r="BE26" s="85">
        <v>1467888</v>
      </c>
      <c r="BF26">
        <v>0</v>
      </c>
      <c r="BG26">
        <v>0</v>
      </c>
      <c r="BH26">
        <v>3809</v>
      </c>
      <c r="BI26" s="85">
        <v>5520</v>
      </c>
      <c r="BJ26">
        <v>0</v>
      </c>
      <c r="BK26" s="85">
        <v>1505320</v>
      </c>
      <c r="BL26">
        <v>5100</v>
      </c>
      <c r="BM26">
        <v>4625.0302734</v>
      </c>
      <c r="BN26">
        <v>4887.6337891</v>
      </c>
      <c r="BO26">
        <v>4887.6337891</v>
      </c>
      <c r="BP26">
        <v>5929.1992188</v>
      </c>
      <c r="BQ26">
        <v>0.0501417969</v>
      </c>
      <c r="BR26">
        <v>0.0434155273</v>
      </c>
      <c r="BS26">
        <v>0</v>
      </c>
      <c r="BT26">
        <v>26.096</v>
      </c>
      <c r="BU26">
        <v>0</v>
      </c>
      <c r="BV26">
        <v>1043835.931</v>
      </c>
      <c r="BW26">
        <v>11218.044922</v>
      </c>
      <c r="BX26">
        <v>0</v>
      </c>
      <c r="BY26">
        <v>1423.0078125</v>
      </c>
      <c r="BZ26">
        <v>240523.89551</v>
      </c>
      <c r="CA26">
        <v>0</v>
      </c>
      <c r="CB26">
        <v>0</v>
      </c>
      <c r="CC26">
        <v>16158.253711</v>
      </c>
      <c r="CD26">
        <v>154728.38281</v>
      </c>
      <c r="CE26">
        <v>0</v>
      </c>
      <c r="CF26">
        <v>0</v>
      </c>
      <c r="CG26">
        <v>0</v>
      </c>
      <c r="CH26">
        <v>0.9731359256</v>
      </c>
      <c r="CI26">
        <v>1428454</v>
      </c>
      <c r="CJ26">
        <v>308.853</v>
      </c>
      <c r="CK26" s="85">
        <v>92872</v>
      </c>
      <c r="CL26" s="85">
        <v>42842</v>
      </c>
      <c r="CM26" s="85">
        <v>135714</v>
      </c>
      <c r="CN26">
        <v>1603601.5158</v>
      </c>
      <c r="CO26">
        <v>5229</v>
      </c>
      <c r="CP26">
        <v>829.278</v>
      </c>
      <c r="CQ26">
        <v>5262</v>
      </c>
      <c r="CR26">
        <v>987.721</v>
      </c>
      <c r="CS26">
        <v>5199</v>
      </c>
      <c r="CT26">
        <v>2304.818</v>
      </c>
      <c r="CU26">
        <v>5092</v>
      </c>
      <c r="CV26">
        <v>1334.117</v>
      </c>
      <c r="CW26">
        <v>5111</v>
      </c>
      <c r="CX26">
        <v>591.372</v>
      </c>
      <c r="CY26">
        <v>5121</v>
      </c>
      <c r="CZ26">
        <v>332.793</v>
      </c>
      <c r="DA26">
        <v>5121</v>
      </c>
      <c r="DB26">
        <v>1346.994</v>
      </c>
      <c r="DC26">
        <v>5150</v>
      </c>
      <c r="DD26">
        <v>1417.459</v>
      </c>
      <c r="DE26">
        <v>5106</v>
      </c>
      <c r="DF26">
        <v>668.851</v>
      </c>
      <c r="DG26">
        <v>5261</v>
      </c>
      <c r="DH26">
        <v>400.387</v>
      </c>
      <c r="DI26">
        <v>4989</v>
      </c>
      <c r="DJ26">
        <v>572.187</v>
      </c>
      <c r="DK26">
        <v>5092</v>
      </c>
      <c r="DL26">
        <v>182.339</v>
      </c>
      <c r="DM26">
        <v>5060</v>
      </c>
      <c r="DN26">
        <v>241.679</v>
      </c>
      <c r="DP26">
        <v>4971</v>
      </c>
      <c r="DQ26" s="85">
        <v>1575150</v>
      </c>
      <c r="DR26" s="85">
        <v>37062</v>
      </c>
      <c r="DS26" s="85">
        <v>1612212</v>
      </c>
      <c r="DT26">
        <v>0</v>
      </c>
      <c r="DU26" s="85">
        <v>1617732</v>
      </c>
      <c r="DV26" s="85">
        <v>149844</v>
      </c>
      <c r="DW26" s="85">
        <v>149844</v>
      </c>
      <c r="DX26">
        <v>1617732</v>
      </c>
      <c r="DY26">
        <v>5238</v>
      </c>
      <c r="DZ26">
        <v>153844</v>
      </c>
      <c r="EA26" s="85">
        <v>1757446</v>
      </c>
      <c r="EB26" s="85">
        <v>1757446</v>
      </c>
    </row>
    <row r="27" spans="1:132" ht="12.75">
      <c r="A27">
        <v>15826</v>
      </c>
      <c r="B27" t="s">
        <v>447</v>
      </c>
      <c r="C27" t="s">
        <v>580</v>
      </c>
      <c r="D27">
        <v>4</v>
      </c>
      <c r="E27">
        <v>2</v>
      </c>
      <c r="F27">
        <v>845.634</v>
      </c>
      <c r="G27">
        <v>0</v>
      </c>
      <c r="H27">
        <v>0</v>
      </c>
      <c r="I27">
        <v>0.299</v>
      </c>
      <c r="J27">
        <v>18.169</v>
      </c>
      <c r="K27">
        <v>2.232</v>
      </c>
      <c r="L27">
        <v>0</v>
      </c>
      <c r="M27">
        <v>0</v>
      </c>
      <c r="N27">
        <v>0</v>
      </c>
      <c r="O27">
        <v>0</v>
      </c>
      <c r="P27">
        <v>0</v>
      </c>
      <c r="Q27">
        <v>0</v>
      </c>
      <c r="R27">
        <v>21.62</v>
      </c>
      <c r="S27">
        <v>0</v>
      </c>
      <c r="T27">
        <v>642.67</v>
      </c>
      <c r="U27">
        <v>0</v>
      </c>
      <c r="V27">
        <v>0</v>
      </c>
      <c r="W27">
        <v>0</v>
      </c>
      <c r="X27">
        <v>0</v>
      </c>
      <c r="Y27">
        <v>0</v>
      </c>
      <c r="Z27">
        <v>0</v>
      </c>
      <c r="AA27">
        <v>0</v>
      </c>
      <c r="AB27">
        <v>0</v>
      </c>
      <c r="AC27">
        <v>0</v>
      </c>
      <c r="AD27">
        <v>0</v>
      </c>
      <c r="AE27">
        <v>0</v>
      </c>
      <c r="AF27">
        <v>149.316</v>
      </c>
      <c r="AG27">
        <v>0</v>
      </c>
      <c r="AH27">
        <v>0</v>
      </c>
      <c r="AI27">
        <v>845.634</v>
      </c>
      <c r="AJ27">
        <v>845.634</v>
      </c>
      <c r="AK27">
        <v>149.316</v>
      </c>
      <c r="AL27">
        <v>20.7</v>
      </c>
      <c r="AM27">
        <v>824.934</v>
      </c>
      <c r="AN27">
        <v>176.266</v>
      </c>
      <c r="AO27">
        <v>0</v>
      </c>
      <c r="AP27">
        <v>0</v>
      </c>
      <c r="AQ27">
        <v>40.083</v>
      </c>
      <c r="AR27">
        <v>0</v>
      </c>
      <c r="AS27" s="85">
        <v>48473</v>
      </c>
      <c r="AT27">
        <v>0</v>
      </c>
      <c r="AU27">
        <v>0</v>
      </c>
      <c r="AV27" s="85">
        <v>80166</v>
      </c>
      <c r="AW27">
        <v>0</v>
      </c>
      <c r="AX27">
        <v>0</v>
      </c>
      <c r="AY27">
        <v>0</v>
      </c>
      <c r="AZ27">
        <v>0</v>
      </c>
      <c r="BA27" s="85">
        <v>103573</v>
      </c>
      <c r="BB27">
        <v>0</v>
      </c>
      <c r="BC27">
        <v>0</v>
      </c>
      <c r="BD27">
        <v>0</v>
      </c>
      <c r="BE27" s="85">
        <v>6034417</v>
      </c>
      <c r="BF27">
        <v>0</v>
      </c>
      <c r="BG27">
        <v>0</v>
      </c>
      <c r="BH27">
        <v>3809</v>
      </c>
      <c r="BI27" s="85">
        <v>12754</v>
      </c>
      <c r="BJ27">
        <v>0</v>
      </c>
      <c r="BK27" s="85">
        <v>4036376</v>
      </c>
      <c r="BL27">
        <v>5113</v>
      </c>
      <c r="BM27">
        <v>4625.0302734</v>
      </c>
      <c r="BN27">
        <v>4887.6337891</v>
      </c>
      <c r="BO27">
        <v>4887.6337891</v>
      </c>
      <c r="BP27">
        <v>5929.1992188</v>
      </c>
      <c r="BQ27">
        <v>0.0501417969</v>
      </c>
      <c r="BR27">
        <v>0.0434155273</v>
      </c>
      <c r="BS27">
        <v>103573</v>
      </c>
      <c r="BT27">
        <v>62.698</v>
      </c>
      <c r="BU27">
        <v>0</v>
      </c>
      <c r="BV27">
        <v>4518977.8584</v>
      </c>
      <c r="BW27">
        <v>141008.21582</v>
      </c>
      <c r="BX27">
        <v>0</v>
      </c>
      <c r="BY27">
        <v>0</v>
      </c>
      <c r="BZ27">
        <v>762103.69239</v>
      </c>
      <c r="CA27">
        <v>0</v>
      </c>
      <c r="CB27">
        <v>0</v>
      </c>
      <c r="CC27">
        <v>88532.431055</v>
      </c>
      <c r="CD27">
        <v>371748.93262</v>
      </c>
      <c r="CE27">
        <v>0</v>
      </c>
      <c r="CF27">
        <v>0</v>
      </c>
      <c r="CG27">
        <v>0</v>
      </c>
      <c r="CH27">
        <v>0.9731359256</v>
      </c>
      <c r="CI27">
        <v>5724347</v>
      </c>
      <c r="CJ27">
        <v>1237.689</v>
      </c>
      <c r="CK27" s="85">
        <v>372174</v>
      </c>
      <c r="CL27" s="85">
        <v>171683</v>
      </c>
      <c r="CM27" s="85">
        <v>543857</v>
      </c>
      <c r="CN27">
        <v>6578274.1303</v>
      </c>
      <c r="CO27">
        <v>5229</v>
      </c>
      <c r="CP27">
        <v>829.278</v>
      </c>
      <c r="CQ27">
        <v>5262</v>
      </c>
      <c r="CR27">
        <v>987.721</v>
      </c>
      <c r="CS27">
        <v>5199</v>
      </c>
      <c r="CT27">
        <v>2304.818</v>
      </c>
      <c r="CU27">
        <v>5092</v>
      </c>
      <c r="CV27">
        <v>1334.117</v>
      </c>
      <c r="CW27">
        <v>5111</v>
      </c>
      <c r="CX27">
        <v>591.372</v>
      </c>
      <c r="CY27">
        <v>5121</v>
      </c>
      <c r="CZ27">
        <v>332.793</v>
      </c>
      <c r="DA27">
        <v>5121</v>
      </c>
      <c r="DB27">
        <v>1346.994</v>
      </c>
      <c r="DC27">
        <v>5150</v>
      </c>
      <c r="DD27">
        <v>1417.459</v>
      </c>
      <c r="DE27">
        <v>5106</v>
      </c>
      <c r="DF27">
        <v>668.851</v>
      </c>
      <c r="DG27">
        <v>5261</v>
      </c>
      <c r="DH27">
        <v>400.387</v>
      </c>
      <c r="DI27">
        <v>4989</v>
      </c>
      <c r="DJ27">
        <v>572.187</v>
      </c>
      <c r="DK27">
        <v>5092</v>
      </c>
      <c r="DL27">
        <v>182.339</v>
      </c>
      <c r="DM27">
        <v>5060</v>
      </c>
      <c r="DN27">
        <v>241.679</v>
      </c>
      <c r="DP27">
        <v>4971</v>
      </c>
      <c r="DQ27" s="85">
        <v>6328304</v>
      </c>
      <c r="DR27" s="85">
        <v>148523</v>
      </c>
      <c r="DS27" s="85">
        <v>6476827</v>
      </c>
      <c r="DT27" s="85">
        <v>103573</v>
      </c>
      <c r="DU27" s="85">
        <v>6593154</v>
      </c>
      <c r="DV27" s="85">
        <v>558737</v>
      </c>
      <c r="DW27" s="85">
        <v>558737</v>
      </c>
      <c r="DX27">
        <v>6593154</v>
      </c>
      <c r="DY27">
        <v>5327</v>
      </c>
      <c r="DZ27">
        <v>558737</v>
      </c>
      <c r="EA27" s="85">
        <v>7137011</v>
      </c>
      <c r="EB27" s="85">
        <v>7137011</v>
      </c>
    </row>
    <row r="28" spans="1:132" ht="12.75">
      <c r="A28">
        <v>15827</v>
      </c>
      <c r="B28" t="s">
        <v>447</v>
      </c>
      <c r="C28" t="s">
        <v>80</v>
      </c>
      <c r="D28">
        <v>4</v>
      </c>
      <c r="E28">
        <v>2</v>
      </c>
      <c r="F28">
        <v>810.13</v>
      </c>
      <c r="G28">
        <v>0</v>
      </c>
      <c r="H28">
        <v>0</v>
      </c>
      <c r="I28">
        <v>0.546</v>
      </c>
      <c r="J28">
        <v>3.39</v>
      </c>
      <c r="K28">
        <v>0</v>
      </c>
      <c r="L28">
        <v>0</v>
      </c>
      <c r="M28">
        <v>0</v>
      </c>
      <c r="N28">
        <v>0</v>
      </c>
      <c r="O28">
        <v>0</v>
      </c>
      <c r="P28">
        <v>0</v>
      </c>
      <c r="Q28">
        <v>0</v>
      </c>
      <c r="R28">
        <v>13.861</v>
      </c>
      <c r="S28">
        <v>36.911</v>
      </c>
      <c r="T28">
        <v>364.17</v>
      </c>
      <c r="U28">
        <v>0</v>
      </c>
      <c r="V28">
        <v>0</v>
      </c>
      <c r="W28">
        <v>0</v>
      </c>
      <c r="X28">
        <v>0</v>
      </c>
      <c r="Y28">
        <v>0</v>
      </c>
      <c r="Z28">
        <v>0</v>
      </c>
      <c r="AA28">
        <v>0</v>
      </c>
      <c r="AB28">
        <v>0</v>
      </c>
      <c r="AC28">
        <v>0</v>
      </c>
      <c r="AD28">
        <v>0</v>
      </c>
      <c r="AE28">
        <v>0</v>
      </c>
      <c r="AF28">
        <v>16.963</v>
      </c>
      <c r="AG28">
        <v>0</v>
      </c>
      <c r="AH28">
        <v>0</v>
      </c>
      <c r="AI28">
        <v>810.13</v>
      </c>
      <c r="AJ28">
        <v>810.13</v>
      </c>
      <c r="AK28">
        <v>16.963</v>
      </c>
      <c r="AL28">
        <v>3.936</v>
      </c>
      <c r="AM28">
        <v>806.194</v>
      </c>
      <c r="AN28">
        <v>178.23</v>
      </c>
      <c r="AO28">
        <v>5.417</v>
      </c>
      <c r="AP28">
        <v>0</v>
      </c>
      <c r="AQ28">
        <v>51.583</v>
      </c>
      <c r="AR28">
        <v>0</v>
      </c>
      <c r="AS28" s="85">
        <v>49013</v>
      </c>
      <c r="AT28" s="85">
        <v>2709</v>
      </c>
      <c r="AU28">
        <v>0</v>
      </c>
      <c r="AV28" s="85">
        <v>128958</v>
      </c>
      <c r="AW28">
        <v>0</v>
      </c>
      <c r="AX28">
        <v>0</v>
      </c>
      <c r="AY28">
        <v>0</v>
      </c>
      <c r="AZ28">
        <v>0</v>
      </c>
      <c r="BA28">
        <v>0</v>
      </c>
      <c r="BB28">
        <v>0</v>
      </c>
      <c r="BC28">
        <v>0</v>
      </c>
      <c r="BD28">
        <v>0</v>
      </c>
      <c r="BE28" s="85">
        <v>5100390</v>
      </c>
      <c r="BF28">
        <v>0</v>
      </c>
      <c r="BG28">
        <v>0</v>
      </c>
      <c r="BH28">
        <v>3809</v>
      </c>
      <c r="BI28" s="85">
        <v>11947</v>
      </c>
      <c r="BJ28">
        <v>0</v>
      </c>
      <c r="BK28" s="85">
        <v>4746609</v>
      </c>
      <c r="BL28">
        <v>5177</v>
      </c>
      <c r="BM28">
        <v>4625.0302734</v>
      </c>
      <c r="BN28">
        <v>4887.6337891</v>
      </c>
      <c r="BO28">
        <v>4887.6337891</v>
      </c>
      <c r="BP28">
        <v>5929.1992188</v>
      </c>
      <c r="BQ28">
        <v>0.0501417969</v>
      </c>
      <c r="BR28">
        <v>0.0434155273</v>
      </c>
      <c r="BS28">
        <v>0</v>
      </c>
      <c r="BT28">
        <v>12.9</v>
      </c>
      <c r="BU28">
        <v>0</v>
      </c>
      <c r="BV28">
        <v>4416320.3791</v>
      </c>
      <c r="BW28">
        <v>90403.093409</v>
      </c>
      <c r="BX28">
        <v>0</v>
      </c>
      <c r="BY28">
        <v>26262.320684</v>
      </c>
      <c r="BZ28">
        <v>431847.2959</v>
      </c>
      <c r="CA28">
        <v>0</v>
      </c>
      <c r="CB28">
        <v>0</v>
      </c>
      <c r="CC28">
        <v>10057.700635</v>
      </c>
      <c r="CD28">
        <v>76486.669923</v>
      </c>
      <c r="CE28">
        <v>0</v>
      </c>
      <c r="CF28">
        <v>0</v>
      </c>
      <c r="CG28">
        <v>0</v>
      </c>
      <c r="CH28">
        <v>0.9731359256</v>
      </c>
      <c r="CI28">
        <v>4915677</v>
      </c>
      <c r="CJ28">
        <v>1062.842</v>
      </c>
      <c r="CK28" s="85">
        <v>319597</v>
      </c>
      <c r="CL28" s="85">
        <v>147430</v>
      </c>
      <c r="CM28" s="85">
        <v>467027</v>
      </c>
      <c r="CN28">
        <v>5567417.4596</v>
      </c>
      <c r="CO28">
        <v>5229</v>
      </c>
      <c r="CP28">
        <v>829.278</v>
      </c>
      <c r="CQ28">
        <v>5262</v>
      </c>
      <c r="CR28">
        <v>987.721</v>
      </c>
      <c r="CS28">
        <v>5199</v>
      </c>
      <c r="CT28">
        <v>2304.818</v>
      </c>
      <c r="CU28">
        <v>5092</v>
      </c>
      <c r="CV28">
        <v>1334.117</v>
      </c>
      <c r="CW28">
        <v>5111</v>
      </c>
      <c r="CX28">
        <v>591.372</v>
      </c>
      <c r="CY28">
        <v>5121</v>
      </c>
      <c r="CZ28">
        <v>332.793</v>
      </c>
      <c r="DA28">
        <v>5121</v>
      </c>
      <c r="DB28">
        <v>1346.994</v>
      </c>
      <c r="DC28">
        <v>5150</v>
      </c>
      <c r="DD28">
        <v>1417.459</v>
      </c>
      <c r="DE28">
        <v>5106</v>
      </c>
      <c r="DF28">
        <v>668.851</v>
      </c>
      <c r="DG28">
        <v>5261</v>
      </c>
      <c r="DH28">
        <v>400.387</v>
      </c>
      <c r="DI28">
        <v>4989</v>
      </c>
      <c r="DJ28">
        <v>572.187</v>
      </c>
      <c r="DK28">
        <v>5092</v>
      </c>
      <c r="DL28">
        <v>182.339</v>
      </c>
      <c r="DM28">
        <v>5060</v>
      </c>
      <c r="DN28">
        <v>241.679</v>
      </c>
      <c r="DP28">
        <v>4971</v>
      </c>
      <c r="DQ28" s="85">
        <v>5502333</v>
      </c>
      <c r="DR28" s="85">
        <v>127541</v>
      </c>
      <c r="DS28" s="85">
        <v>5629874</v>
      </c>
      <c r="DT28">
        <v>0</v>
      </c>
      <c r="DU28" s="85">
        <v>5641821</v>
      </c>
      <c r="DV28" s="85">
        <v>541431</v>
      </c>
      <c r="DW28" s="85">
        <v>541431</v>
      </c>
      <c r="DX28">
        <v>5641821</v>
      </c>
      <c r="DY28">
        <v>5308</v>
      </c>
      <c r="DZ28">
        <v>544140</v>
      </c>
      <c r="EA28" s="85">
        <v>6111557</v>
      </c>
      <c r="EB28" s="85">
        <v>6111557</v>
      </c>
    </row>
    <row r="29" spans="1:132" ht="12.75">
      <c r="A29">
        <v>15828</v>
      </c>
      <c r="B29" t="s">
        <v>447</v>
      </c>
      <c r="C29" t="s">
        <v>81</v>
      </c>
      <c r="D29">
        <v>4</v>
      </c>
      <c r="E29">
        <v>2</v>
      </c>
      <c r="F29">
        <v>1065.719</v>
      </c>
      <c r="G29">
        <v>0</v>
      </c>
      <c r="H29">
        <v>0</v>
      </c>
      <c r="I29">
        <v>1.155</v>
      </c>
      <c r="J29">
        <v>6.043</v>
      </c>
      <c r="K29">
        <v>0</v>
      </c>
      <c r="L29">
        <v>0</v>
      </c>
      <c r="M29">
        <v>0</v>
      </c>
      <c r="N29">
        <v>0</v>
      </c>
      <c r="O29">
        <v>0</v>
      </c>
      <c r="P29">
        <v>0</v>
      </c>
      <c r="Q29">
        <v>8.131</v>
      </c>
      <c r="R29">
        <v>22.033</v>
      </c>
      <c r="S29">
        <v>37.833</v>
      </c>
      <c r="T29">
        <v>555.83</v>
      </c>
      <c r="U29">
        <v>0</v>
      </c>
      <c r="V29">
        <v>0</v>
      </c>
      <c r="W29">
        <v>0</v>
      </c>
      <c r="X29">
        <v>0</v>
      </c>
      <c r="Y29">
        <v>0</v>
      </c>
      <c r="Z29">
        <v>0</v>
      </c>
      <c r="AA29">
        <v>0</v>
      </c>
      <c r="AB29">
        <v>0</v>
      </c>
      <c r="AC29">
        <v>0</v>
      </c>
      <c r="AD29">
        <v>0</v>
      </c>
      <c r="AE29">
        <v>0</v>
      </c>
      <c r="AF29">
        <v>59.709</v>
      </c>
      <c r="AG29">
        <v>0</v>
      </c>
      <c r="AH29">
        <v>0</v>
      </c>
      <c r="AI29">
        <v>1065.719</v>
      </c>
      <c r="AJ29">
        <v>1065.719</v>
      </c>
      <c r="AK29">
        <v>59.709</v>
      </c>
      <c r="AL29">
        <v>7.198</v>
      </c>
      <c r="AM29">
        <v>1050.39</v>
      </c>
      <c r="AN29">
        <v>122.499</v>
      </c>
      <c r="AO29">
        <v>5.917</v>
      </c>
      <c r="AP29">
        <v>0.833</v>
      </c>
      <c r="AQ29">
        <v>0</v>
      </c>
      <c r="AR29">
        <v>0</v>
      </c>
      <c r="AS29" s="85">
        <v>33687</v>
      </c>
      <c r="AT29" s="85">
        <v>3166</v>
      </c>
      <c r="AU29">
        <v>0</v>
      </c>
      <c r="AV29">
        <v>0</v>
      </c>
      <c r="AW29">
        <v>0</v>
      </c>
      <c r="AX29">
        <v>0</v>
      </c>
      <c r="AY29">
        <v>0</v>
      </c>
      <c r="AZ29">
        <v>0</v>
      </c>
      <c r="BA29">
        <v>0</v>
      </c>
      <c r="BB29">
        <v>0</v>
      </c>
      <c r="BC29">
        <v>0</v>
      </c>
      <c r="BD29">
        <v>0</v>
      </c>
      <c r="BE29" s="85">
        <v>6859674</v>
      </c>
      <c r="BF29">
        <v>0</v>
      </c>
      <c r="BG29">
        <v>0</v>
      </c>
      <c r="BH29">
        <v>3809</v>
      </c>
      <c r="BI29" s="85">
        <v>17957</v>
      </c>
      <c r="BJ29">
        <v>0</v>
      </c>
      <c r="BK29" s="85">
        <v>5594738</v>
      </c>
      <c r="BL29">
        <v>5122</v>
      </c>
      <c r="BM29">
        <v>4625.0302734</v>
      </c>
      <c r="BN29">
        <v>4887.6337891</v>
      </c>
      <c r="BO29">
        <v>4887.6337891</v>
      </c>
      <c r="BP29">
        <v>5929.1992188</v>
      </c>
      <c r="BQ29">
        <v>0.0501417969</v>
      </c>
      <c r="BR29">
        <v>0.0434155273</v>
      </c>
      <c r="BS29">
        <v>0</v>
      </c>
      <c r="BT29">
        <v>23.904</v>
      </c>
      <c r="BU29">
        <v>0</v>
      </c>
      <c r="BV29">
        <v>5754022.9312</v>
      </c>
      <c r="BW29">
        <v>143701.85103</v>
      </c>
      <c r="BX29">
        <v>65084</v>
      </c>
      <c r="BY29">
        <v>26918.327285</v>
      </c>
      <c r="BZ29">
        <v>659125.36036</v>
      </c>
      <c r="CA29">
        <v>0</v>
      </c>
      <c r="CB29">
        <v>0</v>
      </c>
      <c r="CC29">
        <v>35402.655616</v>
      </c>
      <c r="CD29">
        <v>141731.57813</v>
      </c>
      <c r="CE29">
        <v>0</v>
      </c>
      <c r="CF29">
        <v>0</v>
      </c>
      <c r="CG29">
        <v>0</v>
      </c>
      <c r="CH29">
        <v>0.9731359256</v>
      </c>
      <c r="CI29">
        <v>6642613</v>
      </c>
      <c r="CJ29">
        <v>1436.231</v>
      </c>
      <c r="CK29" s="85">
        <v>431875</v>
      </c>
      <c r="CL29" s="85">
        <v>199223</v>
      </c>
      <c r="CM29" s="85">
        <v>631098</v>
      </c>
      <c r="CN29">
        <v>7490771.7036</v>
      </c>
      <c r="CO29">
        <v>5229</v>
      </c>
      <c r="CP29">
        <v>829.278</v>
      </c>
      <c r="CQ29">
        <v>5262</v>
      </c>
      <c r="CR29">
        <v>987.721</v>
      </c>
      <c r="CS29">
        <v>5199</v>
      </c>
      <c r="CT29">
        <v>2304.818</v>
      </c>
      <c r="CU29">
        <v>5092</v>
      </c>
      <c r="CV29">
        <v>1334.117</v>
      </c>
      <c r="CW29">
        <v>5111</v>
      </c>
      <c r="CX29">
        <v>591.372</v>
      </c>
      <c r="CY29">
        <v>5121</v>
      </c>
      <c r="CZ29">
        <v>332.793</v>
      </c>
      <c r="DA29">
        <v>5121</v>
      </c>
      <c r="DB29">
        <v>1346.994</v>
      </c>
      <c r="DC29">
        <v>5150</v>
      </c>
      <c r="DD29">
        <v>1417.459</v>
      </c>
      <c r="DE29">
        <v>5106</v>
      </c>
      <c r="DF29">
        <v>668.851</v>
      </c>
      <c r="DG29">
        <v>5261</v>
      </c>
      <c r="DH29">
        <v>400.387</v>
      </c>
      <c r="DI29">
        <v>4989</v>
      </c>
      <c r="DJ29">
        <v>572.187</v>
      </c>
      <c r="DK29">
        <v>5092</v>
      </c>
      <c r="DL29">
        <v>182.339</v>
      </c>
      <c r="DM29">
        <v>5060</v>
      </c>
      <c r="DN29">
        <v>241.679</v>
      </c>
      <c r="DP29">
        <v>4971</v>
      </c>
      <c r="DQ29" s="85">
        <v>7356375</v>
      </c>
      <c r="DR29" s="85">
        <v>172348</v>
      </c>
      <c r="DS29" s="85">
        <v>7528723</v>
      </c>
      <c r="DT29">
        <v>0</v>
      </c>
      <c r="DU29" s="85">
        <v>7546680</v>
      </c>
      <c r="DV29" s="85">
        <v>687006</v>
      </c>
      <c r="DW29" s="85">
        <v>687006</v>
      </c>
      <c r="DX29">
        <v>7546680</v>
      </c>
      <c r="DY29">
        <v>5255</v>
      </c>
      <c r="DZ29">
        <v>690172</v>
      </c>
      <c r="EA29" s="85">
        <v>8180944</v>
      </c>
      <c r="EB29" s="85">
        <v>8180944</v>
      </c>
    </row>
    <row r="30" spans="1:132" ht="12.75">
      <c r="A30">
        <v>15830</v>
      </c>
      <c r="B30" t="s">
        <v>447</v>
      </c>
      <c r="C30" t="s">
        <v>82</v>
      </c>
      <c r="D30">
        <v>4</v>
      </c>
      <c r="E30">
        <v>2</v>
      </c>
      <c r="F30">
        <v>959.329</v>
      </c>
      <c r="G30">
        <v>0</v>
      </c>
      <c r="H30">
        <v>0</v>
      </c>
      <c r="I30">
        <v>0.285</v>
      </c>
      <c r="J30">
        <v>11.913</v>
      </c>
      <c r="K30">
        <v>0</v>
      </c>
      <c r="L30">
        <v>0</v>
      </c>
      <c r="M30">
        <v>0</v>
      </c>
      <c r="N30">
        <v>0</v>
      </c>
      <c r="O30">
        <v>0</v>
      </c>
      <c r="P30">
        <v>0</v>
      </c>
      <c r="Q30">
        <v>15.527</v>
      </c>
      <c r="R30">
        <v>5.627</v>
      </c>
      <c r="S30">
        <v>47.966</v>
      </c>
      <c r="T30">
        <v>618.17</v>
      </c>
      <c r="U30">
        <v>0</v>
      </c>
      <c r="V30">
        <v>0</v>
      </c>
      <c r="W30">
        <v>0</v>
      </c>
      <c r="X30">
        <v>0</v>
      </c>
      <c r="Y30">
        <v>0</v>
      </c>
      <c r="Z30">
        <v>0</v>
      </c>
      <c r="AA30">
        <v>0</v>
      </c>
      <c r="AB30">
        <v>0</v>
      </c>
      <c r="AC30">
        <v>0</v>
      </c>
      <c r="AD30">
        <v>0</v>
      </c>
      <c r="AE30">
        <v>0</v>
      </c>
      <c r="AF30">
        <v>28.66</v>
      </c>
      <c r="AG30">
        <v>0</v>
      </c>
      <c r="AH30">
        <v>0</v>
      </c>
      <c r="AI30">
        <v>959.329</v>
      </c>
      <c r="AJ30">
        <v>959.329</v>
      </c>
      <c r="AK30">
        <v>28.66</v>
      </c>
      <c r="AL30">
        <v>12.198</v>
      </c>
      <c r="AM30">
        <v>931.604</v>
      </c>
      <c r="AN30">
        <v>249.548</v>
      </c>
      <c r="AO30">
        <v>0</v>
      </c>
      <c r="AP30">
        <v>0</v>
      </c>
      <c r="AQ30">
        <v>0</v>
      </c>
      <c r="AR30">
        <v>0</v>
      </c>
      <c r="AS30" s="85">
        <v>68626</v>
      </c>
      <c r="AT30">
        <v>0</v>
      </c>
      <c r="AU30">
        <v>0</v>
      </c>
      <c r="AV30">
        <v>0</v>
      </c>
      <c r="AW30">
        <v>0</v>
      </c>
      <c r="AX30">
        <v>0</v>
      </c>
      <c r="AY30">
        <v>0</v>
      </c>
      <c r="AZ30">
        <v>0</v>
      </c>
      <c r="BA30">
        <v>0</v>
      </c>
      <c r="BB30">
        <v>0</v>
      </c>
      <c r="BC30">
        <v>0</v>
      </c>
      <c r="BD30">
        <v>0</v>
      </c>
      <c r="BE30" s="85">
        <v>6337450</v>
      </c>
      <c r="BF30">
        <v>0</v>
      </c>
      <c r="BG30">
        <v>0</v>
      </c>
      <c r="BH30">
        <v>3809</v>
      </c>
      <c r="BI30" s="85">
        <v>19083</v>
      </c>
      <c r="BJ30">
        <v>0</v>
      </c>
      <c r="BK30" s="85">
        <v>5216439</v>
      </c>
      <c r="BL30">
        <v>5043</v>
      </c>
      <c r="BM30">
        <v>4625.0302734</v>
      </c>
      <c r="BN30">
        <v>4887.6337891</v>
      </c>
      <c r="BO30">
        <v>4887.6337891</v>
      </c>
      <c r="BP30">
        <v>5929.1992188</v>
      </c>
      <c r="BQ30">
        <v>0.0501417969</v>
      </c>
      <c r="BR30">
        <v>0.0434155273</v>
      </c>
      <c r="BS30">
        <v>0</v>
      </c>
      <c r="BT30">
        <v>37.164</v>
      </c>
      <c r="BU30">
        <v>0</v>
      </c>
      <c r="BV30">
        <v>5103314.7486</v>
      </c>
      <c r="BW30">
        <v>36699.964405</v>
      </c>
      <c r="BX30">
        <v>124285</v>
      </c>
      <c r="BY30">
        <v>34128.316544</v>
      </c>
      <c r="BZ30">
        <v>733050.61622</v>
      </c>
      <c r="CA30">
        <v>0</v>
      </c>
      <c r="CB30">
        <v>0</v>
      </c>
      <c r="CC30">
        <v>16993.084961</v>
      </c>
      <c r="CD30">
        <v>220352.75977</v>
      </c>
      <c r="CE30">
        <v>0</v>
      </c>
      <c r="CF30">
        <v>0</v>
      </c>
      <c r="CG30">
        <v>0</v>
      </c>
      <c r="CH30">
        <v>0.9731359256</v>
      </c>
      <c r="CI30">
        <v>6100418</v>
      </c>
      <c r="CJ30">
        <v>1319.001</v>
      </c>
      <c r="CK30" s="85">
        <v>396624</v>
      </c>
      <c r="CL30" s="85">
        <v>182962</v>
      </c>
      <c r="CM30" s="85">
        <v>579586</v>
      </c>
      <c r="CN30">
        <v>6917036.4905</v>
      </c>
      <c r="CO30">
        <v>5229</v>
      </c>
      <c r="CP30">
        <v>829.278</v>
      </c>
      <c r="CQ30">
        <v>5262</v>
      </c>
      <c r="CR30">
        <v>987.721</v>
      </c>
      <c r="CS30">
        <v>5199</v>
      </c>
      <c r="CT30">
        <v>2304.818</v>
      </c>
      <c r="CU30">
        <v>5092</v>
      </c>
      <c r="CV30">
        <v>1334.117</v>
      </c>
      <c r="CW30">
        <v>5111</v>
      </c>
      <c r="CX30">
        <v>591.372</v>
      </c>
      <c r="CY30">
        <v>5121</v>
      </c>
      <c r="CZ30">
        <v>332.793</v>
      </c>
      <c r="DA30">
        <v>5121</v>
      </c>
      <c r="DB30">
        <v>1346.994</v>
      </c>
      <c r="DC30">
        <v>5150</v>
      </c>
      <c r="DD30">
        <v>1417.459</v>
      </c>
      <c r="DE30">
        <v>5106</v>
      </c>
      <c r="DF30">
        <v>668.851</v>
      </c>
      <c r="DG30">
        <v>5261</v>
      </c>
      <c r="DH30">
        <v>400.387</v>
      </c>
      <c r="DI30">
        <v>4989</v>
      </c>
      <c r="DJ30">
        <v>572.187</v>
      </c>
      <c r="DK30">
        <v>5092</v>
      </c>
      <c r="DL30">
        <v>182.339</v>
      </c>
      <c r="DM30">
        <v>5060</v>
      </c>
      <c r="DN30">
        <v>241.679</v>
      </c>
      <c r="DP30">
        <v>4971</v>
      </c>
      <c r="DQ30" s="85">
        <v>6651722</v>
      </c>
      <c r="DR30" s="85">
        <v>158280</v>
      </c>
      <c r="DS30" s="85">
        <v>6810002</v>
      </c>
      <c r="DT30">
        <v>0</v>
      </c>
      <c r="DU30" s="85">
        <v>6829085</v>
      </c>
      <c r="DV30" s="85">
        <v>491635</v>
      </c>
      <c r="DW30" s="85">
        <v>491635</v>
      </c>
      <c r="DX30">
        <v>6829085</v>
      </c>
      <c r="DY30">
        <v>5177</v>
      </c>
      <c r="DZ30">
        <v>491635</v>
      </c>
      <c r="EA30" s="85">
        <v>7408671</v>
      </c>
      <c r="EB30" s="85">
        <v>7408671</v>
      </c>
    </row>
    <row r="31" spans="1:132" ht="12.75">
      <c r="A31">
        <v>15831</v>
      </c>
      <c r="B31" t="s">
        <v>447</v>
      </c>
      <c r="C31" t="s">
        <v>80</v>
      </c>
      <c r="D31">
        <v>4</v>
      </c>
      <c r="E31">
        <v>2</v>
      </c>
      <c r="F31">
        <v>371.582</v>
      </c>
      <c r="G31">
        <v>0</v>
      </c>
      <c r="H31">
        <v>0</v>
      </c>
      <c r="I31">
        <v>0.488</v>
      </c>
      <c r="J31">
        <v>3.861</v>
      </c>
      <c r="K31">
        <v>0</v>
      </c>
      <c r="L31">
        <v>0</v>
      </c>
      <c r="M31">
        <v>0</v>
      </c>
      <c r="N31">
        <v>0</v>
      </c>
      <c r="O31">
        <v>0</v>
      </c>
      <c r="P31">
        <v>0</v>
      </c>
      <c r="Q31">
        <v>0</v>
      </c>
      <c r="R31">
        <v>3.9</v>
      </c>
      <c r="S31">
        <v>18.579</v>
      </c>
      <c r="T31">
        <v>234.83</v>
      </c>
      <c r="U31">
        <v>0</v>
      </c>
      <c r="V31">
        <v>0</v>
      </c>
      <c r="W31">
        <v>0</v>
      </c>
      <c r="X31">
        <v>0</v>
      </c>
      <c r="Y31">
        <v>0</v>
      </c>
      <c r="Z31">
        <v>0</v>
      </c>
      <c r="AA31">
        <v>0</v>
      </c>
      <c r="AB31">
        <v>0</v>
      </c>
      <c r="AC31">
        <v>0</v>
      </c>
      <c r="AD31">
        <v>0</v>
      </c>
      <c r="AE31">
        <v>0</v>
      </c>
      <c r="AF31">
        <v>11.914</v>
      </c>
      <c r="AG31">
        <v>0</v>
      </c>
      <c r="AH31">
        <v>0</v>
      </c>
      <c r="AI31">
        <v>371.582</v>
      </c>
      <c r="AJ31">
        <v>371.582</v>
      </c>
      <c r="AK31">
        <v>11.914</v>
      </c>
      <c r="AL31">
        <v>4.349</v>
      </c>
      <c r="AM31">
        <v>367.233</v>
      </c>
      <c r="AN31">
        <v>0</v>
      </c>
      <c r="AO31">
        <v>3.167</v>
      </c>
      <c r="AP31">
        <v>0</v>
      </c>
      <c r="AQ31">
        <v>23.833</v>
      </c>
      <c r="AR31">
        <v>0</v>
      </c>
      <c r="AS31">
        <v>0</v>
      </c>
      <c r="AT31" s="85">
        <v>1584</v>
      </c>
      <c r="AU31">
        <v>0</v>
      </c>
      <c r="AV31" s="85">
        <v>59583</v>
      </c>
      <c r="AW31">
        <v>0</v>
      </c>
      <c r="AX31">
        <v>0</v>
      </c>
      <c r="AY31">
        <v>0</v>
      </c>
      <c r="AZ31">
        <v>0</v>
      </c>
      <c r="BA31">
        <v>0</v>
      </c>
      <c r="BB31">
        <v>0</v>
      </c>
      <c r="BC31">
        <v>0</v>
      </c>
      <c r="BD31">
        <v>0</v>
      </c>
      <c r="BE31" s="85">
        <v>2419033</v>
      </c>
      <c r="BF31">
        <v>0</v>
      </c>
      <c r="BG31">
        <v>0</v>
      </c>
      <c r="BH31">
        <v>3809</v>
      </c>
      <c r="BI31" s="85">
        <v>8860</v>
      </c>
      <c r="BJ31">
        <v>0</v>
      </c>
      <c r="BK31" s="85">
        <v>2453848</v>
      </c>
      <c r="BL31">
        <v>5110</v>
      </c>
      <c r="BM31">
        <v>4625.0302734</v>
      </c>
      <c r="BN31">
        <v>4887.6337891</v>
      </c>
      <c r="BO31">
        <v>4887.6337891</v>
      </c>
      <c r="BP31">
        <v>5929.1992188</v>
      </c>
      <c r="BQ31">
        <v>0.0501417969</v>
      </c>
      <c r="BR31">
        <v>0.0434155273</v>
      </c>
      <c r="BS31">
        <v>0</v>
      </c>
      <c r="BT31">
        <v>14.023</v>
      </c>
      <c r="BU31">
        <v>0</v>
      </c>
      <c r="BV31">
        <v>2011697.6581</v>
      </c>
      <c r="BW31">
        <v>25436.264649</v>
      </c>
      <c r="BX31">
        <v>0</v>
      </c>
      <c r="BY31">
        <v>13219.031074</v>
      </c>
      <c r="BZ31">
        <v>278470.77051</v>
      </c>
      <c r="CA31">
        <v>0</v>
      </c>
      <c r="CB31">
        <v>0</v>
      </c>
      <c r="CC31">
        <v>7064.0479493</v>
      </c>
      <c r="CD31">
        <v>83145.160645</v>
      </c>
      <c r="CE31">
        <v>0</v>
      </c>
      <c r="CF31">
        <v>0</v>
      </c>
      <c r="CG31">
        <v>0</v>
      </c>
      <c r="CH31">
        <v>0.9731359256</v>
      </c>
      <c r="CI31">
        <v>2354048</v>
      </c>
      <c r="CJ31">
        <v>508.98</v>
      </c>
      <c r="CK31" s="85">
        <v>153050</v>
      </c>
      <c r="CL31" s="85">
        <v>70602</v>
      </c>
      <c r="CM31" s="85">
        <v>223652</v>
      </c>
      <c r="CN31">
        <v>2642684.9329</v>
      </c>
      <c r="CO31">
        <v>5229</v>
      </c>
      <c r="CP31">
        <v>829.278</v>
      </c>
      <c r="CQ31">
        <v>5262</v>
      </c>
      <c r="CR31">
        <v>987.721</v>
      </c>
      <c r="CS31">
        <v>5199</v>
      </c>
      <c r="CT31">
        <v>2304.818</v>
      </c>
      <c r="CU31">
        <v>5092</v>
      </c>
      <c r="CV31">
        <v>1334.117</v>
      </c>
      <c r="CW31">
        <v>5111</v>
      </c>
      <c r="CX31">
        <v>591.372</v>
      </c>
      <c r="CY31">
        <v>5121</v>
      </c>
      <c r="CZ31">
        <v>332.793</v>
      </c>
      <c r="DA31">
        <v>5121</v>
      </c>
      <c r="DB31">
        <v>1346.994</v>
      </c>
      <c r="DC31">
        <v>5150</v>
      </c>
      <c r="DD31">
        <v>1417.459</v>
      </c>
      <c r="DE31">
        <v>5106</v>
      </c>
      <c r="DF31">
        <v>668.851</v>
      </c>
      <c r="DG31">
        <v>5261</v>
      </c>
      <c r="DH31">
        <v>400.387</v>
      </c>
      <c r="DI31">
        <v>4989</v>
      </c>
      <c r="DJ31">
        <v>572.187</v>
      </c>
      <c r="DK31">
        <v>5092</v>
      </c>
      <c r="DL31">
        <v>182.339</v>
      </c>
      <c r="DM31">
        <v>5060</v>
      </c>
      <c r="DN31">
        <v>241.679</v>
      </c>
      <c r="DP31">
        <v>4971</v>
      </c>
      <c r="DQ31" s="85">
        <v>2600888</v>
      </c>
      <c r="DR31" s="85">
        <v>61078</v>
      </c>
      <c r="DS31" s="85">
        <v>2661966</v>
      </c>
      <c r="DT31">
        <v>0</v>
      </c>
      <c r="DU31" s="85">
        <v>2670826</v>
      </c>
      <c r="DV31" s="85">
        <v>251793</v>
      </c>
      <c r="DW31" s="85">
        <v>251793</v>
      </c>
      <c r="DX31">
        <v>2670826</v>
      </c>
      <c r="DY31">
        <v>5247</v>
      </c>
      <c r="DZ31">
        <v>253377</v>
      </c>
      <c r="EA31" s="85">
        <v>2896062</v>
      </c>
      <c r="EB31" s="85">
        <v>2896062</v>
      </c>
    </row>
    <row r="32" spans="1:132" ht="12.75">
      <c r="A32">
        <v>15832</v>
      </c>
      <c r="B32" t="s">
        <v>447</v>
      </c>
      <c r="C32" t="s">
        <v>83</v>
      </c>
      <c r="D32">
        <v>4</v>
      </c>
      <c r="E32">
        <v>2</v>
      </c>
      <c r="F32">
        <v>124.635</v>
      </c>
      <c r="G32">
        <v>0</v>
      </c>
      <c r="H32">
        <v>0</v>
      </c>
      <c r="I32">
        <v>0.008</v>
      </c>
      <c r="J32">
        <v>1.192</v>
      </c>
      <c r="K32">
        <v>0.022</v>
      </c>
      <c r="L32">
        <v>0</v>
      </c>
      <c r="M32">
        <v>0</v>
      </c>
      <c r="N32">
        <v>0</v>
      </c>
      <c r="O32">
        <v>0</v>
      </c>
      <c r="P32">
        <v>0</v>
      </c>
      <c r="Q32">
        <v>0</v>
      </c>
      <c r="R32">
        <v>8.156</v>
      </c>
      <c r="S32">
        <v>5.251</v>
      </c>
      <c r="T32">
        <v>98.33</v>
      </c>
      <c r="U32">
        <v>0</v>
      </c>
      <c r="V32">
        <v>0</v>
      </c>
      <c r="W32">
        <v>0</v>
      </c>
      <c r="X32">
        <v>0</v>
      </c>
      <c r="Y32">
        <v>0</v>
      </c>
      <c r="Z32">
        <v>0</v>
      </c>
      <c r="AA32">
        <v>0</v>
      </c>
      <c r="AB32">
        <v>0</v>
      </c>
      <c r="AC32">
        <v>0</v>
      </c>
      <c r="AD32">
        <v>0</v>
      </c>
      <c r="AE32">
        <v>0</v>
      </c>
      <c r="AF32">
        <v>7.189</v>
      </c>
      <c r="AG32">
        <v>0</v>
      </c>
      <c r="AH32">
        <v>0</v>
      </c>
      <c r="AI32">
        <v>124.635</v>
      </c>
      <c r="AJ32">
        <v>124.635</v>
      </c>
      <c r="AK32">
        <v>7.189</v>
      </c>
      <c r="AL32">
        <v>1.222</v>
      </c>
      <c r="AM32">
        <v>123.413</v>
      </c>
      <c r="AN32">
        <v>36.355</v>
      </c>
      <c r="AO32">
        <v>0</v>
      </c>
      <c r="AP32">
        <v>0</v>
      </c>
      <c r="AQ32">
        <v>0</v>
      </c>
      <c r="AR32">
        <v>0</v>
      </c>
      <c r="AS32" s="85">
        <v>9998</v>
      </c>
      <c r="AT32">
        <v>0</v>
      </c>
      <c r="AU32">
        <v>0</v>
      </c>
      <c r="AV32">
        <v>0</v>
      </c>
      <c r="AW32">
        <v>0</v>
      </c>
      <c r="AX32">
        <v>0</v>
      </c>
      <c r="AY32">
        <v>0</v>
      </c>
      <c r="AZ32">
        <v>0</v>
      </c>
      <c r="BA32" s="85">
        <v>1575</v>
      </c>
      <c r="BB32">
        <v>0</v>
      </c>
      <c r="BC32">
        <v>0</v>
      </c>
      <c r="BD32">
        <v>0</v>
      </c>
      <c r="BE32" s="85">
        <v>887256</v>
      </c>
      <c r="BF32">
        <v>0</v>
      </c>
      <c r="BG32">
        <v>0</v>
      </c>
      <c r="BH32">
        <v>3809</v>
      </c>
      <c r="BI32">
        <v>0</v>
      </c>
      <c r="BJ32">
        <v>0</v>
      </c>
      <c r="BK32" s="85">
        <v>532313</v>
      </c>
      <c r="BL32">
        <v>5020</v>
      </c>
      <c r="BM32">
        <v>4625.0302734</v>
      </c>
      <c r="BN32">
        <v>4887.6337891</v>
      </c>
      <c r="BO32">
        <v>4887.6337891</v>
      </c>
      <c r="BP32">
        <v>5929.1992188</v>
      </c>
      <c r="BQ32">
        <v>0.0501417969</v>
      </c>
      <c r="BR32">
        <v>0.0434155273</v>
      </c>
      <c r="BS32">
        <v>1575</v>
      </c>
      <c r="BT32">
        <v>3.682</v>
      </c>
      <c r="BU32">
        <v>0</v>
      </c>
      <c r="BV32">
        <v>676054.82916</v>
      </c>
      <c r="BW32">
        <v>53194.403711</v>
      </c>
      <c r="BX32">
        <v>0</v>
      </c>
      <c r="BY32">
        <v>3736.1070118</v>
      </c>
      <c r="BZ32">
        <v>116603.63184</v>
      </c>
      <c r="CA32">
        <v>0</v>
      </c>
      <c r="CB32">
        <v>0</v>
      </c>
      <c r="CC32">
        <v>4262.5013184</v>
      </c>
      <c r="CD32">
        <v>21831.311524</v>
      </c>
      <c r="CE32">
        <v>0</v>
      </c>
      <c r="CF32">
        <v>0</v>
      </c>
      <c r="CG32">
        <v>0</v>
      </c>
      <c r="CH32">
        <v>0.9731359256</v>
      </c>
      <c r="CI32">
        <v>852158</v>
      </c>
      <c r="CJ32">
        <v>184.249</v>
      </c>
      <c r="CK32" s="85">
        <v>55404</v>
      </c>
      <c r="CL32" s="85">
        <v>25558</v>
      </c>
      <c r="CM32" s="85">
        <v>80962</v>
      </c>
      <c r="CN32">
        <v>968217.78456</v>
      </c>
      <c r="CO32">
        <v>5229</v>
      </c>
      <c r="CP32">
        <v>829.278</v>
      </c>
      <c r="CQ32">
        <v>5262</v>
      </c>
      <c r="CR32">
        <v>987.721</v>
      </c>
      <c r="CS32">
        <v>5199</v>
      </c>
      <c r="CT32">
        <v>2304.818</v>
      </c>
      <c r="CU32">
        <v>5092</v>
      </c>
      <c r="CV32">
        <v>1334.117</v>
      </c>
      <c r="CW32">
        <v>5111</v>
      </c>
      <c r="CX32">
        <v>591.372</v>
      </c>
      <c r="CY32">
        <v>5121</v>
      </c>
      <c r="CZ32">
        <v>332.793</v>
      </c>
      <c r="DA32">
        <v>5121</v>
      </c>
      <c r="DB32">
        <v>1346.994</v>
      </c>
      <c r="DC32">
        <v>5150</v>
      </c>
      <c r="DD32">
        <v>1417.459</v>
      </c>
      <c r="DE32">
        <v>5106</v>
      </c>
      <c r="DF32">
        <v>668.851</v>
      </c>
      <c r="DG32">
        <v>5261</v>
      </c>
      <c r="DH32">
        <v>400.387</v>
      </c>
      <c r="DI32">
        <v>4989</v>
      </c>
      <c r="DJ32">
        <v>572.187</v>
      </c>
      <c r="DK32">
        <v>5092</v>
      </c>
      <c r="DL32">
        <v>182.339</v>
      </c>
      <c r="DM32">
        <v>5060</v>
      </c>
      <c r="DN32">
        <v>241.679</v>
      </c>
      <c r="DP32">
        <v>4971</v>
      </c>
      <c r="DQ32" s="85">
        <v>924930</v>
      </c>
      <c r="DR32" s="85">
        <v>22110</v>
      </c>
      <c r="DS32" s="85">
        <v>947040</v>
      </c>
      <c r="DT32" s="85">
        <v>1575</v>
      </c>
      <c r="DU32" s="85">
        <v>948615</v>
      </c>
      <c r="DV32" s="85">
        <v>61359</v>
      </c>
      <c r="DW32" s="85">
        <v>61359</v>
      </c>
      <c r="DX32">
        <v>948615</v>
      </c>
      <c r="DY32">
        <v>5149</v>
      </c>
      <c r="DZ32">
        <v>61359</v>
      </c>
      <c r="EA32" s="85">
        <v>1029577</v>
      </c>
      <c r="EB32" s="85">
        <v>1029577</v>
      </c>
    </row>
    <row r="33" spans="1:132" ht="12.75">
      <c r="A33">
        <v>15833</v>
      </c>
      <c r="B33" t="s">
        <v>447</v>
      </c>
      <c r="C33" t="s">
        <v>595</v>
      </c>
      <c r="D33">
        <v>4</v>
      </c>
      <c r="E33">
        <v>2</v>
      </c>
      <c r="F33">
        <v>150.9</v>
      </c>
      <c r="G33">
        <v>0</v>
      </c>
      <c r="H33">
        <v>0</v>
      </c>
      <c r="I33">
        <v>0.033</v>
      </c>
      <c r="J33">
        <v>0.452</v>
      </c>
      <c r="K33">
        <v>0</v>
      </c>
      <c r="L33">
        <v>0</v>
      </c>
      <c r="M33">
        <v>0</v>
      </c>
      <c r="N33">
        <v>0</v>
      </c>
      <c r="O33">
        <v>0</v>
      </c>
      <c r="P33">
        <v>0</v>
      </c>
      <c r="Q33">
        <v>0</v>
      </c>
      <c r="R33">
        <v>5.245</v>
      </c>
      <c r="S33">
        <v>0</v>
      </c>
      <c r="T33">
        <v>88.5</v>
      </c>
      <c r="U33">
        <v>0</v>
      </c>
      <c r="V33">
        <v>0</v>
      </c>
      <c r="W33">
        <v>0</v>
      </c>
      <c r="X33">
        <v>0</v>
      </c>
      <c r="Y33">
        <v>0</v>
      </c>
      <c r="Z33">
        <v>0</v>
      </c>
      <c r="AA33">
        <v>0</v>
      </c>
      <c r="AB33">
        <v>0</v>
      </c>
      <c r="AC33">
        <v>0</v>
      </c>
      <c r="AD33">
        <v>0</v>
      </c>
      <c r="AE33">
        <v>0</v>
      </c>
      <c r="AF33">
        <v>0</v>
      </c>
      <c r="AG33">
        <v>0</v>
      </c>
      <c r="AH33">
        <v>0</v>
      </c>
      <c r="AI33">
        <v>150.9</v>
      </c>
      <c r="AJ33">
        <v>150.9</v>
      </c>
      <c r="AK33">
        <v>0</v>
      </c>
      <c r="AL33">
        <v>0.485</v>
      </c>
      <c r="AM33">
        <v>150.415</v>
      </c>
      <c r="AN33">
        <v>134.997</v>
      </c>
      <c r="AO33">
        <v>0</v>
      </c>
      <c r="AP33">
        <v>0</v>
      </c>
      <c r="AQ33">
        <v>0</v>
      </c>
      <c r="AR33">
        <v>0</v>
      </c>
      <c r="AS33" s="85">
        <v>37124</v>
      </c>
      <c r="AT33">
        <v>0</v>
      </c>
      <c r="AU33">
        <v>0</v>
      </c>
      <c r="AV33">
        <v>0</v>
      </c>
      <c r="AW33">
        <v>0</v>
      </c>
      <c r="AX33">
        <v>0</v>
      </c>
      <c r="AY33">
        <v>0</v>
      </c>
      <c r="AZ33">
        <v>0</v>
      </c>
      <c r="BA33" s="85">
        <v>8085</v>
      </c>
      <c r="BB33">
        <v>0</v>
      </c>
      <c r="BC33">
        <v>0</v>
      </c>
      <c r="BD33">
        <v>0</v>
      </c>
      <c r="BE33" s="85">
        <v>1017354</v>
      </c>
      <c r="BF33">
        <v>0</v>
      </c>
      <c r="BG33">
        <v>0</v>
      </c>
      <c r="BH33">
        <v>3809</v>
      </c>
      <c r="BI33">
        <v>0</v>
      </c>
      <c r="BJ33">
        <v>0</v>
      </c>
      <c r="BK33" s="85">
        <v>582800</v>
      </c>
      <c r="BL33">
        <v>5153</v>
      </c>
      <c r="BM33">
        <v>4625.0302734</v>
      </c>
      <c r="BN33">
        <v>4887.6337891</v>
      </c>
      <c r="BO33">
        <v>4887.6337891</v>
      </c>
      <c r="BP33">
        <v>5929.1992188</v>
      </c>
      <c r="BQ33">
        <v>0.0501417969</v>
      </c>
      <c r="BR33">
        <v>0.0434155273</v>
      </c>
      <c r="BS33">
        <v>8085</v>
      </c>
      <c r="BT33">
        <v>1.521</v>
      </c>
      <c r="BU33">
        <v>0</v>
      </c>
      <c r="BV33">
        <v>823971.43841</v>
      </c>
      <c r="BW33">
        <v>34208.514893</v>
      </c>
      <c r="BX33">
        <v>0</v>
      </c>
      <c r="BY33">
        <v>0</v>
      </c>
      <c r="BZ33">
        <v>104946.82617</v>
      </c>
      <c r="CA33">
        <v>0</v>
      </c>
      <c r="CB33">
        <v>0</v>
      </c>
      <c r="CC33">
        <v>0</v>
      </c>
      <c r="CD33">
        <v>9018.3120118</v>
      </c>
      <c r="CE33">
        <v>0</v>
      </c>
      <c r="CF33">
        <v>0</v>
      </c>
      <c r="CG33">
        <v>0</v>
      </c>
      <c r="CH33">
        <v>0.9731359256</v>
      </c>
      <c r="CI33">
        <v>946029</v>
      </c>
      <c r="CJ33">
        <v>204.545</v>
      </c>
      <c r="CK33" s="85">
        <v>61507</v>
      </c>
      <c r="CL33" s="85">
        <v>28373</v>
      </c>
      <c r="CM33" s="85">
        <v>89880</v>
      </c>
      <c r="CN33">
        <v>1107234.0915</v>
      </c>
      <c r="CO33">
        <v>5229</v>
      </c>
      <c r="CP33">
        <v>829.278</v>
      </c>
      <c r="CQ33">
        <v>5262</v>
      </c>
      <c r="CR33">
        <v>987.721</v>
      </c>
      <c r="CS33">
        <v>5199</v>
      </c>
      <c r="CT33">
        <v>2304.818</v>
      </c>
      <c r="CU33">
        <v>5092</v>
      </c>
      <c r="CV33">
        <v>1334.117</v>
      </c>
      <c r="CW33">
        <v>5111</v>
      </c>
      <c r="CX33">
        <v>591.372</v>
      </c>
      <c r="CY33">
        <v>5121</v>
      </c>
      <c r="CZ33">
        <v>332.793</v>
      </c>
      <c r="DA33">
        <v>5121</v>
      </c>
      <c r="DB33">
        <v>1346.994</v>
      </c>
      <c r="DC33">
        <v>5150</v>
      </c>
      <c r="DD33">
        <v>1417.459</v>
      </c>
      <c r="DE33">
        <v>5106</v>
      </c>
      <c r="DF33">
        <v>668.851</v>
      </c>
      <c r="DG33">
        <v>5261</v>
      </c>
      <c r="DH33">
        <v>400.387</v>
      </c>
      <c r="DI33">
        <v>4989</v>
      </c>
      <c r="DJ33">
        <v>572.187</v>
      </c>
      <c r="DK33">
        <v>5092</v>
      </c>
      <c r="DL33">
        <v>182.339</v>
      </c>
      <c r="DM33">
        <v>5060</v>
      </c>
      <c r="DN33">
        <v>241.679</v>
      </c>
      <c r="DP33">
        <v>4971</v>
      </c>
      <c r="DQ33" s="85">
        <v>1054020</v>
      </c>
      <c r="DR33" s="85">
        <v>24545</v>
      </c>
      <c r="DS33" s="85">
        <v>1078565</v>
      </c>
      <c r="DT33" s="85">
        <v>8085</v>
      </c>
      <c r="DU33" s="85">
        <v>1086650</v>
      </c>
      <c r="DV33" s="85">
        <v>69296</v>
      </c>
      <c r="DW33" s="85">
        <v>69296</v>
      </c>
      <c r="DX33">
        <v>1086650</v>
      </c>
      <c r="DY33">
        <v>5313</v>
      </c>
      <c r="DZ33">
        <v>69296</v>
      </c>
      <c r="EA33" s="85">
        <v>1176530</v>
      </c>
      <c r="EB33" s="85">
        <v>1176530</v>
      </c>
    </row>
    <row r="34" spans="1:132" ht="12.75">
      <c r="A34">
        <v>21803</v>
      </c>
      <c r="B34" t="s">
        <v>447</v>
      </c>
      <c r="C34" t="s">
        <v>84</v>
      </c>
      <c r="D34">
        <v>4</v>
      </c>
      <c r="E34">
        <v>2</v>
      </c>
      <c r="F34">
        <v>365.287</v>
      </c>
      <c r="G34">
        <v>0</v>
      </c>
      <c r="H34">
        <v>0</v>
      </c>
      <c r="I34">
        <v>0.348</v>
      </c>
      <c r="J34">
        <v>8.607</v>
      </c>
      <c r="K34">
        <v>0</v>
      </c>
      <c r="L34">
        <v>0</v>
      </c>
      <c r="M34">
        <v>0</v>
      </c>
      <c r="N34">
        <v>0</v>
      </c>
      <c r="O34">
        <v>0</v>
      </c>
      <c r="P34">
        <v>0</v>
      </c>
      <c r="Q34">
        <v>21.531</v>
      </c>
      <c r="R34">
        <v>3.828</v>
      </c>
      <c r="S34">
        <v>0</v>
      </c>
      <c r="T34">
        <v>469</v>
      </c>
      <c r="U34">
        <v>0</v>
      </c>
      <c r="V34">
        <v>0</v>
      </c>
      <c r="W34">
        <v>0</v>
      </c>
      <c r="X34">
        <v>0</v>
      </c>
      <c r="Y34">
        <v>0</v>
      </c>
      <c r="Z34">
        <v>0</v>
      </c>
      <c r="AA34">
        <v>0</v>
      </c>
      <c r="AB34">
        <v>0</v>
      </c>
      <c r="AC34">
        <v>0</v>
      </c>
      <c r="AD34">
        <v>0</v>
      </c>
      <c r="AE34">
        <v>0</v>
      </c>
      <c r="AF34">
        <v>43.511</v>
      </c>
      <c r="AG34">
        <v>0</v>
      </c>
      <c r="AH34">
        <v>0</v>
      </c>
      <c r="AI34">
        <v>365.287</v>
      </c>
      <c r="AJ34">
        <v>365.287</v>
      </c>
      <c r="AK34">
        <v>43.511</v>
      </c>
      <c r="AL34">
        <v>8.955</v>
      </c>
      <c r="AM34">
        <v>334.801</v>
      </c>
      <c r="AN34">
        <v>107.386</v>
      </c>
      <c r="AO34">
        <v>23.833</v>
      </c>
      <c r="AP34">
        <v>2</v>
      </c>
      <c r="AQ34">
        <v>0</v>
      </c>
      <c r="AR34">
        <v>0</v>
      </c>
      <c r="AS34" s="85">
        <v>29531</v>
      </c>
      <c r="AT34" s="85">
        <v>12417</v>
      </c>
      <c r="AU34">
        <v>0</v>
      </c>
      <c r="AV34">
        <v>0</v>
      </c>
      <c r="AW34">
        <v>0</v>
      </c>
      <c r="AX34">
        <v>0</v>
      </c>
      <c r="AY34">
        <v>0</v>
      </c>
      <c r="AZ34">
        <v>0</v>
      </c>
      <c r="BA34" s="85">
        <v>53358</v>
      </c>
      <c r="BB34">
        <v>0</v>
      </c>
      <c r="BC34">
        <v>0</v>
      </c>
      <c r="BD34">
        <v>0</v>
      </c>
      <c r="BE34" s="85">
        <v>2859606</v>
      </c>
      <c r="BF34">
        <v>0</v>
      </c>
      <c r="BG34">
        <v>0</v>
      </c>
      <c r="BH34">
        <v>3809</v>
      </c>
      <c r="BI34" s="85">
        <v>14077</v>
      </c>
      <c r="BJ34" s="85">
        <v>49454</v>
      </c>
      <c r="BK34" s="85">
        <v>3879254</v>
      </c>
      <c r="BL34">
        <v>5192</v>
      </c>
      <c r="BM34">
        <v>4625.0302734</v>
      </c>
      <c r="BN34">
        <v>4887.6337891</v>
      </c>
      <c r="BO34">
        <v>4887.6337891</v>
      </c>
      <c r="BP34">
        <v>5929.1992188</v>
      </c>
      <c r="BQ34">
        <v>0.0501417969</v>
      </c>
      <c r="BR34">
        <v>0.0434155273</v>
      </c>
      <c r="BS34">
        <v>53358</v>
      </c>
      <c r="BT34">
        <v>27.561</v>
      </c>
      <c r="BU34">
        <v>0</v>
      </c>
      <c r="BV34">
        <v>1834035.5786</v>
      </c>
      <c r="BW34">
        <v>24966.672071</v>
      </c>
      <c r="BX34">
        <v>172343</v>
      </c>
      <c r="BY34">
        <v>0</v>
      </c>
      <c r="BZ34">
        <v>556158.88672</v>
      </c>
      <c r="CA34">
        <v>0</v>
      </c>
      <c r="CB34">
        <v>0</v>
      </c>
      <c r="CC34">
        <v>25798.538721</v>
      </c>
      <c r="CD34">
        <v>163414.65967</v>
      </c>
      <c r="CE34">
        <v>0</v>
      </c>
      <c r="CF34">
        <v>0</v>
      </c>
      <c r="CG34">
        <v>0</v>
      </c>
      <c r="CH34">
        <v>0.9731359256</v>
      </c>
      <c r="CI34">
        <v>2702123</v>
      </c>
      <c r="CJ34">
        <v>584.239</v>
      </c>
      <c r="CK34" s="85">
        <v>175681</v>
      </c>
      <c r="CL34" s="85">
        <v>81041</v>
      </c>
      <c r="CM34" s="85">
        <v>256722</v>
      </c>
      <c r="CN34">
        <v>3116328.3358</v>
      </c>
      <c r="CO34">
        <v>5229</v>
      </c>
      <c r="CP34">
        <v>829.278</v>
      </c>
      <c r="CQ34">
        <v>5262</v>
      </c>
      <c r="CR34">
        <v>987.721</v>
      </c>
      <c r="CS34">
        <v>5199</v>
      </c>
      <c r="CT34">
        <v>2304.818</v>
      </c>
      <c r="CU34">
        <v>5092</v>
      </c>
      <c r="CV34">
        <v>1334.117</v>
      </c>
      <c r="CW34">
        <v>5111</v>
      </c>
      <c r="CX34">
        <v>591.372</v>
      </c>
      <c r="CY34">
        <v>5121</v>
      </c>
      <c r="CZ34">
        <v>332.793</v>
      </c>
      <c r="DA34">
        <v>5121</v>
      </c>
      <c r="DB34">
        <v>1346.994</v>
      </c>
      <c r="DC34">
        <v>5150</v>
      </c>
      <c r="DD34">
        <v>1417.459</v>
      </c>
      <c r="DE34">
        <v>5106</v>
      </c>
      <c r="DF34">
        <v>668.851</v>
      </c>
      <c r="DG34">
        <v>5261</v>
      </c>
      <c r="DH34">
        <v>400.387</v>
      </c>
      <c r="DI34">
        <v>4989</v>
      </c>
      <c r="DJ34">
        <v>572.187</v>
      </c>
      <c r="DK34">
        <v>5092</v>
      </c>
      <c r="DL34">
        <v>182.339</v>
      </c>
      <c r="DM34">
        <v>5060</v>
      </c>
      <c r="DN34">
        <v>241.679</v>
      </c>
      <c r="DP34">
        <v>4971</v>
      </c>
      <c r="DQ34" s="85">
        <v>3033369</v>
      </c>
      <c r="DR34" s="85">
        <v>70109</v>
      </c>
      <c r="DS34" s="85">
        <v>3103478</v>
      </c>
      <c r="DT34" s="85">
        <v>3904</v>
      </c>
      <c r="DU34" s="85">
        <v>3121459</v>
      </c>
      <c r="DV34" s="85">
        <v>261853</v>
      </c>
      <c r="DW34" s="85">
        <v>261853</v>
      </c>
      <c r="DX34">
        <v>3121459</v>
      </c>
      <c r="DY34">
        <v>5343</v>
      </c>
      <c r="DZ34">
        <v>274270</v>
      </c>
      <c r="EA34" s="85">
        <v>3390598</v>
      </c>
      <c r="EB34" s="85">
        <v>3390598</v>
      </c>
    </row>
    <row r="35" spans="1:132" ht="12.75">
      <c r="A35">
        <v>21805</v>
      </c>
      <c r="B35" t="s">
        <v>447</v>
      </c>
      <c r="C35" t="s">
        <v>448</v>
      </c>
      <c r="D35">
        <v>4</v>
      </c>
      <c r="E35">
        <v>2</v>
      </c>
      <c r="F35">
        <v>538.588</v>
      </c>
      <c r="G35">
        <v>0</v>
      </c>
      <c r="H35">
        <v>0</v>
      </c>
      <c r="I35">
        <v>0.379</v>
      </c>
      <c r="J35">
        <v>1.79</v>
      </c>
      <c r="K35">
        <v>2.412</v>
      </c>
      <c r="L35">
        <v>0</v>
      </c>
      <c r="M35">
        <v>0</v>
      </c>
      <c r="N35">
        <v>0</v>
      </c>
      <c r="O35">
        <v>0</v>
      </c>
      <c r="P35">
        <v>0</v>
      </c>
      <c r="Q35">
        <v>0</v>
      </c>
      <c r="R35">
        <v>7.032</v>
      </c>
      <c r="S35">
        <v>0</v>
      </c>
      <c r="T35">
        <v>600</v>
      </c>
      <c r="U35">
        <v>0</v>
      </c>
      <c r="V35">
        <v>0</v>
      </c>
      <c r="W35">
        <v>0</v>
      </c>
      <c r="X35">
        <v>0</v>
      </c>
      <c r="Y35">
        <v>0</v>
      </c>
      <c r="Z35">
        <v>0</v>
      </c>
      <c r="AA35">
        <v>0</v>
      </c>
      <c r="AB35">
        <v>0</v>
      </c>
      <c r="AC35">
        <v>0</v>
      </c>
      <c r="AD35">
        <v>0</v>
      </c>
      <c r="AE35">
        <v>0</v>
      </c>
      <c r="AF35">
        <v>0</v>
      </c>
      <c r="AG35">
        <v>0</v>
      </c>
      <c r="AH35">
        <v>0</v>
      </c>
      <c r="AI35">
        <v>538.588</v>
      </c>
      <c r="AJ35">
        <v>538.588</v>
      </c>
      <c r="AK35">
        <v>0</v>
      </c>
      <c r="AL35">
        <v>4.581</v>
      </c>
      <c r="AM35">
        <v>534.007</v>
      </c>
      <c r="AN35">
        <v>0</v>
      </c>
      <c r="AO35">
        <v>0</v>
      </c>
      <c r="AP35">
        <v>0</v>
      </c>
      <c r="AQ35">
        <v>0</v>
      </c>
      <c r="AR35">
        <v>0</v>
      </c>
      <c r="AS35">
        <v>0</v>
      </c>
      <c r="AT35">
        <v>0</v>
      </c>
      <c r="AU35">
        <v>0</v>
      </c>
      <c r="AV35">
        <v>0</v>
      </c>
      <c r="AW35">
        <v>0</v>
      </c>
      <c r="AX35">
        <v>0</v>
      </c>
      <c r="AY35">
        <v>0</v>
      </c>
      <c r="AZ35">
        <v>0</v>
      </c>
      <c r="BA35">
        <v>0</v>
      </c>
      <c r="BB35">
        <v>0</v>
      </c>
      <c r="BC35">
        <v>0</v>
      </c>
      <c r="BD35">
        <v>0</v>
      </c>
      <c r="BE35" s="85">
        <v>3768630</v>
      </c>
      <c r="BF35">
        <v>0</v>
      </c>
      <c r="BG35">
        <v>0</v>
      </c>
      <c r="BH35">
        <v>3809</v>
      </c>
      <c r="BI35">
        <v>0</v>
      </c>
      <c r="BJ35">
        <v>0</v>
      </c>
      <c r="BK35">
        <v>0</v>
      </c>
      <c r="BL35">
        <v>0</v>
      </c>
      <c r="BM35">
        <v>4625.0302734</v>
      </c>
      <c r="BN35">
        <v>4887.6337891</v>
      </c>
      <c r="BO35">
        <v>4887.6337891</v>
      </c>
      <c r="BP35">
        <v>5929.1992188</v>
      </c>
      <c r="BQ35">
        <v>0.0501417969</v>
      </c>
      <c r="BR35">
        <v>0.0434155273</v>
      </c>
      <c r="BS35">
        <v>0</v>
      </c>
      <c r="BT35">
        <v>14.501</v>
      </c>
      <c r="BU35">
        <v>0</v>
      </c>
      <c r="BV35">
        <v>2925283.4884</v>
      </c>
      <c r="BW35">
        <v>45863.541797</v>
      </c>
      <c r="BX35">
        <v>0</v>
      </c>
      <c r="BY35">
        <v>0</v>
      </c>
      <c r="BZ35">
        <v>711503.90626</v>
      </c>
      <c r="CA35">
        <v>0</v>
      </c>
      <c r="CB35">
        <v>0</v>
      </c>
      <c r="CC35">
        <v>0</v>
      </c>
      <c r="CD35">
        <v>85979.317872</v>
      </c>
      <c r="CE35">
        <v>0</v>
      </c>
      <c r="CF35">
        <v>0</v>
      </c>
      <c r="CG35">
        <v>0</v>
      </c>
      <c r="CH35">
        <v>0.9731359256</v>
      </c>
      <c r="CI35">
        <v>3667389</v>
      </c>
      <c r="CJ35">
        <v>792.944</v>
      </c>
      <c r="CK35" s="85">
        <v>238439</v>
      </c>
      <c r="CL35" s="85">
        <v>109991</v>
      </c>
      <c r="CM35" s="85">
        <v>348430</v>
      </c>
      <c r="CN35">
        <v>4117060.2543</v>
      </c>
      <c r="CO35">
        <v>5229</v>
      </c>
      <c r="CP35">
        <v>829.278</v>
      </c>
      <c r="CQ35">
        <v>5262</v>
      </c>
      <c r="CR35">
        <v>987.721</v>
      </c>
      <c r="CS35">
        <v>5199</v>
      </c>
      <c r="CT35">
        <v>2304.818</v>
      </c>
      <c r="CU35">
        <v>5092</v>
      </c>
      <c r="CV35">
        <v>1334.117</v>
      </c>
      <c r="CW35">
        <v>5111</v>
      </c>
      <c r="CX35">
        <v>591.372</v>
      </c>
      <c r="CY35">
        <v>5121</v>
      </c>
      <c r="CZ35">
        <v>332.793</v>
      </c>
      <c r="DA35">
        <v>5121</v>
      </c>
      <c r="DB35">
        <v>1346.994</v>
      </c>
      <c r="DC35">
        <v>5150</v>
      </c>
      <c r="DD35">
        <v>1417.459</v>
      </c>
      <c r="DE35">
        <v>5106</v>
      </c>
      <c r="DF35">
        <v>668.851</v>
      </c>
      <c r="DG35">
        <v>5261</v>
      </c>
      <c r="DH35">
        <v>400.387</v>
      </c>
      <c r="DI35">
        <v>4989</v>
      </c>
      <c r="DJ35">
        <v>572.187</v>
      </c>
      <c r="DK35">
        <v>5092</v>
      </c>
      <c r="DL35">
        <v>182.339</v>
      </c>
      <c r="DM35">
        <v>5060</v>
      </c>
      <c r="DN35">
        <v>241.679</v>
      </c>
      <c r="DP35">
        <v>4971</v>
      </c>
      <c r="DQ35" s="85">
        <v>3941725</v>
      </c>
      <c r="DR35" s="85">
        <v>95153</v>
      </c>
      <c r="DS35" s="85">
        <v>4036878</v>
      </c>
      <c r="DT35">
        <v>0</v>
      </c>
      <c r="DU35" s="85">
        <v>4036878</v>
      </c>
      <c r="DV35" s="85">
        <v>268248</v>
      </c>
      <c r="DW35" s="85">
        <v>268248</v>
      </c>
      <c r="DX35">
        <v>4036878</v>
      </c>
      <c r="DY35">
        <v>5091</v>
      </c>
      <c r="DZ35">
        <v>268248</v>
      </c>
      <c r="EA35" s="85">
        <v>4385308</v>
      </c>
      <c r="EB35" s="85">
        <v>4385308</v>
      </c>
    </row>
    <row r="36" spans="1:132" ht="12.75">
      <c r="A36">
        <v>31803</v>
      </c>
      <c r="B36" t="s">
        <v>447</v>
      </c>
      <c r="C36" t="s">
        <v>85</v>
      </c>
      <c r="D36">
        <v>4</v>
      </c>
      <c r="E36">
        <v>2</v>
      </c>
      <c r="F36">
        <v>409.387</v>
      </c>
      <c r="G36">
        <v>0</v>
      </c>
      <c r="H36">
        <v>0</v>
      </c>
      <c r="I36">
        <v>0.118</v>
      </c>
      <c r="J36">
        <v>2.521</v>
      </c>
      <c r="K36">
        <v>0</v>
      </c>
      <c r="L36">
        <v>0</v>
      </c>
      <c r="M36">
        <v>0</v>
      </c>
      <c r="N36">
        <v>0</v>
      </c>
      <c r="O36">
        <v>0</v>
      </c>
      <c r="P36">
        <v>0</v>
      </c>
      <c r="Q36">
        <v>0</v>
      </c>
      <c r="R36">
        <v>1.806</v>
      </c>
      <c r="S36">
        <v>18.891</v>
      </c>
      <c r="T36">
        <v>286.33</v>
      </c>
      <c r="U36">
        <v>0</v>
      </c>
      <c r="V36">
        <v>0</v>
      </c>
      <c r="W36">
        <v>0</v>
      </c>
      <c r="X36">
        <v>0</v>
      </c>
      <c r="Y36">
        <v>0</v>
      </c>
      <c r="Z36">
        <v>0</v>
      </c>
      <c r="AA36">
        <v>0</v>
      </c>
      <c r="AB36">
        <v>0</v>
      </c>
      <c r="AC36">
        <v>0</v>
      </c>
      <c r="AD36">
        <v>0</v>
      </c>
      <c r="AE36">
        <v>0</v>
      </c>
      <c r="AF36">
        <v>46.189</v>
      </c>
      <c r="AG36">
        <v>0</v>
      </c>
      <c r="AH36">
        <v>0</v>
      </c>
      <c r="AI36">
        <v>409.387</v>
      </c>
      <c r="AJ36">
        <v>409.387</v>
      </c>
      <c r="AK36">
        <v>46.189</v>
      </c>
      <c r="AL36">
        <v>2.639</v>
      </c>
      <c r="AM36">
        <v>406.748</v>
      </c>
      <c r="AN36">
        <v>24.956</v>
      </c>
      <c r="AO36">
        <v>5.417</v>
      </c>
      <c r="AP36">
        <v>0</v>
      </c>
      <c r="AQ36">
        <v>0</v>
      </c>
      <c r="AR36">
        <v>0</v>
      </c>
      <c r="AS36" s="85">
        <v>6863</v>
      </c>
      <c r="AT36" s="85">
        <v>2708</v>
      </c>
      <c r="AU36">
        <v>0</v>
      </c>
      <c r="AV36">
        <v>0</v>
      </c>
      <c r="AW36">
        <v>0</v>
      </c>
      <c r="AX36">
        <v>0</v>
      </c>
      <c r="AY36">
        <v>0</v>
      </c>
      <c r="AZ36">
        <v>0</v>
      </c>
      <c r="BA36">
        <v>0</v>
      </c>
      <c r="BB36">
        <v>0</v>
      </c>
      <c r="BC36">
        <v>0</v>
      </c>
      <c r="BD36">
        <v>0</v>
      </c>
      <c r="BE36" s="85">
        <v>2675512</v>
      </c>
      <c r="BF36">
        <v>0</v>
      </c>
      <c r="BG36">
        <v>0</v>
      </c>
      <c r="BH36">
        <v>3809</v>
      </c>
      <c r="BI36" s="85">
        <v>8563</v>
      </c>
      <c r="BJ36">
        <v>0</v>
      </c>
      <c r="BK36" s="85">
        <v>2820650</v>
      </c>
      <c r="BL36">
        <v>5090</v>
      </c>
      <c r="BM36">
        <v>4625.0302734</v>
      </c>
      <c r="BN36">
        <v>4887.6337891</v>
      </c>
      <c r="BO36">
        <v>4887.6337891</v>
      </c>
      <c r="BP36">
        <v>5929.1992188</v>
      </c>
      <c r="BQ36">
        <v>0.0501417969</v>
      </c>
      <c r="BR36">
        <v>0.0434155273</v>
      </c>
      <c r="BS36">
        <v>0</v>
      </c>
      <c r="BT36">
        <v>8.153</v>
      </c>
      <c r="BU36">
        <v>0</v>
      </c>
      <c r="BV36">
        <v>2228160.3206</v>
      </c>
      <c r="BW36">
        <v>11778.947168</v>
      </c>
      <c r="BX36">
        <v>0</v>
      </c>
      <c r="BY36">
        <v>13441.020293</v>
      </c>
      <c r="BZ36">
        <v>339541.52246</v>
      </c>
      <c r="CA36">
        <v>0</v>
      </c>
      <c r="CB36">
        <v>0</v>
      </c>
      <c r="CC36">
        <v>27386.378272</v>
      </c>
      <c r="CD36">
        <v>48340.761231</v>
      </c>
      <c r="CE36">
        <v>0</v>
      </c>
      <c r="CF36">
        <v>0</v>
      </c>
      <c r="CG36">
        <v>0</v>
      </c>
      <c r="CH36">
        <v>0.9731359256</v>
      </c>
      <c r="CI36">
        <v>2596958</v>
      </c>
      <c r="CJ36">
        <v>561.501</v>
      </c>
      <c r="CK36" s="85">
        <v>168844</v>
      </c>
      <c r="CL36" s="85">
        <v>77887</v>
      </c>
      <c r="CM36" s="85">
        <v>246731</v>
      </c>
      <c r="CN36">
        <v>2922242.9501</v>
      </c>
      <c r="CO36">
        <v>5229</v>
      </c>
      <c r="CP36">
        <v>829.278</v>
      </c>
      <c r="CQ36">
        <v>5262</v>
      </c>
      <c r="CR36">
        <v>987.721</v>
      </c>
      <c r="CS36">
        <v>5199</v>
      </c>
      <c r="CT36">
        <v>2304.818</v>
      </c>
      <c r="CU36">
        <v>5092</v>
      </c>
      <c r="CV36">
        <v>1334.117</v>
      </c>
      <c r="CW36">
        <v>5111</v>
      </c>
      <c r="CX36">
        <v>591.372</v>
      </c>
      <c r="CY36">
        <v>5121</v>
      </c>
      <c r="CZ36">
        <v>332.793</v>
      </c>
      <c r="DA36">
        <v>5121</v>
      </c>
      <c r="DB36">
        <v>1346.994</v>
      </c>
      <c r="DC36">
        <v>5150</v>
      </c>
      <c r="DD36">
        <v>1417.459</v>
      </c>
      <c r="DE36">
        <v>5106</v>
      </c>
      <c r="DF36">
        <v>668.851</v>
      </c>
      <c r="DG36">
        <v>5261</v>
      </c>
      <c r="DH36">
        <v>400.387</v>
      </c>
      <c r="DI36">
        <v>4989</v>
      </c>
      <c r="DJ36">
        <v>572.187</v>
      </c>
      <c r="DK36">
        <v>5092</v>
      </c>
      <c r="DL36">
        <v>182.339</v>
      </c>
      <c r="DM36">
        <v>5060</v>
      </c>
      <c r="DN36">
        <v>241.679</v>
      </c>
      <c r="DP36">
        <v>4971</v>
      </c>
      <c r="DQ36" s="85">
        <v>2858040</v>
      </c>
      <c r="DR36" s="85">
        <v>67380</v>
      </c>
      <c r="DS36" s="85">
        <v>2925420</v>
      </c>
      <c r="DT36">
        <v>0</v>
      </c>
      <c r="DU36" s="85">
        <v>2933983</v>
      </c>
      <c r="DV36" s="85">
        <v>258471</v>
      </c>
      <c r="DW36" s="85">
        <v>258471</v>
      </c>
      <c r="DX36">
        <v>2933983</v>
      </c>
      <c r="DY36">
        <v>5225</v>
      </c>
      <c r="DZ36">
        <v>261179</v>
      </c>
      <c r="EA36" s="85">
        <v>3183422</v>
      </c>
      <c r="EB36" s="85">
        <v>3183422</v>
      </c>
    </row>
    <row r="37" spans="1:132" ht="12.75">
      <c r="A37">
        <v>46802</v>
      </c>
      <c r="B37" t="s">
        <v>447</v>
      </c>
      <c r="C37" t="s">
        <v>193</v>
      </c>
      <c r="D37">
        <v>4</v>
      </c>
      <c r="E37">
        <v>2</v>
      </c>
      <c r="F37">
        <v>192.395</v>
      </c>
      <c r="G37">
        <v>0</v>
      </c>
      <c r="H37">
        <v>2.363</v>
      </c>
      <c r="I37">
        <v>0.084</v>
      </c>
      <c r="J37">
        <v>0</v>
      </c>
      <c r="K37">
        <v>0</v>
      </c>
      <c r="L37">
        <v>0</v>
      </c>
      <c r="M37">
        <v>0</v>
      </c>
      <c r="N37">
        <v>0</v>
      </c>
      <c r="O37">
        <v>0</v>
      </c>
      <c r="P37">
        <v>72.998</v>
      </c>
      <c r="Q37">
        <v>0</v>
      </c>
      <c r="R37">
        <v>0</v>
      </c>
      <c r="S37">
        <v>0</v>
      </c>
      <c r="T37">
        <v>251.33</v>
      </c>
      <c r="U37">
        <v>0</v>
      </c>
      <c r="V37">
        <v>0</v>
      </c>
      <c r="W37">
        <v>0</v>
      </c>
      <c r="X37">
        <v>0</v>
      </c>
      <c r="Y37">
        <v>0</v>
      </c>
      <c r="Z37">
        <v>0</v>
      </c>
      <c r="AA37">
        <v>0</v>
      </c>
      <c r="AB37">
        <v>0</v>
      </c>
      <c r="AC37">
        <v>0</v>
      </c>
      <c r="AD37">
        <v>0</v>
      </c>
      <c r="AE37">
        <v>0</v>
      </c>
      <c r="AF37">
        <v>4.15</v>
      </c>
      <c r="AG37">
        <v>0</v>
      </c>
      <c r="AH37">
        <v>0</v>
      </c>
      <c r="AI37">
        <v>192.395</v>
      </c>
      <c r="AJ37">
        <v>192.395</v>
      </c>
      <c r="AK37">
        <v>4.15</v>
      </c>
      <c r="AL37">
        <v>75.445</v>
      </c>
      <c r="AM37">
        <v>116.95</v>
      </c>
      <c r="AN37">
        <v>123.665</v>
      </c>
      <c r="AO37">
        <v>0</v>
      </c>
      <c r="AP37">
        <v>0</v>
      </c>
      <c r="AQ37">
        <v>0</v>
      </c>
      <c r="AR37">
        <v>0</v>
      </c>
      <c r="AS37" s="85">
        <v>34008</v>
      </c>
      <c r="AT37">
        <v>0</v>
      </c>
      <c r="AU37">
        <v>0</v>
      </c>
      <c r="AV37">
        <v>0</v>
      </c>
      <c r="AW37">
        <v>0</v>
      </c>
      <c r="AX37">
        <v>0</v>
      </c>
      <c r="AY37">
        <v>0</v>
      </c>
      <c r="AZ37">
        <v>0</v>
      </c>
      <c r="BA37">
        <v>0</v>
      </c>
      <c r="BB37">
        <v>0</v>
      </c>
      <c r="BC37">
        <v>0</v>
      </c>
      <c r="BD37">
        <v>0</v>
      </c>
      <c r="BE37" s="85">
        <v>2750957</v>
      </c>
      <c r="BF37">
        <v>0</v>
      </c>
      <c r="BG37">
        <v>0</v>
      </c>
      <c r="BH37">
        <v>3809</v>
      </c>
      <c r="BI37" s="85">
        <v>26007</v>
      </c>
      <c r="BJ37">
        <v>0</v>
      </c>
      <c r="BK37" s="85">
        <v>5813962</v>
      </c>
      <c r="BL37">
        <v>5091</v>
      </c>
      <c r="BM37">
        <v>4625.0302734</v>
      </c>
      <c r="BN37">
        <v>4887.6337891</v>
      </c>
      <c r="BO37">
        <v>4887.6337891</v>
      </c>
      <c r="BP37">
        <v>5929.1992188</v>
      </c>
      <c r="BQ37">
        <v>0.0501417969</v>
      </c>
      <c r="BR37">
        <v>0.0434155273</v>
      </c>
      <c r="BS37">
        <v>0</v>
      </c>
      <c r="BT37">
        <v>299.501</v>
      </c>
      <c r="BU37">
        <v>0</v>
      </c>
      <c r="BV37">
        <v>640650.59816</v>
      </c>
      <c r="BW37">
        <v>0</v>
      </c>
      <c r="BX37">
        <v>0</v>
      </c>
      <c r="BY37">
        <v>0</v>
      </c>
      <c r="BZ37">
        <v>298037.12793</v>
      </c>
      <c r="CA37">
        <v>0</v>
      </c>
      <c r="CB37">
        <v>0</v>
      </c>
      <c r="CC37">
        <v>2460.6176758</v>
      </c>
      <c r="CD37">
        <v>1775801.0952</v>
      </c>
      <c r="CE37">
        <v>0</v>
      </c>
      <c r="CF37">
        <v>1731278.7383</v>
      </c>
      <c r="CG37">
        <v>0</v>
      </c>
      <c r="CH37">
        <v>0.9731359256</v>
      </c>
      <c r="CI37">
        <v>2643961</v>
      </c>
      <c r="CJ37">
        <v>571.664</v>
      </c>
      <c r="CK37" s="85">
        <v>171900</v>
      </c>
      <c r="CL37" s="85">
        <v>79297</v>
      </c>
      <c r="CM37" s="85">
        <v>251197</v>
      </c>
      <c r="CN37">
        <v>3002154.439</v>
      </c>
      <c r="CO37">
        <v>5229</v>
      </c>
      <c r="CP37">
        <v>829.278</v>
      </c>
      <c r="CQ37">
        <v>5262</v>
      </c>
      <c r="CR37">
        <v>987.721</v>
      </c>
      <c r="CS37">
        <v>5199</v>
      </c>
      <c r="CT37">
        <v>2304.818</v>
      </c>
      <c r="CU37">
        <v>5092</v>
      </c>
      <c r="CV37">
        <v>1334.117</v>
      </c>
      <c r="CW37">
        <v>5111</v>
      </c>
      <c r="CX37">
        <v>591.372</v>
      </c>
      <c r="CY37">
        <v>5121</v>
      </c>
      <c r="CZ37">
        <v>332.793</v>
      </c>
      <c r="DA37">
        <v>5121</v>
      </c>
      <c r="DB37">
        <v>1346.994</v>
      </c>
      <c r="DC37">
        <v>5150</v>
      </c>
      <c r="DD37">
        <v>1417.459</v>
      </c>
      <c r="DE37">
        <v>5106</v>
      </c>
      <c r="DF37">
        <v>668.851</v>
      </c>
      <c r="DG37">
        <v>5261</v>
      </c>
      <c r="DH37">
        <v>400.387</v>
      </c>
      <c r="DI37">
        <v>4989</v>
      </c>
      <c r="DJ37">
        <v>572.187</v>
      </c>
      <c r="DK37">
        <v>5092</v>
      </c>
      <c r="DL37">
        <v>182.339</v>
      </c>
      <c r="DM37">
        <v>5060</v>
      </c>
      <c r="DN37">
        <v>241.679</v>
      </c>
      <c r="DP37">
        <v>4971</v>
      </c>
      <c r="DQ37" s="85">
        <v>2910341</v>
      </c>
      <c r="DR37" s="85">
        <v>68600</v>
      </c>
      <c r="DS37" s="85">
        <v>2978941</v>
      </c>
      <c r="DT37">
        <v>0</v>
      </c>
      <c r="DU37" s="85">
        <v>3004948</v>
      </c>
      <c r="DV37" s="85">
        <v>253991</v>
      </c>
      <c r="DW37" s="85">
        <v>253991</v>
      </c>
      <c r="DX37">
        <v>3004948</v>
      </c>
      <c r="DY37">
        <v>5256</v>
      </c>
      <c r="DZ37">
        <v>253991</v>
      </c>
      <c r="EA37" s="85">
        <v>3256145</v>
      </c>
      <c r="EB37" s="85">
        <v>3256145</v>
      </c>
    </row>
    <row r="38" spans="1:132" ht="12.75">
      <c r="A38">
        <v>57802</v>
      </c>
      <c r="B38" t="s">
        <v>447</v>
      </c>
      <c r="C38" t="s">
        <v>86</v>
      </c>
      <c r="D38">
        <v>4</v>
      </c>
      <c r="E38">
        <v>2</v>
      </c>
      <c r="F38">
        <v>621.944</v>
      </c>
      <c r="G38">
        <v>0</v>
      </c>
      <c r="H38">
        <v>0</v>
      </c>
      <c r="I38">
        <v>0.709</v>
      </c>
      <c r="J38">
        <v>11.422</v>
      </c>
      <c r="K38">
        <v>0</v>
      </c>
      <c r="L38">
        <v>0</v>
      </c>
      <c r="M38">
        <v>0</v>
      </c>
      <c r="N38">
        <v>0</v>
      </c>
      <c r="O38">
        <v>0</v>
      </c>
      <c r="P38">
        <v>0</v>
      </c>
      <c r="Q38">
        <v>0</v>
      </c>
      <c r="R38">
        <v>31.627</v>
      </c>
      <c r="S38">
        <v>0</v>
      </c>
      <c r="T38">
        <v>504.67</v>
      </c>
      <c r="U38">
        <v>0</v>
      </c>
      <c r="V38">
        <v>0</v>
      </c>
      <c r="W38">
        <v>0</v>
      </c>
      <c r="X38">
        <v>0</v>
      </c>
      <c r="Y38">
        <v>0</v>
      </c>
      <c r="Z38">
        <v>0</v>
      </c>
      <c r="AA38">
        <v>0</v>
      </c>
      <c r="AB38">
        <v>0</v>
      </c>
      <c r="AC38">
        <v>0</v>
      </c>
      <c r="AD38">
        <v>0</v>
      </c>
      <c r="AE38">
        <v>0</v>
      </c>
      <c r="AF38">
        <v>171.972</v>
      </c>
      <c r="AG38">
        <v>0</v>
      </c>
      <c r="AH38">
        <v>0</v>
      </c>
      <c r="AI38">
        <v>621.944</v>
      </c>
      <c r="AJ38">
        <v>621.944</v>
      </c>
      <c r="AK38">
        <v>171.972</v>
      </c>
      <c r="AL38">
        <v>12.131</v>
      </c>
      <c r="AM38">
        <v>609.813</v>
      </c>
      <c r="AN38">
        <v>156.323</v>
      </c>
      <c r="AO38">
        <v>0</v>
      </c>
      <c r="AP38">
        <v>0</v>
      </c>
      <c r="AQ38">
        <v>0</v>
      </c>
      <c r="AR38">
        <v>0</v>
      </c>
      <c r="AS38" s="85">
        <v>42989</v>
      </c>
      <c r="AT38">
        <v>0</v>
      </c>
      <c r="AU38">
        <v>0</v>
      </c>
      <c r="AV38">
        <v>0</v>
      </c>
      <c r="AW38">
        <v>0</v>
      </c>
      <c r="AX38">
        <v>0</v>
      </c>
      <c r="AY38">
        <v>0</v>
      </c>
      <c r="AZ38">
        <v>0</v>
      </c>
      <c r="BA38" s="85">
        <v>91488</v>
      </c>
      <c r="BB38">
        <v>0</v>
      </c>
      <c r="BC38">
        <v>0</v>
      </c>
      <c r="BD38">
        <v>0</v>
      </c>
      <c r="BE38" s="85">
        <v>4605912</v>
      </c>
      <c r="BF38">
        <v>0</v>
      </c>
      <c r="BG38">
        <v>0</v>
      </c>
      <c r="BH38">
        <v>3809</v>
      </c>
      <c r="BI38" s="85">
        <v>15527</v>
      </c>
      <c r="BJ38">
        <v>0</v>
      </c>
      <c r="BK38" s="85">
        <v>4054263</v>
      </c>
      <c r="BL38">
        <v>5360</v>
      </c>
      <c r="BM38">
        <v>4625.0302734</v>
      </c>
      <c r="BN38">
        <v>4887.6337891</v>
      </c>
      <c r="BO38">
        <v>4887.6337891</v>
      </c>
      <c r="BP38">
        <v>5929.1992188</v>
      </c>
      <c r="BQ38">
        <v>0.0501417969</v>
      </c>
      <c r="BR38">
        <v>0.0434155273</v>
      </c>
      <c r="BS38">
        <v>91488</v>
      </c>
      <c r="BT38">
        <v>37.811</v>
      </c>
      <c r="BU38">
        <v>0</v>
      </c>
      <c r="BV38">
        <v>3340547.7829</v>
      </c>
      <c r="BW38">
        <v>206275.06206</v>
      </c>
      <c r="BX38">
        <v>0</v>
      </c>
      <c r="BY38">
        <v>0</v>
      </c>
      <c r="BZ38">
        <v>598457.79395</v>
      </c>
      <c r="CA38">
        <v>0</v>
      </c>
      <c r="CB38">
        <v>0</v>
      </c>
      <c r="CC38">
        <v>101965.62481</v>
      </c>
      <c r="CD38">
        <v>224188.95166</v>
      </c>
      <c r="CE38">
        <v>0</v>
      </c>
      <c r="CF38">
        <v>0</v>
      </c>
      <c r="CG38">
        <v>0</v>
      </c>
      <c r="CH38">
        <v>0.9731359256</v>
      </c>
      <c r="CI38">
        <v>4351314</v>
      </c>
      <c r="CJ38">
        <v>940.818</v>
      </c>
      <c r="CK38" s="85">
        <v>282904</v>
      </c>
      <c r="CL38" s="85">
        <v>130503</v>
      </c>
      <c r="CM38" s="85">
        <v>413407</v>
      </c>
      <c r="CN38">
        <v>5019319.2154</v>
      </c>
      <c r="CO38">
        <v>5229</v>
      </c>
      <c r="CP38">
        <v>829.278</v>
      </c>
      <c r="CQ38">
        <v>5262</v>
      </c>
      <c r="CR38">
        <v>987.721</v>
      </c>
      <c r="CS38">
        <v>5199</v>
      </c>
      <c r="CT38">
        <v>2304.818</v>
      </c>
      <c r="CU38">
        <v>5092</v>
      </c>
      <c r="CV38">
        <v>1334.117</v>
      </c>
      <c r="CW38">
        <v>5111</v>
      </c>
      <c r="CX38">
        <v>591.372</v>
      </c>
      <c r="CY38">
        <v>5121</v>
      </c>
      <c r="CZ38">
        <v>332.793</v>
      </c>
      <c r="DA38">
        <v>5121</v>
      </c>
      <c r="DB38">
        <v>1346.994</v>
      </c>
      <c r="DC38">
        <v>5150</v>
      </c>
      <c r="DD38">
        <v>1417.459</v>
      </c>
      <c r="DE38">
        <v>5106</v>
      </c>
      <c r="DF38">
        <v>668.851</v>
      </c>
      <c r="DG38">
        <v>5261</v>
      </c>
      <c r="DH38">
        <v>400.387</v>
      </c>
      <c r="DI38">
        <v>4989</v>
      </c>
      <c r="DJ38">
        <v>572.187</v>
      </c>
      <c r="DK38">
        <v>5092</v>
      </c>
      <c r="DL38">
        <v>182.339</v>
      </c>
      <c r="DM38">
        <v>5060</v>
      </c>
      <c r="DN38">
        <v>241.679</v>
      </c>
      <c r="DP38">
        <v>4971</v>
      </c>
      <c r="DQ38" s="85">
        <v>5042784</v>
      </c>
      <c r="DR38" s="85">
        <v>112898</v>
      </c>
      <c r="DS38" s="85">
        <v>5155682</v>
      </c>
      <c r="DT38" s="85">
        <v>91488</v>
      </c>
      <c r="DU38" s="85">
        <v>5262697</v>
      </c>
      <c r="DV38" s="85">
        <v>656785</v>
      </c>
      <c r="DW38" s="85">
        <v>656785</v>
      </c>
      <c r="DX38">
        <v>5262697</v>
      </c>
      <c r="DY38">
        <v>5594</v>
      </c>
      <c r="DZ38">
        <v>656785</v>
      </c>
      <c r="EA38" s="85">
        <v>5676104</v>
      </c>
      <c r="EB38" s="85">
        <v>5676104</v>
      </c>
    </row>
    <row r="39" spans="1:132" ht="12.75">
      <c r="A39">
        <v>57803</v>
      </c>
      <c r="B39" t="s">
        <v>447</v>
      </c>
      <c r="C39" t="s">
        <v>596</v>
      </c>
      <c r="D39">
        <v>4</v>
      </c>
      <c r="E39">
        <v>2</v>
      </c>
      <c r="F39">
        <v>1629.624</v>
      </c>
      <c r="G39">
        <v>0</v>
      </c>
      <c r="H39">
        <v>0</v>
      </c>
      <c r="I39">
        <v>0.983</v>
      </c>
      <c r="J39">
        <v>6.944</v>
      </c>
      <c r="K39">
        <v>0.403</v>
      </c>
      <c r="L39">
        <v>0</v>
      </c>
      <c r="M39">
        <v>0</v>
      </c>
      <c r="N39">
        <v>0</v>
      </c>
      <c r="O39">
        <v>0</v>
      </c>
      <c r="P39">
        <v>0</v>
      </c>
      <c r="Q39">
        <v>11.107</v>
      </c>
      <c r="R39">
        <v>36.627</v>
      </c>
      <c r="S39">
        <v>0</v>
      </c>
      <c r="T39">
        <v>123.33</v>
      </c>
      <c r="U39">
        <v>0</v>
      </c>
      <c r="V39">
        <v>0</v>
      </c>
      <c r="W39">
        <v>0</v>
      </c>
      <c r="X39">
        <v>0</v>
      </c>
      <c r="Y39">
        <v>0</v>
      </c>
      <c r="Z39">
        <v>0</v>
      </c>
      <c r="AA39">
        <v>0</v>
      </c>
      <c r="AB39">
        <v>0</v>
      </c>
      <c r="AC39">
        <v>0</v>
      </c>
      <c r="AD39">
        <v>0</v>
      </c>
      <c r="AE39">
        <v>0</v>
      </c>
      <c r="AF39">
        <v>100.398</v>
      </c>
      <c r="AG39">
        <v>0</v>
      </c>
      <c r="AH39">
        <v>0</v>
      </c>
      <c r="AI39">
        <v>1629.624</v>
      </c>
      <c r="AJ39">
        <v>1629.624</v>
      </c>
      <c r="AK39">
        <v>100.398</v>
      </c>
      <c r="AL39">
        <v>8.33</v>
      </c>
      <c r="AM39">
        <v>1610.187</v>
      </c>
      <c r="AN39">
        <v>395.019</v>
      </c>
      <c r="AO39">
        <v>16.75</v>
      </c>
      <c r="AP39">
        <v>1</v>
      </c>
      <c r="AQ39">
        <v>0</v>
      </c>
      <c r="AR39">
        <v>0</v>
      </c>
      <c r="AS39" s="85">
        <v>108630</v>
      </c>
      <c r="AT39" s="85">
        <v>8625</v>
      </c>
      <c r="AU39">
        <v>0</v>
      </c>
      <c r="AV39">
        <v>0</v>
      </c>
      <c r="AW39">
        <v>0</v>
      </c>
      <c r="AX39">
        <v>0</v>
      </c>
      <c r="AY39">
        <v>0</v>
      </c>
      <c r="AZ39">
        <v>0</v>
      </c>
      <c r="BA39">
        <v>0</v>
      </c>
      <c r="BB39">
        <v>0</v>
      </c>
      <c r="BC39">
        <v>0</v>
      </c>
      <c r="BD39">
        <v>0</v>
      </c>
      <c r="BE39" s="85">
        <v>9622609</v>
      </c>
      <c r="BF39">
        <v>0</v>
      </c>
      <c r="BG39">
        <v>0</v>
      </c>
      <c r="BH39">
        <v>3809</v>
      </c>
      <c r="BI39" s="85">
        <v>35199</v>
      </c>
      <c r="BJ39">
        <v>0</v>
      </c>
      <c r="BK39" s="85">
        <v>9735037</v>
      </c>
      <c r="BL39">
        <v>5360</v>
      </c>
      <c r="BM39">
        <v>4625.0302734</v>
      </c>
      <c r="BN39">
        <v>4887.6337891</v>
      </c>
      <c r="BO39">
        <v>4887.6337891</v>
      </c>
      <c r="BP39">
        <v>5929.1992188</v>
      </c>
      <c r="BQ39">
        <v>0.0501417969</v>
      </c>
      <c r="BR39">
        <v>0.0434155273</v>
      </c>
      <c r="BS39">
        <v>0</v>
      </c>
      <c r="BT39">
        <v>26.956</v>
      </c>
      <c r="BU39">
        <v>0</v>
      </c>
      <c r="BV39">
        <v>8820583.7084</v>
      </c>
      <c r="BW39">
        <v>238885.65777</v>
      </c>
      <c r="BX39">
        <v>88905</v>
      </c>
      <c r="BY39">
        <v>0</v>
      </c>
      <c r="BZ39">
        <v>146249.62793</v>
      </c>
      <c r="CA39">
        <v>0</v>
      </c>
      <c r="CB39">
        <v>0</v>
      </c>
      <c r="CC39">
        <v>59527.974317</v>
      </c>
      <c r="CD39">
        <v>159827.49414</v>
      </c>
      <c r="CE39">
        <v>0</v>
      </c>
      <c r="CF39">
        <v>0</v>
      </c>
      <c r="CG39">
        <v>0</v>
      </c>
      <c r="CH39">
        <v>0.9731359256</v>
      </c>
      <c r="CI39">
        <v>9258395</v>
      </c>
      <c r="CJ39">
        <v>2001.802</v>
      </c>
      <c r="CK39" s="85">
        <v>601943</v>
      </c>
      <c r="CL39" s="85">
        <v>277675</v>
      </c>
      <c r="CM39" s="85">
        <v>879618</v>
      </c>
      <c r="CN39">
        <v>10502227.463</v>
      </c>
      <c r="CO39">
        <v>5229</v>
      </c>
      <c r="CP39">
        <v>829.278</v>
      </c>
      <c r="CQ39">
        <v>5262</v>
      </c>
      <c r="CR39">
        <v>987.721</v>
      </c>
      <c r="CS39">
        <v>5199</v>
      </c>
      <c r="CT39">
        <v>2304.818</v>
      </c>
      <c r="CU39">
        <v>5092</v>
      </c>
      <c r="CV39">
        <v>1334.117</v>
      </c>
      <c r="CW39">
        <v>5111</v>
      </c>
      <c r="CX39">
        <v>591.372</v>
      </c>
      <c r="CY39">
        <v>5121</v>
      </c>
      <c r="CZ39">
        <v>332.793</v>
      </c>
      <c r="DA39">
        <v>5121</v>
      </c>
      <c r="DB39">
        <v>1346.994</v>
      </c>
      <c r="DC39">
        <v>5150</v>
      </c>
      <c r="DD39">
        <v>1417.459</v>
      </c>
      <c r="DE39">
        <v>5106</v>
      </c>
      <c r="DF39">
        <v>668.851</v>
      </c>
      <c r="DG39">
        <v>5261</v>
      </c>
      <c r="DH39">
        <v>400.387</v>
      </c>
      <c r="DI39">
        <v>4989</v>
      </c>
      <c r="DJ39">
        <v>572.187</v>
      </c>
      <c r="DK39">
        <v>5092</v>
      </c>
      <c r="DL39">
        <v>182.339</v>
      </c>
      <c r="DM39">
        <v>5060</v>
      </c>
      <c r="DN39">
        <v>241.679</v>
      </c>
      <c r="DP39">
        <v>4971</v>
      </c>
      <c r="DQ39" s="85">
        <v>10729659</v>
      </c>
      <c r="DR39" s="85">
        <v>240216</v>
      </c>
      <c r="DS39" s="85">
        <v>10969875</v>
      </c>
      <c r="DT39">
        <v>0</v>
      </c>
      <c r="DU39" s="85">
        <v>11005074</v>
      </c>
      <c r="DV39" s="85">
        <v>1382465</v>
      </c>
      <c r="DW39" s="85">
        <v>1382465</v>
      </c>
      <c r="DX39">
        <v>11005074</v>
      </c>
      <c r="DY39">
        <v>5498</v>
      </c>
      <c r="DZ39">
        <v>1391090</v>
      </c>
      <c r="EA39" s="85">
        <v>11893317</v>
      </c>
      <c r="EB39" s="85">
        <v>11893317</v>
      </c>
    </row>
    <row r="40" spans="1:132" ht="12.75">
      <c r="A40">
        <v>57804</v>
      </c>
      <c r="B40" t="s">
        <v>447</v>
      </c>
      <c r="C40" t="s">
        <v>194</v>
      </c>
      <c r="D40">
        <v>4</v>
      </c>
      <c r="E40">
        <v>2</v>
      </c>
      <c r="F40">
        <v>1854.15</v>
      </c>
      <c r="G40">
        <v>0.038</v>
      </c>
      <c r="H40">
        <v>0</v>
      </c>
      <c r="I40">
        <v>0.016</v>
      </c>
      <c r="J40">
        <v>0.357</v>
      </c>
      <c r="K40">
        <v>0</v>
      </c>
      <c r="L40">
        <v>0</v>
      </c>
      <c r="M40">
        <v>0</v>
      </c>
      <c r="N40">
        <v>0</v>
      </c>
      <c r="O40">
        <v>0</v>
      </c>
      <c r="P40">
        <v>0</v>
      </c>
      <c r="Q40">
        <v>58.117</v>
      </c>
      <c r="R40">
        <v>201.655</v>
      </c>
      <c r="S40">
        <v>0</v>
      </c>
      <c r="T40">
        <v>1767.67</v>
      </c>
      <c r="U40">
        <v>0</v>
      </c>
      <c r="V40">
        <v>0</v>
      </c>
      <c r="W40">
        <v>0</v>
      </c>
      <c r="X40">
        <v>0</v>
      </c>
      <c r="Y40">
        <v>0</v>
      </c>
      <c r="Z40">
        <v>0</v>
      </c>
      <c r="AA40">
        <v>0</v>
      </c>
      <c r="AB40">
        <v>0</v>
      </c>
      <c r="AC40">
        <v>0</v>
      </c>
      <c r="AD40">
        <v>0</v>
      </c>
      <c r="AE40">
        <v>0</v>
      </c>
      <c r="AF40">
        <v>246.372</v>
      </c>
      <c r="AG40">
        <v>0</v>
      </c>
      <c r="AH40">
        <v>0</v>
      </c>
      <c r="AI40">
        <v>1854.15</v>
      </c>
      <c r="AJ40">
        <v>1854.15</v>
      </c>
      <c r="AK40">
        <v>246.372</v>
      </c>
      <c r="AL40">
        <v>0.411</v>
      </c>
      <c r="AM40">
        <v>1795.622</v>
      </c>
      <c r="AN40">
        <v>1627.717</v>
      </c>
      <c r="AO40">
        <v>0</v>
      </c>
      <c r="AP40">
        <v>0</v>
      </c>
      <c r="AQ40">
        <v>98.5</v>
      </c>
      <c r="AR40">
        <v>0</v>
      </c>
      <c r="AS40" s="85">
        <v>447622</v>
      </c>
      <c r="AT40">
        <v>0</v>
      </c>
      <c r="AU40">
        <v>0</v>
      </c>
      <c r="AV40" s="85">
        <v>197000</v>
      </c>
      <c r="AW40">
        <v>0</v>
      </c>
      <c r="AX40">
        <v>0</v>
      </c>
      <c r="AY40">
        <v>0</v>
      </c>
      <c r="AZ40">
        <v>0</v>
      </c>
      <c r="BA40" s="85">
        <v>442660</v>
      </c>
      <c r="BB40">
        <v>0</v>
      </c>
      <c r="BC40">
        <v>0</v>
      </c>
      <c r="BD40">
        <v>0</v>
      </c>
      <c r="BE40" s="85">
        <v>14757291</v>
      </c>
      <c r="BF40">
        <v>0</v>
      </c>
      <c r="BG40">
        <v>0</v>
      </c>
      <c r="BH40">
        <v>3809</v>
      </c>
      <c r="BI40" s="85">
        <v>64453</v>
      </c>
      <c r="BJ40" s="85">
        <v>413599</v>
      </c>
      <c r="BK40" s="85">
        <v>17048317</v>
      </c>
      <c r="BL40">
        <v>5467</v>
      </c>
      <c r="BM40">
        <v>4625.0302734</v>
      </c>
      <c r="BN40">
        <v>4887.6337891</v>
      </c>
      <c r="BO40">
        <v>4887.6337891</v>
      </c>
      <c r="BP40">
        <v>5929.1992188</v>
      </c>
      <c r="BQ40">
        <v>0.0501417969</v>
      </c>
      <c r="BR40">
        <v>0.0434155273</v>
      </c>
      <c r="BS40">
        <v>442660</v>
      </c>
      <c r="BT40">
        <v>1.341</v>
      </c>
      <c r="BU40">
        <v>0</v>
      </c>
      <c r="BV40">
        <v>9836394.2571</v>
      </c>
      <c r="BW40">
        <v>1315217.9353</v>
      </c>
      <c r="BX40">
        <v>465193</v>
      </c>
      <c r="BY40">
        <v>0</v>
      </c>
      <c r="BZ40">
        <v>2096173.5166</v>
      </c>
      <c r="CA40">
        <v>0</v>
      </c>
      <c r="CB40">
        <v>0</v>
      </c>
      <c r="CC40">
        <v>146078.86699</v>
      </c>
      <c r="CD40">
        <v>7951.0561524</v>
      </c>
      <c r="CE40">
        <v>0</v>
      </c>
      <c r="CF40">
        <v>0</v>
      </c>
      <c r="CG40">
        <v>0</v>
      </c>
      <c r="CH40">
        <v>0.9731359256</v>
      </c>
      <c r="CI40">
        <v>13494484</v>
      </c>
      <c r="CJ40">
        <v>2917.707</v>
      </c>
      <c r="CK40" s="85">
        <v>877356</v>
      </c>
      <c r="CL40" s="85">
        <v>404723</v>
      </c>
      <c r="CM40" s="85">
        <v>1282079</v>
      </c>
      <c r="CN40">
        <v>16039369.632</v>
      </c>
      <c r="CO40">
        <v>5229</v>
      </c>
      <c r="CP40">
        <v>829.278</v>
      </c>
      <c r="CQ40">
        <v>5262</v>
      </c>
      <c r="CR40">
        <v>987.721</v>
      </c>
      <c r="CS40">
        <v>5199</v>
      </c>
      <c r="CT40">
        <v>2304.818</v>
      </c>
      <c r="CU40">
        <v>5092</v>
      </c>
      <c r="CV40">
        <v>1334.117</v>
      </c>
      <c r="CW40">
        <v>5111</v>
      </c>
      <c r="CX40">
        <v>591.372</v>
      </c>
      <c r="CY40">
        <v>5121</v>
      </c>
      <c r="CZ40">
        <v>332.793</v>
      </c>
      <c r="DA40">
        <v>5121</v>
      </c>
      <c r="DB40">
        <v>1346.994</v>
      </c>
      <c r="DC40">
        <v>5150</v>
      </c>
      <c r="DD40">
        <v>1417.459</v>
      </c>
      <c r="DE40">
        <v>5106</v>
      </c>
      <c r="DF40">
        <v>668.851</v>
      </c>
      <c r="DG40">
        <v>5261</v>
      </c>
      <c r="DH40">
        <v>400.387</v>
      </c>
      <c r="DI40">
        <v>4989</v>
      </c>
      <c r="DJ40">
        <v>572.187</v>
      </c>
      <c r="DK40">
        <v>5092</v>
      </c>
      <c r="DL40">
        <v>182.339</v>
      </c>
      <c r="DM40">
        <v>5060</v>
      </c>
      <c r="DN40">
        <v>241.679</v>
      </c>
      <c r="DP40">
        <v>4971</v>
      </c>
      <c r="DQ40" s="85">
        <v>15951104</v>
      </c>
      <c r="DR40" s="85">
        <v>350125</v>
      </c>
      <c r="DS40" s="85">
        <v>16301229</v>
      </c>
      <c r="DT40" s="85">
        <v>29061</v>
      </c>
      <c r="DU40" s="85">
        <v>16394743</v>
      </c>
      <c r="DV40" s="85">
        <v>1637452</v>
      </c>
      <c r="DW40" s="85">
        <v>1637452</v>
      </c>
      <c r="DX40">
        <v>16394743</v>
      </c>
      <c r="DY40">
        <v>5619</v>
      </c>
      <c r="DZ40">
        <v>1637452</v>
      </c>
      <c r="EA40" s="85">
        <v>17676822</v>
      </c>
      <c r="EB40" s="85">
        <v>17676822</v>
      </c>
    </row>
    <row r="41" spans="1:132" ht="12.75">
      <c r="A41">
        <v>57805</v>
      </c>
      <c r="B41" t="s">
        <v>447</v>
      </c>
      <c r="C41" t="s">
        <v>87</v>
      </c>
      <c r="D41">
        <v>4</v>
      </c>
      <c r="E41">
        <v>2</v>
      </c>
      <c r="F41">
        <v>167.914</v>
      </c>
      <c r="G41">
        <v>0</v>
      </c>
      <c r="H41">
        <v>0</v>
      </c>
      <c r="I41">
        <v>0.898</v>
      </c>
      <c r="J41">
        <v>1.573</v>
      </c>
      <c r="K41">
        <v>0</v>
      </c>
      <c r="L41">
        <v>0</v>
      </c>
      <c r="M41">
        <v>0</v>
      </c>
      <c r="N41">
        <v>0</v>
      </c>
      <c r="O41">
        <v>0</v>
      </c>
      <c r="P41">
        <v>0</v>
      </c>
      <c r="Q41">
        <v>0</v>
      </c>
      <c r="R41">
        <v>1</v>
      </c>
      <c r="S41">
        <v>0</v>
      </c>
      <c r="T41">
        <v>142.67</v>
      </c>
      <c r="U41">
        <v>0</v>
      </c>
      <c r="V41">
        <v>0</v>
      </c>
      <c r="W41">
        <v>0</v>
      </c>
      <c r="X41">
        <v>0</v>
      </c>
      <c r="Y41">
        <v>0</v>
      </c>
      <c r="Z41">
        <v>0</v>
      </c>
      <c r="AA41">
        <v>0</v>
      </c>
      <c r="AB41">
        <v>0</v>
      </c>
      <c r="AC41">
        <v>0</v>
      </c>
      <c r="AD41">
        <v>0</v>
      </c>
      <c r="AE41">
        <v>0</v>
      </c>
      <c r="AF41">
        <v>69.494</v>
      </c>
      <c r="AG41">
        <v>0</v>
      </c>
      <c r="AH41">
        <v>0</v>
      </c>
      <c r="AI41">
        <v>167.914</v>
      </c>
      <c r="AJ41">
        <v>167.914</v>
      </c>
      <c r="AK41">
        <v>69.494</v>
      </c>
      <c r="AL41">
        <v>2.471</v>
      </c>
      <c r="AM41">
        <v>165.443</v>
      </c>
      <c r="AN41">
        <v>0</v>
      </c>
      <c r="AO41">
        <v>0</v>
      </c>
      <c r="AP41">
        <v>0</v>
      </c>
      <c r="AQ41">
        <v>8.375</v>
      </c>
      <c r="AR41">
        <v>0</v>
      </c>
      <c r="AS41">
        <v>0</v>
      </c>
      <c r="AT41">
        <v>0</v>
      </c>
      <c r="AU41">
        <v>0</v>
      </c>
      <c r="AV41" s="85">
        <v>16750</v>
      </c>
      <c r="AW41">
        <v>0</v>
      </c>
      <c r="AX41">
        <v>0</v>
      </c>
      <c r="AY41">
        <v>0</v>
      </c>
      <c r="AZ41">
        <v>0</v>
      </c>
      <c r="BA41">
        <v>0</v>
      </c>
      <c r="BB41">
        <v>0</v>
      </c>
      <c r="BC41">
        <v>0</v>
      </c>
      <c r="BD41">
        <v>0</v>
      </c>
      <c r="BE41" s="85">
        <v>1177807</v>
      </c>
      <c r="BF41">
        <v>0</v>
      </c>
      <c r="BG41">
        <v>0</v>
      </c>
      <c r="BH41">
        <v>3809</v>
      </c>
      <c r="BI41" s="85">
        <v>4467</v>
      </c>
      <c r="BJ41">
        <v>0</v>
      </c>
      <c r="BK41" s="85">
        <v>1135480</v>
      </c>
      <c r="BL41">
        <v>5182</v>
      </c>
      <c r="BM41">
        <v>4625.0302734</v>
      </c>
      <c r="BN41">
        <v>4887.6337891</v>
      </c>
      <c r="BO41">
        <v>4887.6337891</v>
      </c>
      <c r="BP41">
        <v>5929.1992188</v>
      </c>
      <c r="BQ41">
        <v>0.0501417969</v>
      </c>
      <c r="BR41">
        <v>0.0434155273</v>
      </c>
      <c r="BS41">
        <v>0</v>
      </c>
      <c r="BT41">
        <v>9.209</v>
      </c>
      <c r="BU41">
        <v>0</v>
      </c>
      <c r="BV41">
        <v>906294.62942</v>
      </c>
      <c r="BW41">
        <v>6522.1191407</v>
      </c>
      <c r="BX41">
        <v>0</v>
      </c>
      <c r="BY41">
        <v>0</v>
      </c>
      <c r="BZ41">
        <v>169183.77051</v>
      </c>
      <c r="CA41">
        <v>0</v>
      </c>
      <c r="CB41">
        <v>0</v>
      </c>
      <c r="CC41">
        <v>41204.377051</v>
      </c>
      <c r="CD41">
        <v>54601.995606</v>
      </c>
      <c r="CE41">
        <v>0</v>
      </c>
      <c r="CF41">
        <v>0</v>
      </c>
      <c r="CG41">
        <v>0</v>
      </c>
      <c r="CH41">
        <v>0.9731359256</v>
      </c>
      <c r="CI41">
        <v>1146166</v>
      </c>
      <c r="CJ41">
        <v>247.818</v>
      </c>
      <c r="CK41" s="85">
        <v>74519</v>
      </c>
      <c r="CL41" s="85">
        <v>34375</v>
      </c>
      <c r="CM41" s="85">
        <v>108894</v>
      </c>
      <c r="CN41">
        <v>1286700.8917</v>
      </c>
      <c r="CO41">
        <v>5229</v>
      </c>
      <c r="CP41">
        <v>829.278</v>
      </c>
      <c r="CQ41">
        <v>5262</v>
      </c>
      <c r="CR41">
        <v>987.721</v>
      </c>
      <c r="CS41">
        <v>5199</v>
      </c>
      <c r="CT41">
        <v>2304.818</v>
      </c>
      <c r="CU41">
        <v>5092</v>
      </c>
      <c r="CV41">
        <v>1334.117</v>
      </c>
      <c r="CW41">
        <v>5111</v>
      </c>
      <c r="CX41">
        <v>591.372</v>
      </c>
      <c r="CY41">
        <v>5121</v>
      </c>
      <c r="CZ41">
        <v>332.793</v>
      </c>
      <c r="DA41">
        <v>5121</v>
      </c>
      <c r="DB41">
        <v>1346.994</v>
      </c>
      <c r="DC41">
        <v>5150</v>
      </c>
      <c r="DD41">
        <v>1417.459</v>
      </c>
      <c r="DE41">
        <v>5106</v>
      </c>
      <c r="DF41">
        <v>668.851</v>
      </c>
      <c r="DG41">
        <v>5261</v>
      </c>
      <c r="DH41">
        <v>400.387</v>
      </c>
      <c r="DI41">
        <v>4989</v>
      </c>
      <c r="DJ41">
        <v>572.187</v>
      </c>
      <c r="DK41">
        <v>5092</v>
      </c>
      <c r="DL41">
        <v>182.339</v>
      </c>
      <c r="DM41">
        <v>5060</v>
      </c>
      <c r="DN41">
        <v>241.679</v>
      </c>
      <c r="DP41">
        <v>4971</v>
      </c>
      <c r="DQ41" s="85">
        <v>1284193</v>
      </c>
      <c r="DR41" s="85">
        <v>29738</v>
      </c>
      <c r="DS41" s="85">
        <v>1313931</v>
      </c>
      <c r="DT41">
        <v>0</v>
      </c>
      <c r="DU41" s="85">
        <v>1318398</v>
      </c>
      <c r="DV41" s="85">
        <v>140591</v>
      </c>
      <c r="DW41" s="85">
        <v>140591</v>
      </c>
      <c r="DX41">
        <v>1318398</v>
      </c>
      <c r="DY41">
        <v>5320</v>
      </c>
      <c r="DZ41">
        <v>140591</v>
      </c>
      <c r="EA41" s="85">
        <v>1427292</v>
      </c>
      <c r="EB41" s="85">
        <v>1427292</v>
      </c>
    </row>
    <row r="42" spans="1:132" ht="12.75">
      <c r="A42">
        <v>57806</v>
      </c>
      <c r="B42" t="s">
        <v>447</v>
      </c>
      <c r="C42" t="s">
        <v>88</v>
      </c>
      <c r="D42">
        <v>4</v>
      </c>
      <c r="E42">
        <v>2</v>
      </c>
      <c r="F42">
        <v>1584.396</v>
      </c>
      <c r="G42">
        <v>0</v>
      </c>
      <c r="H42">
        <v>0</v>
      </c>
      <c r="I42">
        <v>2.303</v>
      </c>
      <c r="J42">
        <v>43.07</v>
      </c>
      <c r="K42">
        <v>0.932</v>
      </c>
      <c r="L42">
        <v>0</v>
      </c>
      <c r="M42">
        <v>0</v>
      </c>
      <c r="N42">
        <v>0</v>
      </c>
      <c r="O42">
        <v>0</v>
      </c>
      <c r="P42">
        <v>0</v>
      </c>
      <c r="Q42">
        <v>41.952</v>
      </c>
      <c r="R42">
        <v>7.667</v>
      </c>
      <c r="S42">
        <v>0</v>
      </c>
      <c r="T42">
        <v>914.5</v>
      </c>
      <c r="U42">
        <v>0</v>
      </c>
      <c r="V42">
        <v>0</v>
      </c>
      <c r="W42">
        <v>0</v>
      </c>
      <c r="X42">
        <v>0</v>
      </c>
      <c r="Y42">
        <v>0</v>
      </c>
      <c r="Z42">
        <v>0</v>
      </c>
      <c r="AA42">
        <v>0</v>
      </c>
      <c r="AB42">
        <v>0</v>
      </c>
      <c r="AC42">
        <v>0</v>
      </c>
      <c r="AD42">
        <v>0</v>
      </c>
      <c r="AE42">
        <v>0</v>
      </c>
      <c r="AF42">
        <v>197.346</v>
      </c>
      <c r="AG42">
        <v>0</v>
      </c>
      <c r="AH42">
        <v>0</v>
      </c>
      <c r="AI42">
        <v>1584.396</v>
      </c>
      <c r="AJ42">
        <v>1584.396</v>
      </c>
      <c r="AK42">
        <v>197.346</v>
      </c>
      <c r="AL42">
        <v>46.305</v>
      </c>
      <c r="AM42">
        <v>1496.139</v>
      </c>
      <c r="AN42">
        <v>215.611</v>
      </c>
      <c r="AO42">
        <v>0</v>
      </c>
      <c r="AP42">
        <v>0</v>
      </c>
      <c r="AQ42">
        <v>0</v>
      </c>
      <c r="AR42">
        <v>0</v>
      </c>
      <c r="AS42" s="85">
        <v>59293</v>
      </c>
      <c r="AT42">
        <v>0</v>
      </c>
      <c r="AU42">
        <v>0</v>
      </c>
      <c r="AV42">
        <v>0</v>
      </c>
      <c r="AW42">
        <v>0</v>
      </c>
      <c r="AX42">
        <v>0</v>
      </c>
      <c r="AY42">
        <v>0</v>
      </c>
      <c r="AZ42">
        <v>0</v>
      </c>
      <c r="BA42">
        <v>0</v>
      </c>
      <c r="BB42">
        <v>0</v>
      </c>
      <c r="BC42">
        <v>0</v>
      </c>
      <c r="BD42">
        <v>0</v>
      </c>
      <c r="BE42" s="85">
        <v>10693355</v>
      </c>
      <c r="BF42">
        <v>0</v>
      </c>
      <c r="BG42">
        <v>0</v>
      </c>
      <c r="BH42">
        <v>3809</v>
      </c>
      <c r="BI42" s="85">
        <v>45560</v>
      </c>
      <c r="BJ42">
        <v>0</v>
      </c>
      <c r="BK42" s="85">
        <v>11937608</v>
      </c>
      <c r="BL42">
        <v>5149</v>
      </c>
      <c r="BM42">
        <v>4625.0302734</v>
      </c>
      <c r="BN42">
        <v>4887.6337891</v>
      </c>
      <c r="BO42">
        <v>4887.6337891</v>
      </c>
      <c r="BP42">
        <v>5929.1992188</v>
      </c>
      <c r="BQ42">
        <v>0.0501417969</v>
      </c>
      <c r="BR42">
        <v>0.0434155273</v>
      </c>
      <c r="BS42">
        <v>0</v>
      </c>
      <c r="BT42">
        <v>143.521</v>
      </c>
      <c r="BU42">
        <v>0</v>
      </c>
      <c r="BV42">
        <v>8195830.229</v>
      </c>
      <c r="BW42">
        <v>50005.087452</v>
      </c>
      <c r="BX42">
        <v>335801</v>
      </c>
      <c r="BY42">
        <v>0</v>
      </c>
      <c r="BZ42">
        <v>1084450.5371</v>
      </c>
      <c r="CA42">
        <v>0</v>
      </c>
      <c r="CB42">
        <v>0</v>
      </c>
      <c r="CC42">
        <v>117010.3749</v>
      </c>
      <c r="CD42">
        <v>850964.60108</v>
      </c>
      <c r="CE42">
        <v>0</v>
      </c>
      <c r="CF42">
        <v>0</v>
      </c>
      <c r="CG42">
        <v>0</v>
      </c>
      <c r="CH42">
        <v>0.9731359256</v>
      </c>
      <c r="CI42">
        <v>10348388</v>
      </c>
      <c r="CJ42">
        <v>2237.475</v>
      </c>
      <c r="CK42" s="85">
        <v>672810</v>
      </c>
      <c r="CL42" s="85">
        <v>310366</v>
      </c>
      <c r="CM42" s="85">
        <v>983176</v>
      </c>
      <c r="CN42">
        <v>11676530.83</v>
      </c>
      <c r="CO42">
        <v>5229</v>
      </c>
      <c r="CP42">
        <v>829.278</v>
      </c>
      <c r="CQ42">
        <v>5262</v>
      </c>
      <c r="CR42">
        <v>987.721</v>
      </c>
      <c r="CS42">
        <v>5199</v>
      </c>
      <c r="CT42">
        <v>2304.818</v>
      </c>
      <c r="CU42">
        <v>5092</v>
      </c>
      <c r="CV42">
        <v>1334.117</v>
      </c>
      <c r="CW42">
        <v>5111</v>
      </c>
      <c r="CX42">
        <v>591.372</v>
      </c>
      <c r="CY42">
        <v>5121</v>
      </c>
      <c r="CZ42">
        <v>332.793</v>
      </c>
      <c r="DA42">
        <v>5121</v>
      </c>
      <c r="DB42">
        <v>1346.994</v>
      </c>
      <c r="DC42">
        <v>5150</v>
      </c>
      <c r="DD42">
        <v>1417.459</v>
      </c>
      <c r="DE42">
        <v>5106</v>
      </c>
      <c r="DF42">
        <v>668.851</v>
      </c>
      <c r="DG42">
        <v>5261</v>
      </c>
      <c r="DH42">
        <v>400.387</v>
      </c>
      <c r="DI42">
        <v>4989</v>
      </c>
      <c r="DJ42">
        <v>572.187</v>
      </c>
      <c r="DK42">
        <v>5092</v>
      </c>
      <c r="DL42">
        <v>182.339</v>
      </c>
      <c r="DM42">
        <v>5060</v>
      </c>
      <c r="DN42">
        <v>241.679</v>
      </c>
      <c r="DP42">
        <v>4971</v>
      </c>
      <c r="DQ42" s="85">
        <v>11520759</v>
      </c>
      <c r="DR42" s="85">
        <v>268497</v>
      </c>
      <c r="DS42" s="85">
        <v>11789256</v>
      </c>
      <c r="DT42">
        <v>0</v>
      </c>
      <c r="DU42" s="85">
        <v>11834816</v>
      </c>
      <c r="DV42" s="85">
        <v>1141461</v>
      </c>
      <c r="DW42" s="85">
        <v>1141461</v>
      </c>
      <c r="DX42">
        <v>11834816</v>
      </c>
      <c r="DY42">
        <v>5289</v>
      </c>
      <c r="DZ42">
        <v>1141461</v>
      </c>
      <c r="EA42" s="85">
        <v>12817992</v>
      </c>
      <c r="EB42" s="85">
        <v>12817992</v>
      </c>
    </row>
    <row r="43" spans="1:132" ht="12.75">
      <c r="A43">
        <v>57807</v>
      </c>
      <c r="B43" t="s">
        <v>447</v>
      </c>
      <c r="C43" t="s">
        <v>149</v>
      </c>
      <c r="D43">
        <v>4</v>
      </c>
      <c r="E43">
        <v>2</v>
      </c>
      <c r="F43">
        <v>3800.301</v>
      </c>
      <c r="G43">
        <v>0.099</v>
      </c>
      <c r="H43">
        <v>0</v>
      </c>
      <c r="I43">
        <v>5.456</v>
      </c>
      <c r="J43">
        <v>74.747</v>
      </c>
      <c r="K43">
        <v>6.073</v>
      </c>
      <c r="L43">
        <v>0</v>
      </c>
      <c r="M43">
        <v>1.171</v>
      </c>
      <c r="N43">
        <v>0</v>
      </c>
      <c r="O43">
        <v>0</v>
      </c>
      <c r="P43">
        <v>0</v>
      </c>
      <c r="Q43">
        <v>55.957</v>
      </c>
      <c r="R43">
        <v>13.784</v>
      </c>
      <c r="S43">
        <v>100.5</v>
      </c>
      <c r="T43">
        <v>1838.5</v>
      </c>
      <c r="U43">
        <v>0</v>
      </c>
      <c r="V43">
        <v>0</v>
      </c>
      <c r="W43">
        <v>0</v>
      </c>
      <c r="X43">
        <v>0</v>
      </c>
      <c r="Y43">
        <v>0</v>
      </c>
      <c r="Z43">
        <v>0</v>
      </c>
      <c r="AA43">
        <v>0</v>
      </c>
      <c r="AB43">
        <v>0</v>
      </c>
      <c r="AC43">
        <v>0</v>
      </c>
      <c r="AD43">
        <v>0</v>
      </c>
      <c r="AE43">
        <v>0</v>
      </c>
      <c r="AF43">
        <v>260.248</v>
      </c>
      <c r="AG43">
        <v>0</v>
      </c>
      <c r="AH43">
        <v>0</v>
      </c>
      <c r="AI43">
        <v>3800.301</v>
      </c>
      <c r="AJ43">
        <v>3800.301</v>
      </c>
      <c r="AK43">
        <v>260.248</v>
      </c>
      <c r="AL43">
        <v>87.546</v>
      </c>
      <c r="AM43">
        <v>3656.798</v>
      </c>
      <c r="AN43">
        <v>521.237</v>
      </c>
      <c r="AO43">
        <v>0</v>
      </c>
      <c r="AP43">
        <v>0</v>
      </c>
      <c r="AQ43">
        <v>210.708</v>
      </c>
      <c r="AR43">
        <v>0</v>
      </c>
      <c r="AS43" s="85">
        <v>143340</v>
      </c>
      <c r="AT43">
        <v>0</v>
      </c>
      <c r="AU43">
        <v>0</v>
      </c>
      <c r="AV43" s="85">
        <v>421416</v>
      </c>
      <c r="AW43">
        <v>0</v>
      </c>
      <c r="AX43">
        <v>0</v>
      </c>
      <c r="AY43">
        <v>0</v>
      </c>
      <c r="AZ43">
        <v>0</v>
      </c>
      <c r="BA43">
        <v>0</v>
      </c>
      <c r="BB43">
        <v>0</v>
      </c>
      <c r="BC43">
        <v>0</v>
      </c>
      <c r="BD43">
        <v>0</v>
      </c>
      <c r="BE43" s="85">
        <v>24740039</v>
      </c>
      <c r="BF43">
        <v>0</v>
      </c>
      <c r="BG43">
        <v>0</v>
      </c>
      <c r="BH43">
        <v>3809</v>
      </c>
      <c r="BI43" s="85">
        <v>97141</v>
      </c>
      <c r="BJ43">
        <v>0</v>
      </c>
      <c r="BK43" s="85">
        <v>26669694</v>
      </c>
      <c r="BL43">
        <v>5111</v>
      </c>
      <c r="BM43">
        <v>4625.0302734</v>
      </c>
      <c r="BN43">
        <v>4887.6337891</v>
      </c>
      <c r="BO43">
        <v>4887.6337891</v>
      </c>
      <c r="BP43">
        <v>5929.1992188</v>
      </c>
      <c r="BQ43">
        <v>0.0501417969</v>
      </c>
      <c r="BR43">
        <v>0.0434155273</v>
      </c>
      <c r="BS43">
        <v>0</v>
      </c>
      <c r="BT43">
        <v>273.397</v>
      </c>
      <c r="BU43">
        <v>0</v>
      </c>
      <c r="BV43">
        <v>20031892.484</v>
      </c>
      <c r="BW43">
        <v>89900.890235</v>
      </c>
      <c r="BX43">
        <v>447903</v>
      </c>
      <c r="BY43">
        <v>71506.142579</v>
      </c>
      <c r="BZ43">
        <v>2180166.5528</v>
      </c>
      <c r="CA43">
        <v>0</v>
      </c>
      <c r="CB43">
        <v>0</v>
      </c>
      <c r="CC43">
        <v>154306.22383</v>
      </c>
      <c r="CD43">
        <v>1621023.5001</v>
      </c>
      <c r="CE43">
        <v>0</v>
      </c>
      <c r="CF43">
        <v>0</v>
      </c>
      <c r="CG43">
        <v>0</v>
      </c>
      <c r="CH43">
        <v>0.9731359256</v>
      </c>
      <c r="CI43">
        <v>23935931</v>
      </c>
      <c r="CJ43">
        <v>5175.303</v>
      </c>
      <c r="CK43" s="85">
        <v>1556215</v>
      </c>
      <c r="CL43" s="85">
        <v>717880</v>
      </c>
      <c r="CM43" s="85">
        <v>2274095</v>
      </c>
      <c r="CN43">
        <v>27014133.794</v>
      </c>
      <c r="CO43">
        <v>5229</v>
      </c>
      <c r="CP43">
        <v>829.278</v>
      </c>
      <c r="CQ43">
        <v>5262</v>
      </c>
      <c r="CR43">
        <v>987.721</v>
      </c>
      <c r="CS43">
        <v>5199</v>
      </c>
      <c r="CT43">
        <v>2304.818</v>
      </c>
      <c r="CU43">
        <v>5092</v>
      </c>
      <c r="CV43">
        <v>1334.117</v>
      </c>
      <c r="CW43">
        <v>5111</v>
      </c>
      <c r="CX43">
        <v>591.372</v>
      </c>
      <c r="CY43">
        <v>5121</v>
      </c>
      <c r="CZ43">
        <v>332.793</v>
      </c>
      <c r="DA43">
        <v>5121</v>
      </c>
      <c r="DB43">
        <v>1346.994</v>
      </c>
      <c r="DC43">
        <v>5150</v>
      </c>
      <c r="DD43">
        <v>1417.459</v>
      </c>
      <c r="DE43">
        <v>5106</v>
      </c>
      <c r="DF43">
        <v>668.851</v>
      </c>
      <c r="DG43">
        <v>5261</v>
      </c>
      <c r="DH43">
        <v>400.387</v>
      </c>
      <c r="DI43">
        <v>4989</v>
      </c>
      <c r="DJ43">
        <v>572.187</v>
      </c>
      <c r="DK43">
        <v>5092</v>
      </c>
      <c r="DL43">
        <v>182.339</v>
      </c>
      <c r="DM43">
        <v>5060</v>
      </c>
      <c r="DN43">
        <v>241.679</v>
      </c>
      <c r="DP43">
        <v>4971</v>
      </c>
      <c r="DQ43" s="85">
        <v>26450974</v>
      </c>
      <c r="DR43" s="85">
        <v>621036</v>
      </c>
      <c r="DS43" s="85">
        <v>27072010</v>
      </c>
      <c r="DT43">
        <v>0</v>
      </c>
      <c r="DU43" s="85">
        <v>27169151</v>
      </c>
      <c r="DV43" s="85">
        <v>2429112</v>
      </c>
      <c r="DW43" s="85">
        <v>2429112</v>
      </c>
      <c r="DX43">
        <v>27169151</v>
      </c>
      <c r="DY43">
        <v>5250</v>
      </c>
      <c r="DZ43">
        <v>2429112</v>
      </c>
      <c r="EA43" s="85">
        <v>29443246</v>
      </c>
      <c r="EB43" s="85">
        <v>29443246</v>
      </c>
    </row>
    <row r="44" spans="1:132" ht="12.75">
      <c r="A44">
        <v>57808</v>
      </c>
      <c r="B44" t="s">
        <v>447</v>
      </c>
      <c r="C44" t="s">
        <v>196</v>
      </c>
      <c r="D44">
        <v>4</v>
      </c>
      <c r="E44">
        <v>2</v>
      </c>
      <c r="F44">
        <v>1390.7</v>
      </c>
      <c r="G44">
        <v>0</v>
      </c>
      <c r="H44">
        <v>0</v>
      </c>
      <c r="I44">
        <v>0.44</v>
      </c>
      <c r="J44">
        <v>6.407</v>
      </c>
      <c r="K44">
        <v>0</v>
      </c>
      <c r="L44">
        <v>0</v>
      </c>
      <c r="M44">
        <v>0</v>
      </c>
      <c r="N44">
        <v>0</v>
      </c>
      <c r="O44">
        <v>0</v>
      </c>
      <c r="P44">
        <v>0</v>
      </c>
      <c r="Q44">
        <v>12.393</v>
      </c>
      <c r="R44">
        <v>3.888</v>
      </c>
      <c r="S44">
        <v>69.535</v>
      </c>
      <c r="T44">
        <v>679</v>
      </c>
      <c r="U44">
        <v>0</v>
      </c>
      <c r="V44">
        <v>0</v>
      </c>
      <c r="W44">
        <v>0</v>
      </c>
      <c r="X44">
        <v>0</v>
      </c>
      <c r="Y44">
        <v>0</v>
      </c>
      <c r="Z44">
        <v>0</v>
      </c>
      <c r="AA44">
        <v>0</v>
      </c>
      <c r="AB44">
        <v>0</v>
      </c>
      <c r="AC44">
        <v>0</v>
      </c>
      <c r="AD44">
        <v>0</v>
      </c>
      <c r="AE44">
        <v>0</v>
      </c>
      <c r="AF44">
        <v>321.485</v>
      </c>
      <c r="AG44">
        <v>0</v>
      </c>
      <c r="AH44">
        <v>0</v>
      </c>
      <c r="AI44">
        <v>1390.7</v>
      </c>
      <c r="AJ44">
        <v>1390.7</v>
      </c>
      <c r="AK44">
        <v>321.485</v>
      </c>
      <c r="AL44">
        <v>6.847</v>
      </c>
      <c r="AM44">
        <v>1371.46</v>
      </c>
      <c r="AN44">
        <v>92.919</v>
      </c>
      <c r="AO44">
        <v>0</v>
      </c>
      <c r="AP44">
        <v>0</v>
      </c>
      <c r="AQ44">
        <v>0</v>
      </c>
      <c r="AR44">
        <v>0</v>
      </c>
      <c r="AS44" s="85">
        <v>25553</v>
      </c>
      <c r="AT44">
        <v>0</v>
      </c>
      <c r="AU44">
        <v>0</v>
      </c>
      <c r="AV44">
        <v>0</v>
      </c>
      <c r="AW44">
        <v>0</v>
      </c>
      <c r="AX44">
        <v>0</v>
      </c>
      <c r="AY44">
        <v>0</v>
      </c>
      <c r="AZ44">
        <v>0</v>
      </c>
      <c r="BA44" s="85">
        <v>103887</v>
      </c>
      <c r="BB44">
        <v>0</v>
      </c>
      <c r="BC44">
        <v>0</v>
      </c>
      <c r="BD44">
        <v>0</v>
      </c>
      <c r="BE44" s="85">
        <v>8939121</v>
      </c>
      <c r="BF44">
        <v>0</v>
      </c>
      <c r="BG44">
        <v>0</v>
      </c>
      <c r="BH44">
        <v>3809</v>
      </c>
      <c r="BI44" s="85">
        <v>42070</v>
      </c>
      <c r="BJ44" s="85">
        <v>68530</v>
      </c>
      <c r="BK44" s="85">
        <v>10708541</v>
      </c>
      <c r="BL44">
        <v>5260</v>
      </c>
      <c r="BM44">
        <v>4625.0302734</v>
      </c>
      <c r="BN44">
        <v>4887.6337891</v>
      </c>
      <c r="BO44">
        <v>4887.6337891</v>
      </c>
      <c r="BP44">
        <v>5929.1992188</v>
      </c>
      <c r="BQ44">
        <v>0.0501417969</v>
      </c>
      <c r="BR44">
        <v>0.0434155273</v>
      </c>
      <c r="BS44">
        <v>103887</v>
      </c>
      <c r="BT44">
        <v>21.421</v>
      </c>
      <c r="BU44">
        <v>0</v>
      </c>
      <c r="BV44">
        <v>7512840.2681</v>
      </c>
      <c r="BW44">
        <v>25357.999219</v>
      </c>
      <c r="BX44">
        <v>99199</v>
      </c>
      <c r="BY44">
        <v>49474.424122</v>
      </c>
      <c r="BZ44">
        <v>805185.25391</v>
      </c>
      <c r="CA44">
        <v>0</v>
      </c>
      <c r="CB44">
        <v>0</v>
      </c>
      <c r="CC44">
        <v>190614.86109</v>
      </c>
      <c r="CD44">
        <v>127009.37647</v>
      </c>
      <c r="CE44">
        <v>0</v>
      </c>
      <c r="CF44">
        <v>0</v>
      </c>
      <c r="CG44">
        <v>0</v>
      </c>
      <c r="CH44">
        <v>0.9731359256</v>
      </c>
      <c r="CI44">
        <v>8573017</v>
      </c>
      <c r="CJ44">
        <v>1853.613</v>
      </c>
      <c r="CK44" s="85">
        <v>557382</v>
      </c>
      <c r="CL44" s="85">
        <v>257119</v>
      </c>
      <c r="CM44" s="85">
        <v>814501</v>
      </c>
      <c r="CN44">
        <v>9753622.1829</v>
      </c>
      <c r="CO44">
        <v>5229</v>
      </c>
      <c r="CP44">
        <v>829.278</v>
      </c>
      <c r="CQ44">
        <v>5262</v>
      </c>
      <c r="CR44">
        <v>987.721</v>
      </c>
      <c r="CS44">
        <v>5199</v>
      </c>
      <c r="CT44">
        <v>2304.818</v>
      </c>
      <c r="CU44">
        <v>5092</v>
      </c>
      <c r="CV44">
        <v>1334.117</v>
      </c>
      <c r="CW44">
        <v>5111</v>
      </c>
      <c r="CX44">
        <v>591.372</v>
      </c>
      <c r="CY44">
        <v>5121</v>
      </c>
      <c r="CZ44">
        <v>332.793</v>
      </c>
      <c r="DA44">
        <v>5121</v>
      </c>
      <c r="DB44">
        <v>1346.994</v>
      </c>
      <c r="DC44">
        <v>5150</v>
      </c>
      <c r="DD44">
        <v>1417.459</v>
      </c>
      <c r="DE44">
        <v>5106</v>
      </c>
      <c r="DF44">
        <v>668.851</v>
      </c>
      <c r="DG44">
        <v>5261</v>
      </c>
      <c r="DH44">
        <v>400.387</v>
      </c>
      <c r="DI44">
        <v>4989</v>
      </c>
      <c r="DJ44">
        <v>572.187</v>
      </c>
      <c r="DK44">
        <v>5092</v>
      </c>
      <c r="DL44">
        <v>182.339</v>
      </c>
      <c r="DM44">
        <v>5060</v>
      </c>
      <c r="DN44">
        <v>241.679</v>
      </c>
      <c r="DP44">
        <v>4971</v>
      </c>
      <c r="DQ44" s="85">
        <v>9750004</v>
      </c>
      <c r="DR44" s="85">
        <v>222434</v>
      </c>
      <c r="DS44" s="85">
        <v>9972438</v>
      </c>
      <c r="DT44" s="85">
        <v>35357</v>
      </c>
      <c r="DU44" s="85">
        <v>10049865</v>
      </c>
      <c r="DV44" s="85">
        <v>1110744</v>
      </c>
      <c r="DW44" s="85">
        <v>1110744</v>
      </c>
      <c r="DX44">
        <v>10049865</v>
      </c>
      <c r="DY44">
        <v>5422</v>
      </c>
      <c r="DZ44">
        <v>1110744</v>
      </c>
      <c r="EA44" s="85">
        <v>10864366</v>
      </c>
      <c r="EB44" s="85">
        <v>10864366</v>
      </c>
    </row>
    <row r="45" spans="1:132" ht="12.75">
      <c r="A45">
        <v>57809</v>
      </c>
      <c r="B45" t="s">
        <v>447</v>
      </c>
      <c r="C45" t="s">
        <v>89</v>
      </c>
      <c r="D45">
        <v>4</v>
      </c>
      <c r="E45">
        <v>2</v>
      </c>
      <c r="F45">
        <v>168.951</v>
      </c>
      <c r="G45">
        <v>0</v>
      </c>
      <c r="H45">
        <v>0</v>
      </c>
      <c r="I45">
        <v>0.307</v>
      </c>
      <c r="J45">
        <v>0.624</v>
      </c>
      <c r="K45">
        <v>0</v>
      </c>
      <c r="L45">
        <v>0</v>
      </c>
      <c r="M45">
        <v>0</v>
      </c>
      <c r="N45">
        <v>0</v>
      </c>
      <c r="O45">
        <v>0</v>
      </c>
      <c r="P45">
        <v>0</v>
      </c>
      <c r="Q45">
        <v>0</v>
      </c>
      <c r="R45">
        <v>0</v>
      </c>
      <c r="S45">
        <v>0</v>
      </c>
      <c r="T45">
        <v>221.83</v>
      </c>
      <c r="U45">
        <v>0</v>
      </c>
      <c r="V45">
        <v>0</v>
      </c>
      <c r="W45">
        <v>0</v>
      </c>
      <c r="X45">
        <v>0</v>
      </c>
      <c r="Y45">
        <v>0</v>
      </c>
      <c r="Z45">
        <v>0</v>
      </c>
      <c r="AA45">
        <v>0</v>
      </c>
      <c r="AB45">
        <v>0</v>
      </c>
      <c r="AC45">
        <v>0</v>
      </c>
      <c r="AD45">
        <v>0</v>
      </c>
      <c r="AE45">
        <v>0</v>
      </c>
      <c r="AF45">
        <v>75.744</v>
      </c>
      <c r="AG45">
        <v>0</v>
      </c>
      <c r="AH45">
        <v>0</v>
      </c>
      <c r="AI45">
        <v>168.951</v>
      </c>
      <c r="AJ45">
        <v>168.951</v>
      </c>
      <c r="AK45">
        <v>75.744</v>
      </c>
      <c r="AL45">
        <v>0.931</v>
      </c>
      <c r="AM45">
        <v>168.02</v>
      </c>
      <c r="AN45">
        <v>0</v>
      </c>
      <c r="AO45">
        <v>7.583</v>
      </c>
      <c r="AP45">
        <v>0</v>
      </c>
      <c r="AQ45">
        <v>0</v>
      </c>
      <c r="AR45">
        <v>0</v>
      </c>
      <c r="AS45">
        <v>0</v>
      </c>
      <c r="AT45" s="85">
        <v>3792</v>
      </c>
      <c r="AU45">
        <v>0</v>
      </c>
      <c r="AV45">
        <v>0</v>
      </c>
      <c r="AW45">
        <v>0</v>
      </c>
      <c r="AX45">
        <v>0</v>
      </c>
      <c r="AY45">
        <v>0</v>
      </c>
      <c r="AZ45">
        <v>0</v>
      </c>
      <c r="BA45">
        <v>0</v>
      </c>
      <c r="BB45">
        <v>0</v>
      </c>
      <c r="BC45">
        <v>0</v>
      </c>
      <c r="BD45">
        <v>0</v>
      </c>
      <c r="BE45" s="85">
        <v>1248577</v>
      </c>
      <c r="BF45">
        <v>0</v>
      </c>
      <c r="BG45">
        <v>0</v>
      </c>
      <c r="BH45">
        <v>3809</v>
      </c>
      <c r="BI45" s="85">
        <v>6421</v>
      </c>
      <c r="BJ45">
        <v>0</v>
      </c>
      <c r="BK45" s="85">
        <v>1550604</v>
      </c>
      <c r="BL45">
        <v>5247</v>
      </c>
      <c r="BM45">
        <v>4625.0302734</v>
      </c>
      <c r="BN45">
        <v>4887.6337891</v>
      </c>
      <c r="BO45">
        <v>4887.6337891</v>
      </c>
      <c r="BP45">
        <v>5929.1992188</v>
      </c>
      <c r="BQ45">
        <v>0.0501417969</v>
      </c>
      <c r="BR45">
        <v>0.0434155273</v>
      </c>
      <c r="BS45">
        <v>0</v>
      </c>
      <c r="BT45">
        <v>3.407</v>
      </c>
      <c r="BU45">
        <v>0</v>
      </c>
      <c r="BV45">
        <v>920411.40233</v>
      </c>
      <c r="BW45">
        <v>0</v>
      </c>
      <c r="BX45">
        <v>0</v>
      </c>
      <c r="BY45">
        <v>0</v>
      </c>
      <c r="BZ45">
        <v>263054.85254</v>
      </c>
      <c r="CA45">
        <v>0</v>
      </c>
      <c r="CB45">
        <v>0</v>
      </c>
      <c r="CC45">
        <v>44910.126563</v>
      </c>
      <c r="CD45">
        <v>20200.781738</v>
      </c>
      <c r="CE45">
        <v>0</v>
      </c>
      <c r="CF45">
        <v>0</v>
      </c>
      <c r="CG45">
        <v>0</v>
      </c>
      <c r="CH45">
        <v>0.9731359256</v>
      </c>
      <c r="CI45">
        <v>1215035</v>
      </c>
      <c r="CJ45">
        <v>262.709</v>
      </c>
      <c r="CK45" s="85">
        <v>78997</v>
      </c>
      <c r="CL45" s="85">
        <v>36441</v>
      </c>
      <c r="CM45" s="85">
        <v>115438</v>
      </c>
      <c r="CN45">
        <v>1364015.1632</v>
      </c>
      <c r="CO45">
        <v>5229</v>
      </c>
      <c r="CP45">
        <v>829.278</v>
      </c>
      <c r="CQ45">
        <v>5262</v>
      </c>
      <c r="CR45">
        <v>987.721</v>
      </c>
      <c r="CS45">
        <v>5199</v>
      </c>
      <c r="CT45">
        <v>2304.818</v>
      </c>
      <c r="CU45">
        <v>5092</v>
      </c>
      <c r="CV45">
        <v>1334.117</v>
      </c>
      <c r="CW45">
        <v>5111</v>
      </c>
      <c r="CX45">
        <v>591.372</v>
      </c>
      <c r="CY45">
        <v>5121</v>
      </c>
      <c r="CZ45">
        <v>332.793</v>
      </c>
      <c r="DA45">
        <v>5121</v>
      </c>
      <c r="DB45">
        <v>1346.994</v>
      </c>
      <c r="DC45">
        <v>5150</v>
      </c>
      <c r="DD45">
        <v>1417.459</v>
      </c>
      <c r="DE45">
        <v>5106</v>
      </c>
      <c r="DF45">
        <v>668.851</v>
      </c>
      <c r="DG45">
        <v>5261</v>
      </c>
      <c r="DH45">
        <v>400.387</v>
      </c>
      <c r="DI45">
        <v>4989</v>
      </c>
      <c r="DJ45">
        <v>572.187</v>
      </c>
      <c r="DK45">
        <v>5092</v>
      </c>
      <c r="DL45">
        <v>182.339</v>
      </c>
      <c r="DM45">
        <v>5060</v>
      </c>
      <c r="DN45">
        <v>241.679</v>
      </c>
      <c r="DP45">
        <v>4971</v>
      </c>
      <c r="DQ45" s="85">
        <v>1378434</v>
      </c>
      <c r="DR45" s="85">
        <v>31525</v>
      </c>
      <c r="DS45" s="85">
        <v>1409959</v>
      </c>
      <c r="DT45">
        <v>0</v>
      </c>
      <c r="DU45" s="85">
        <v>1416380</v>
      </c>
      <c r="DV45" s="85">
        <v>167803</v>
      </c>
      <c r="DW45" s="85">
        <v>167803</v>
      </c>
      <c r="DX45">
        <v>1416380</v>
      </c>
      <c r="DY45">
        <v>5391</v>
      </c>
      <c r="DZ45">
        <v>171595</v>
      </c>
      <c r="EA45" s="85">
        <v>1535610</v>
      </c>
      <c r="EB45" s="85">
        <v>1535610</v>
      </c>
    </row>
    <row r="46" spans="1:132" ht="12.75">
      <c r="A46">
        <v>57810</v>
      </c>
      <c r="B46" t="s">
        <v>447</v>
      </c>
      <c r="C46" t="s">
        <v>151</v>
      </c>
      <c r="D46">
        <v>4</v>
      </c>
      <c r="E46">
        <v>2</v>
      </c>
      <c r="F46">
        <v>398.382</v>
      </c>
      <c r="G46">
        <v>0</v>
      </c>
      <c r="H46">
        <v>0</v>
      </c>
      <c r="I46">
        <v>0.617</v>
      </c>
      <c r="J46">
        <v>4.856</v>
      </c>
      <c r="K46">
        <v>0</v>
      </c>
      <c r="L46">
        <v>0</v>
      </c>
      <c r="M46">
        <v>0</v>
      </c>
      <c r="N46">
        <v>0</v>
      </c>
      <c r="O46">
        <v>0</v>
      </c>
      <c r="P46">
        <v>0</v>
      </c>
      <c r="Q46">
        <v>0</v>
      </c>
      <c r="R46">
        <v>0.798</v>
      </c>
      <c r="S46">
        <v>10.17</v>
      </c>
      <c r="T46">
        <v>490.83</v>
      </c>
      <c r="U46">
        <v>0</v>
      </c>
      <c r="V46">
        <v>0</v>
      </c>
      <c r="W46">
        <v>0</v>
      </c>
      <c r="X46">
        <v>0</v>
      </c>
      <c r="Y46">
        <v>0</v>
      </c>
      <c r="Z46">
        <v>0</v>
      </c>
      <c r="AA46">
        <v>0</v>
      </c>
      <c r="AB46">
        <v>0</v>
      </c>
      <c r="AC46">
        <v>0</v>
      </c>
      <c r="AD46">
        <v>0</v>
      </c>
      <c r="AE46">
        <v>0</v>
      </c>
      <c r="AF46">
        <v>35.683</v>
      </c>
      <c r="AG46">
        <v>0</v>
      </c>
      <c r="AH46">
        <v>0</v>
      </c>
      <c r="AI46">
        <v>398.382</v>
      </c>
      <c r="AJ46">
        <v>398.382</v>
      </c>
      <c r="AK46">
        <v>35.683</v>
      </c>
      <c r="AL46">
        <v>5.473</v>
      </c>
      <c r="AM46">
        <v>392.909</v>
      </c>
      <c r="AN46">
        <v>0</v>
      </c>
      <c r="AO46">
        <v>0</v>
      </c>
      <c r="AP46">
        <v>0</v>
      </c>
      <c r="AQ46">
        <v>38.25</v>
      </c>
      <c r="AR46">
        <v>0</v>
      </c>
      <c r="AS46">
        <v>0</v>
      </c>
      <c r="AT46">
        <v>0</v>
      </c>
      <c r="AU46">
        <v>0</v>
      </c>
      <c r="AV46" s="85">
        <v>76500</v>
      </c>
      <c r="AW46">
        <v>0</v>
      </c>
      <c r="AX46">
        <v>0</v>
      </c>
      <c r="AY46">
        <v>0</v>
      </c>
      <c r="AZ46">
        <v>0</v>
      </c>
      <c r="BA46">
        <v>0</v>
      </c>
      <c r="BB46">
        <v>0</v>
      </c>
      <c r="BC46">
        <v>0</v>
      </c>
      <c r="BD46">
        <v>0</v>
      </c>
      <c r="BE46" s="85">
        <v>2872662</v>
      </c>
      <c r="BF46">
        <v>0</v>
      </c>
      <c r="BG46">
        <v>0</v>
      </c>
      <c r="BH46">
        <v>3809</v>
      </c>
      <c r="BI46" s="85">
        <v>14307</v>
      </c>
      <c r="BJ46">
        <v>0</v>
      </c>
      <c r="BK46" s="85">
        <v>3750509</v>
      </c>
      <c r="BL46">
        <v>5203</v>
      </c>
      <c r="BM46">
        <v>4625.0302734</v>
      </c>
      <c r="BN46">
        <v>4887.6337891</v>
      </c>
      <c r="BO46">
        <v>4887.6337891</v>
      </c>
      <c r="BP46">
        <v>5929.1992188</v>
      </c>
      <c r="BQ46">
        <v>0.0501417969</v>
      </c>
      <c r="BR46">
        <v>0.0434155273</v>
      </c>
      <c r="BS46">
        <v>0</v>
      </c>
      <c r="BT46">
        <v>17.653</v>
      </c>
      <c r="BU46">
        <v>0</v>
      </c>
      <c r="BV46">
        <v>2152350.4564</v>
      </c>
      <c r="BW46">
        <v>5204.6510743</v>
      </c>
      <c r="BX46">
        <v>0</v>
      </c>
      <c r="BY46">
        <v>7235.9947266</v>
      </c>
      <c r="BZ46">
        <v>582045.77051</v>
      </c>
      <c r="CA46">
        <v>0</v>
      </c>
      <c r="CB46">
        <v>0</v>
      </c>
      <c r="CC46">
        <v>21157.161572</v>
      </c>
      <c r="CD46">
        <v>104668.15381</v>
      </c>
      <c r="CE46">
        <v>0</v>
      </c>
      <c r="CF46">
        <v>0</v>
      </c>
      <c r="CG46">
        <v>0</v>
      </c>
      <c r="CH46">
        <v>0.9731359256</v>
      </c>
      <c r="CI46">
        <v>2795491</v>
      </c>
      <c r="CJ46">
        <v>604.427</v>
      </c>
      <c r="CK46" s="85">
        <v>181751</v>
      </c>
      <c r="CL46" s="85">
        <v>83842</v>
      </c>
      <c r="CM46" s="85">
        <v>265593</v>
      </c>
      <c r="CN46">
        <v>3138255.1881</v>
      </c>
      <c r="CO46">
        <v>5229</v>
      </c>
      <c r="CP46">
        <v>829.278</v>
      </c>
      <c r="CQ46">
        <v>5262</v>
      </c>
      <c r="CR46">
        <v>987.721</v>
      </c>
      <c r="CS46">
        <v>5199</v>
      </c>
      <c r="CT46">
        <v>2304.818</v>
      </c>
      <c r="CU46">
        <v>5092</v>
      </c>
      <c r="CV46">
        <v>1334.117</v>
      </c>
      <c r="CW46">
        <v>5111</v>
      </c>
      <c r="CX46">
        <v>591.372</v>
      </c>
      <c r="CY46">
        <v>5121</v>
      </c>
      <c r="CZ46">
        <v>332.793</v>
      </c>
      <c r="DA46">
        <v>5121</v>
      </c>
      <c r="DB46">
        <v>1346.994</v>
      </c>
      <c r="DC46">
        <v>5150</v>
      </c>
      <c r="DD46">
        <v>1417.459</v>
      </c>
      <c r="DE46">
        <v>5106</v>
      </c>
      <c r="DF46">
        <v>668.851</v>
      </c>
      <c r="DG46">
        <v>5261</v>
      </c>
      <c r="DH46">
        <v>400.387</v>
      </c>
      <c r="DI46">
        <v>4989</v>
      </c>
      <c r="DJ46">
        <v>572.187</v>
      </c>
      <c r="DK46">
        <v>5092</v>
      </c>
      <c r="DL46">
        <v>182.339</v>
      </c>
      <c r="DM46">
        <v>5060</v>
      </c>
      <c r="DN46">
        <v>241.679</v>
      </c>
      <c r="DP46">
        <v>4971</v>
      </c>
      <c r="DQ46" s="85">
        <v>3144834</v>
      </c>
      <c r="DR46" s="85">
        <v>72531</v>
      </c>
      <c r="DS46" s="85">
        <v>3217365</v>
      </c>
      <c r="DT46">
        <v>0</v>
      </c>
      <c r="DU46" s="85">
        <v>3231672</v>
      </c>
      <c r="DV46" s="85">
        <v>359010</v>
      </c>
      <c r="DW46" s="85">
        <v>359010</v>
      </c>
      <c r="DX46">
        <v>3231672</v>
      </c>
      <c r="DY46">
        <v>5347</v>
      </c>
      <c r="DZ46">
        <v>359010</v>
      </c>
      <c r="EA46" s="85">
        <v>3497265</v>
      </c>
      <c r="EB46" s="85">
        <v>3497265</v>
      </c>
    </row>
    <row r="47" spans="1:132" ht="12.75">
      <c r="A47">
        <v>57811</v>
      </c>
      <c r="B47" t="s">
        <v>447</v>
      </c>
      <c r="C47" t="s">
        <v>90</v>
      </c>
      <c r="D47">
        <v>4</v>
      </c>
      <c r="E47">
        <v>2</v>
      </c>
      <c r="F47">
        <v>731.8</v>
      </c>
      <c r="G47">
        <v>0</v>
      </c>
      <c r="H47">
        <v>0</v>
      </c>
      <c r="I47">
        <v>0</v>
      </c>
      <c r="J47">
        <v>3.489</v>
      </c>
      <c r="K47">
        <v>0</v>
      </c>
      <c r="L47">
        <v>0</v>
      </c>
      <c r="M47">
        <v>0</v>
      </c>
      <c r="N47">
        <v>0</v>
      </c>
      <c r="O47">
        <v>0</v>
      </c>
      <c r="P47">
        <v>0</v>
      </c>
      <c r="Q47">
        <v>0</v>
      </c>
      <c r="R47">
        <v>30.367</v>
      </c>
      <c r="S47">
        <v>0</v>
      </c>
      <c r="T47">
        <v>823.5</v>
      </c>
      <c r="U47">
        <v>0</v>
      </c>
      <c r="V47">
        <v>0</v>
      </c>
      <c r="W47">
        <v>0</v>
      </c>
      <c r="X47">
        <v>0</v>
      </c>
      <c r="Y47">
        <v>0</v>
      </c>
      <c r="Z47">
        <v>0</v>
      </c>
      <c r="AA47">
        <v>0</v>
      </c>
      <c r="AB47">
        <v>0</v>
      </c>
      <c r="AC47">
        <v>0</v>
      </c>
      <c r="AD47">
        <v>0</v>
      </c>
      <c r="AE47">
        <v>0</v>
      </c>
      <c r="AF47">
        <v>0</v>
      </c>
      <c r="AG47">
        <v>0</v>
      </c>
      <c r="AH47">
        <v>0</v>
      </c>
      <c r="AI47">
        <v>731.8</v>
      </c>
      <c r="AJ47">
        <v>731.8</v>
      </c>
      <c r="AK47">
        <v>0</v>
      </c>
      <c r="AL47">
        <v>3.489</v>
      </c>
      <c r="AM47">
        <v>728.311</v>
      </c>
      <c r="AN47">
        <v>0</v>
      </c>
      <c r="AO47">
        <v>0</v>
      </c>
      <c r="AP47">
        <v>0</v>
      </c>
      <c r="AQ47">
        <v>0</v>
      </c>
      <c r="AR47">
        <v>0</v>
      </c>
      <c r="AS47">
        <v>0</v>
      </c>
      <c r="AT47">
        <v>0</v>
      </c>
      <c r="AU47">
        <v>0</v>
      </c>
      <c r="AV47">
        <v>0</v>
      </c>
      <c r="AW47">
        <v>0</v>
      </c>
      <c r="AX47">
        <v>0</v>
      </c>
      <c r="AY47">
        <v>0</v>
      </c>
      <c r="AZ47">
        <v>0</v>
      </c>
      <c r="BA47" s="85">
        <v>65580</v>
      </c>
      <c r="BB47">
        <v>0</v>
      </c>
      <c r="BC47">
        <v>0</v>
      </c>
      <c r="BD47">
        <v>0</v>
      </c>
      <c r="BE47" s="85">
        <v>5291916</v>
      </c>
      <c r="BF47">
        <v>0</v>
      </c>
      <c r="BG47">
        <v>0</v>
      </c>
      <c r="BH47">
        <v>3809</v>
      </c>
      <c r="BI47" s="85">
        <v>8702</v>
      </c>
      <c r="BJ47" s="85">
        <v>65580</v>
      </c>
      <c r="BK47" s="85">
        <v>2398287</v>
      </c>
      <c r="BL47">
        <v>5100.976</v>
      </c>
      <c r="BM47">
        <v>4625.0302734</v>
      </c>
      <c r="BN47">
        <v>4887.6337891</v>
      </c>
      <c r="BO47">
        <v>4887.6337891</v>
      </c>
      <c r="BP47">
        <v>5929.1992188</v>
      </c>
      <c r="BQ47">
        <v>0.0501417969</v>
      </c>
      <c r="BR47">
        <v>0.0434155273</v>
      </c>
      <c r="BS47">
        <v>65580</v>
      </c>
      <c r="BT47">
        <v>10.467</v>
      </c>
      <c r="BU47">
        <v>0</v>
      </c>
      <c r="BV47">
        <v>3989678.3052</v>
      </c>
      <c r="BW47">
        <v>198057.19195</v>
      </c>
      <c r="BX47">
        <v>0</v>
      </c>
      <c r="BY47">
        <v>0</v>
      </c>
      <c r="BZ47">
        <v>976539.11134</v>
      </c>
      <c r="CA47">
        <v>0</v>
      </c>
      <c r="CB47">
        <v>0</v>
      </c>
      <c r="CC47">
        <v>0</v>
      </c>
      <c r="CD47">
        <v>62060.928223</v>
      </c>
      <c r="CE47">
        <v>0</v>
      </c>
      <c r="CF47">
        <v>0</v>
      </c>
      <c r="CG47">
        <v>0</v>
      </c>
      <c r="CH47">
        <v>0.9731359256</v>
      </c>
      <c r="CI47">
        <v>5085935</v>
      </c>
      <c r="CJ47">
        <v>1099.654</v>
      </c>
      <c r="CK47" s="85">
        <v>330666</v>
      </c>
      <c r="CL47" s="85">
        <v>152536</v>
      </c>
      <c r="CM47" s="85">
        <v>483202</v>
      </c>
      <c r="CN47">
        <v>5775117.5367</v>
      </c>
      <c r="CO47">
        <v>5229</v>
      </c>
      <c r="CP47">
        <v>829.278</v>
      </c>
      <c r="CQ47">
        <v>5262</v>
      </c>
      <c r="CR47">
        <v>987.721</v>
      </c>
      <c r="CS47">
        <v>5199</v>
      </c>
      <c r="CT47">
        <v>2304.818</v>
      </c>
      <c r="CU47">
        <v>5092</v>
      </c>
      <c r="CV47">
        <v>1334.117</v>
      </c>
      <c r="CW47">
        <v>5111</v>
      </c>
      <c r="CX47">
        <v>591.372</v>
      </c>
      <c r="CY47">
        <v>5121</v>
      </c>
      <c r="CZ47">
        <v>332.793</v>
      </c>
      <c r="DA47">
        <v>5121</v>
      </c>
      <c r="DB47">
        <v>1346.994</v>
      </c>
      <c r="DC47">
        <v>5150</v>
      </c>
      <c r="DD47">
        <v>1417.459</v>
      </c>
      <c r="DE47">
        <v>5106</v>
      </c>
      <c r="DF47">
        <v>668.851</v>
      </c>
      <c r="DG47">
        <v>5261</v>
      </c>
      <c r="DH47">
        <v>400.387</v>
      </c>
      <c r="DI47">
        <v>4989</v>
      </c>
      <c r="DJ47">
        <v>572.187</v>
      </c>
      <c r="DK47">
        <v>5092</v>
      </c>
      <c r="DL47">
        <v>182.339</v>
      </c>
      <c r="DM47">
        <v>5060</v>
      </c>
      <c r="DN47">
        <v>241.679</v>
      </c>
      <c r="DO47">
        <v>972.574</v>
      </c>
      <c r="DP47">
        <v>4971</v>
      </c>
      <c r="DQ47" s="85">
        <v>5609309</v>
      </c>
      <c r="DR47" s="85">
        <v>131958</v>
      </c>
      <c r="DS47" s="85">
        <v>5741267</v>
      </c>
      <c r="DT47">
        <v>0</v>
      </c>
      <c r="DU47" s="85">
        <v>5749969</v>
      </c>
      <c r="DV47" s="85">
        <v>458053</v>
      </c>
      <c r="DW47" s="85">
        <v>458053</v>
      </c>
      <c r="DX47">
        <v>5749969</v>
      </c>
      <c r="DY47">
        <v>5229</v>
      </c>
      <c r="DZ47">
        <v>458053</v>
      </c>
      <c r="EA47" s="85">
        <v>6233171</v>
      </c>
      <c r="EB47" s="85">
        <v>6233171</v>
      </c>
    </row>
    <row r="48" spans="1:132" ht="12.75">
      <c r="A48">
        <v>57813</v>
      </c>
      <c r="B48" t="s">
        <v>447</v>
      </c>
      <c r="C48" t="s">
        <v>152</v>
      </c>
      <c r="D48">
        <v>4</v>
      </c>
      <c r="E48">
        <v>2</v>
      </c>
      <c r="F48">
        <v>1160.385</v>
      </c>
      <c r="G48">
        <v>0</v>
      </c>
      <c r="H48">
        <v>0</v>
      </c>
      <c r="I48">
        <v>0.97</v>
      </c>
      <c r="J48">
        <v>13.817</v>
      </c>
      <c r="K48">
        <v>0</v>
      </c>
      <c r="L48">
        <v>0</v>
      </c>
      <c r="M48">
        <v>0</v>
      </c>
      <c r="N48">
        <v>0</v>
      </c>
      <c r="O48">
        <v>0</v>
      </c>
      <c r="P48">
        <v>0</v>
      </c>
      <c r="Q48">
        <v>0</v>
      </c>
      <c r="R48">
        <v>7.897</v>
      </c>
      <c r="S48">
        <v>0</v>
      </c>
      <c r="T48">
        <v>1278.67</v>
      </c>
      <c r="U48">
        <v>0</v>
      </c>
      <c r="V48">
        <v>0</v>
      </c>
      <c r="W48">
        <v>0</v>
      </c>
      <c r="X48">
        <v>0</v>
      </c>
      <c r="Y48">
        <v>0</v>
      </c>
      <c r="Z48">
        <v>0</v>
      </c>
      <c r="AA48">
        <v>0</v>
      </c>
      <c r="AB48">
        <v>0</v>
      </c>
      <c r="AC48">
        <v>0</v>
      </c>
      <c r="AD48">
        <v>0</v>
      </c>
      <c r="AE48">
        <v>0</v>
      </c>
      <c r="AF48">
        <v>575.477</v>
      </c>
      <c r="AG48">
        <v>0</v>
      </c>
      <c r="AH48">
        <v>0</v>
      </c>
      <c r="AI48">
        <v>1160.385</v>
      </c>
      <c r="AJ48">
        <v>1160.385</v>
      </c>
      <c r="AK48">
        <v>575.477</v>
      </c>
      <c r="AL48">
        <v>14.787</v>
      </c>
      <c r="AM48">
        <v>1145.598</v>
      </c>
      <c r="AN48">
        <v>94.322</v>
      </c>
      <c r="AO48">
        <v>0</v>
      </c>
      <c r="AP48">
        <v>0</v>
      </c>
      <c r="AQ48">
        <v>0</v>
      </c>
      <c r="AR48">
        <v>0</v>
      </c>
      <c r="AS48" s="85">
        <v>25939</v>
      </c>
      <c r="AT48">
        <v>0</v>
      </c>
      <c r="AU48">
        <v>0</v>
      </c>
      <c r="AV48">
        <v>0</v>
      </c>
      <c r="AW48">
        <v>0</v>
      </c>
      <c r="AX48">
        <v>0</v>
      </c>
      <c r="AY48">
        <v>0</v>
      </c>
      <c r="AZ48">
        <v>0</v>
      </c>
      <c r="BA48">
        <v>0</v>
      </c>
      <c r="BB48">
        <v>0</v>
      </c>
      <c r="BC48">
        <v>0</v>
      </c>
      <c r="BD48">
        <v>0</v>
      </c>
      <c r="BE48" s="85">
        <v>8485053</v>
      </c>
      <c r="BF48">
        <v>0</v>
      </c>
      <c r="BG48">
        <v>0</v>
      </c>
      <c r="BH48">
        <v>3809</v>
      </c>
      <c r="BI48" s="85">
        <v>17937</v>
      </c>
      <c r="BJ48">
        <v>0</v>
      </c>
      <c r="BK48" s="85">
        <v>4959332</v>
      </c>
      <c r="BL48">
        <v>5246.939</v>
      </c>
      <c r="BM48">
        <v>4625.0302734</v>
      </c>
      <c r="BN48">
        <v>4887.6337891</v>
      </c>
      <c r="BO48">
        <v>4887.6337891</v>
      </c>
      <c r="BP48">
        <v>5929.1992188</v>
      </c>
      <c r="BQ48">
        <v>0.0501417969</v>
      </c>
      <c r="BR48">
        <v>0.0434155273</v>
      </c>
      <c r="BS48">
        <v>0</v>
      </c>
      <c r="BT48">
        <v>46.301</v>
      </c>
      <c r="BU48">
        <v>0</v>
      </c>
      <c r="BV48">
        <v>6275571.1325</v>
      </c>
      <c r="BW48">
        <v>51505.174854</v>
      </c>
      <c r="BX48">
        <v>0</v>
      </c>
      <c r="BY48">
        <v>0</v>
      </c>
      <c r="BZ48">
        <v>1516297.833</v>
      </c>
      <c r="CA48">
        <v>0</v>
      </c>
      <c r="CB48">
        <v>0</v>
      </c>
      <c r="CC48">
        <v>341211.77788</v>
      </c>
      <c r="CD48">
        <v>274527.85303</v>
      </c>
      <c r="CE48">
        <v>0</v>
      </c>
      <c r="CF48">
        <v>0</v>
      </c>
      <c r="CG48">
        <v>0</v>
      </c>
      <c r="CH48">
        <v>0.9731359256</v>
      </c>
      <c r="CI48">
        <v>8231868</v>
      </c>
      <c r="CJ48">
        <v>1779.852</v>
      </c>
      <c r="CK48" s="85">
        <v>535202</v>
      </c>
      <c r="CL48" s="85">
        <v>246888</v>
      </c>
      <c r="CM48" s="85">
        <v>782090</v>
      </c>
      <c r="CN48">
        <v>9267142.7713</v>
      </c>
      <c r="CO48">
        <v>5229</v>
      </c>
      <c r="CP48">
        <v>829.278</v>
      </c>
      <c r="CQ48">
        <v>5262</v>
      </c>
      <c r="CR48">
        <v>987.721</v>
      </c>
      <c r="CS48">
        <v>5199</v>
      </c>
      <c r="CT48">
        <v>2304.818</v>
      </c>
      <c r="CU48">
        <v>5092</v>
      </c>
      <c r="CV48">
        <v>1334.117</v>
      </c>
      <c r="CW48">
        <v>5111</v>
      </c>
      <c r="CX48">
        <v>591.372</v>
      </c>
      <c r="CY48">
        <v>5121</v>
      </c>
      <c r="CZ48">
        <v>332.793</v>
      </c>
      <c r="DA48">
        <v>5121</v>
      </c>
      <c r="DB48">
        <v>1346.994</v>
      </c>
      <c r="DC48">
        <v>5150</v>
      </c>
      <c r="DD48">
        <v>1417.459</v>
      </c>
      <c r="DE48">
        <v>5106</v>
      </c>
      <c r="DF48">
        <v>668.851</v>
      </c>
      <c r="DG48">
        <v>5261</v>
      </c>
      <c r="DH48">
        <v>400.387</v>
      </c>
      <c r="DI48">
        <v>4989</v>
      </c>
      <c r="DJ48">
        <v>572.187</v>
      </c>
      <c r="DK48">
        <v>5092</v>
      </c>
      <c r="DL48">
        <v>182.339</v>
      </c>
      <c r="DM48">
        <v>5060</v>
      </c>
      <c r="DN48">
        <v>241.679</v>
      </c>
      <c r="DO48">
        <v>1816.999</v>
      </c>
      <c r="DP48">
        <v>4971</v>
      </c>
      <c r="DQ48" s="85">
        <v>9338775</v>
      </c>
      <c r="DR48" s="85">
        <v>213582</v>
      </c>
      <c r="DS48" s="85">
        <v>9552357</v>
      </c>
      <c r="DT48">
        <v>0</v>
      </c>
      <c r="DU48" s="85">
        <v>9570294</v>
      </c>
      <c r="DV48" s="85">
        <v>1085241</v>
      </c>
      <c r="DW48" s="85">
        <v>1085241</v>
      </c>
      <c r="DX48">
        <v>9570294</v>
      </c>
      <c r="DY48">
        <v>5377</v>
      </c>
      <c r="DZ48">
        <v>1085241</v>
      </c>
      <c r="EA48" s="85">
        <v>10352384</v>
      </c>
      <c r="EB48" s="85">
        <v>10352384</v>
      </c>
    </row>
    <row r="49" spans="1:132" ht="12.75">
      <c r="A49">
        <v>57814</v>
      </c>
      <c r="B49" t="s">
        <v>447</v>
      </c>
      <c r="C49" t="s">
        <v>198</v>
      </c>
      <c r="D49">
        <v>4</v>
      </c>
      <c r="E49">
        <v>2</v>
      </c>
      <c r="F49">
        <v>533.816</v>
      </c>
      <c r="G49">
        <v>0</v>
      </c>
      <c r="H49">
        <v>84.451</v>
      </c>
      <c r="I49">
        <v>0.486</v>
      </c>
      <c r="J49">
        <v>0.808</v>
      </c>
      <c r="K49">
        <v>0</v>
      </c>
      <c r="L49">
        <v>0</v>
      </c>
      <c r="M49">
        <v>0</v>
      </c>
      <c r="N49">
        <v>0</v>
      </c>
      <c r="O49">
        <v>0</v>
      </c>
      <c r="P49">
        <v>0.228</v>
      </c>
      <c r="Q49">
        <v>22.907</v>
      </c>
      <c r="R49">
        <v>9.768</v>
      </c>
      <c r="S49">
        <v>0</v>
      </c>
      <c r="T49">
        <v>627.67</v>
      </c>
      <c r="U49">
        <v>0</v>
      </c>
      <c r="V49">
        <v>0</v>
      </c>
      <c r="W49">
        <v>0</v>
      </c>
      <c r="X49">
        <v>0</v>
      </c>
      <c r="Y49">
        <v>0</v>
      </c>
      <c r="Z49">
        <v>0</v>
      </c>
      <c r="AA49">
        <v>0</v>
      </c>
      <c r="AB49">
        <v>0</v>
      </c>
      <c r="AC49">
        <v>0</v>
      </c>
      <c r="AD49">
        <v>0</v>
      </c>
      <c r="AE49">
        <v>0</v>
      </c>
      <c r="AF49">
        <v>68.277</v>
      </c>
      <c r="AG49">
        <v>0</v>
      </c>
      <c r="AH49">
        <v>0</v>
      </c>
      <c r="AI49">
        <v>533.816</v>
      </c>
      <c r="AJ49">
        <v>533.816</v>
      </c>
      <c r="AK49">
        <v>68.277</v>
      </c>
      <c r="AL49">
        <v>85.973</v>
      </c>
      <c r="AM49">
        <v>424.936</v>
      </c>
      <c r="AN49">
        <v>405.616</v>
      </c>
      <c r="AO49">
        <v>0</v>
      </c>
      <c r="AP49">
        <v>0</v>
      </c>
      <c r="AQ49">
        <v>65.917</v>
      </c>
      <c r="AR49">
        <v>0</v>
      </c>
      <c r="AS49" s="85">
        <v>111544</v>
      </c>
      <c r="AT49">
        <v>0</v>
      </c>
      <c r="AU49">
        <v>0</v>
      </c>
      <c r="AV49" s="85">
        <v>131834</v>
      </c>
      <c r="AW49">
        <v>0</v>
      </c>
      <c r="AX49">
        <v>0</v>
      </c>
      <c r="AY49">
        <v>0</v>
      </c>
      <c r="AZ49">
        <v>0</v>
      </c>
      <c r="BA49" s="85">
        <v>176567</v>
      </c>
      <c r="BB49">
        <v>0</v>
      </c>
      <c r="BC49">
        <v>0</v>
      </c>
      <c r="BD49">
        <v>0</v>
      </c>
      <c r="BE49" s="85">
        <v>5184137</v>
      </c>
      <c r="BF49">
        <v>0</v>
      </c>
      <c r="BG49">
        <v>0</v>
      </c>
      <c r="BH49">
        <v>3809</v>
      </c>
      <c r="BI49" s="85">
        <v>22847</v>
      </c>
      <c r="BJ49" s="85">
        <v>147575</v>
      </c>
      <c r="BK49" s="85">
        <v>6275303</v>
      </c>
      <c r="BL49">
        <v>5405</v>
      </c>
      <c r="BM49">
        <v>4625.0302734</v>
      </c>
      <c r="BN49">
        <v>4887.6337891</v>
      </c>
      <c r="BO49">
        <v>4887.6337891</v>
      </c>
      <c r="BP49">
        <v>5929.1992188</v>
      </c>
      <c r="BQ49">
        <v>0.0501417969</v>
      </c>
      <c r="BR49">
        <v>0.0434155273</v>
      </c>
      <c r="BS49">
        <v>176567</v>
      </c>
      <c r="BT49">
        <v>259.119</v>
      </c>
      <c r="BU49">
        <v>0</v>
      </c>
      <c r="BV49">
        <v>2327793.9511</v>
      </c>
      <c r="BW49">
        <v>63708.059766</v>
      </c>
      <c r="BX49">
        <v>183357</v>
      </c>
      <c r="BY49">
        <v>0</v>
      </c>
      <c r="BZ49">
        <v>744316.09473</v>
      </c>
      <c r="CA49">
        <v>0</v>
      </c>
      <c r="CB49">
        <v>0</v>
      </c>
      <c r="CC49">
        <v>40482.793506</v>
      </c>
      <c r="CD49">
        <v>1536368.1724</v>
      </c>
      <c r="CE49">
        <v>0</v>
      </c>
      <c r="CF49">
        <v>5407.4296875</v>
      </c>
      <c r="CG49">
        <v>0</v>
      </c>
      <c r="CH49">
        <v>0.9731359256</v>
      </c>
      <c r="CI49">
        <v>4764499</v>
      </c>
      <c r="CJ49">
        <v>1030.155</v>
      </c>
      <c r="CK49" s="85">
        <v>309768</v>
      </c>
      <c r="CL49" s="85">
        <v>142895</v>
      </c>
      <c r="CM49" s="85">
        <v>452663</v>
      </c>
      <c r="CN49">
        <v>5636800.0715</v>
      </c>
      <c r="CO49">
        <v>5229</v>
      </c>
      <c r="CP49">
        <v>829.278</v>
      </c>
      <c r="CQ49">
        <v>5262</v>
      </c>
      <c r="CR49">
        <v>987.721</v>
      </c>
      <c r="CS49">
        <v>5199</v>
      </c>
      <c r="CT49">
        <v>2304.818</v>
      </c>
      <c r="CU49">
        <v>5092</v>
      </c>
      <c r="CV49">
        <v>1334.117</v>
      </c>
      <c r="CW49">
        <v>5111</v>
      </c>
      <c r="CX49">
        <v>591.372</v>
      </c>
      <c r="CY49">
        <v>5121</v>
      </c>
      <c r="CZ49">
        <v>332.793</v>
      </c>
      <c r="DA49">
        <v>5121</v>
      </c>
      <c r="DB49">
        <v>1346.994</v>
      </c>
      <c r="DC49">
        <v>5150</v>
      </c>
      <c r="DD49">
        <v>1417.459</v>
      </c>
      <c r="DE49">
        <v>5106</v>
      </c>
      <c r="DF49">
        <v>668.851</v>
      </c>
      <c r="DG49">
        <v>5261</v>
      </c>
      <c r="DH49">
        <v>400.387</v>
      </c>
      <c r="DI49">
        <v>4989</v>
      </c>
      <c r="DJ49">
        <v>572.187</v>
      </c>
      <c r="DK49">
        <v>5092</v>
      </c>
      <c r="DL49">
        <v>182.339</v>
      </c>
      <c r="DM49">
        <v>5060</v>
      </c>
      <c r="DN49">
        <v>241.679</v>
      </c>
      <c r="DP49">
        <v>4971</v>
      </c>
      <c r="DQ49" s="85">
        <v>5567988</v>
      </c>
      <c r="DR49" s="85">
        <v>123619</v>
      </c>
      <c r="DS49" s="85">
        <v>5691607</v>
      </c>
      <c r="DT49" s="85">
        <v>28992</v>
      </c>
      <c r="DU49" s="85">
        <v>5743446</v>
      </c>
      <c r="DV49" s="85">
        <v>559309</v>
      </c>
      <c r="DW49" s="85">
        <v>559309</v>
      </c>
      <c r="DX49">
        <v>5743446</v>
      </c>
      <c r="DY49">
        <v>5575</v>
      </c>
      <c r="DZ49">
        <v>559309</v>
      </c>
      <c r="EA49" s="85">
        <v>6196109</v>
      </c>
      <c r="EB49" s="85">
        <v>6196109</v>
      </c>
    </row>
    <row r="50" spans="1:132" ht="12.75">
      <c r="A50">
        <v>57815</v>
      </c>
      <c r="B50" t="s">
        <v>447</v>
      </c>
      <c r="C50" t="s">
        <v>91</v>
      </c>
      <c r="D50">
        <v>4</v>
      </c>
      <c r="E50">
        <v>2</v>
      </c>
      <c r="F50">
        <v>1537.738</v>
      </c>
      <c r="G50">
        <v>0</v>
      </c>
      <c r="H50">
        <v>0</v>
      </c>
      <c r="I50">
        <v>1.502</v>
      </c>
      <c r="J50">
        <v>30.89</v>
      </c>
      <c r="K50">
        <v>0.351</v>
      </c>
      <c r="L50">
        <v>0.51</v>
      </c>
      <c r="M50">
        <v>0</v>
      </c>
      <c r="N50">
        <v>0</v>
      </c>
      <c r="O50">
        <v>0</v>
      </c>
      <c r="P50">
        <v>0</v>
      </c>
      <c r="Q50">
        <v>61.359</v>
      </c>
      <c r="R50">
        <v>13.335</v>
      </c>
      <c r="S50">
        <v>41.667</v>
      </c>
      <c r="T50">
        <v>1379.83</v>
      </c>
      <c r="U50">
        <v>0</v>
      </c>
      <c r="V50">
        <v>0</v>
      </c>
      <c r="W50">
        <v>0</v>
      </c>
      <c r="X50">
        <v>0</v>
      </c>
      <c r="Y50">
        <v>0</v>
      </c>
      <c r="Z50">
        <v>0</v>
      </c>
      <c r="AA50">
        <v>0</v>
      </c>
      <c r="AB50">
        <v>0</v>
      </c>
      <c r="AC50">
        <v>0</v>
      </c>
      <c r="AD50">
        <v>0</v>
      </c>
      <c r="AE50">
        <v>0</v>
      </c>
      <c r="AF50">
        <v>754.874</v>
      </c>
      <c r="AG50">
        <v>0</v>
      </c>
      <c r="AH50">
        <v>0</v>
      </c>
      <c r="AI50">
        <v>1537.738</v>
      </c>
      <c r="AJ50">
        <v>1537.738</v>
      </c>
      <c r="AK50">
        <v>754.874</v>
      </c>
      <c r="AL50">
        <v>33.253</v>
      </c>
      <c r="AM50">
        <v>1443.126</v>
      </c>
      <c r="AN50">
        <v>166.314</v>
      </c>
      <c r="AO50">
        <v>76.25</v>
      </c>
      <c r="AP50">
        <v>0.25</v>
      </c>
      <c r="AQ50">
        <v>0</v>
      </c>
      <c r="AR50">
        <v>0</v>
      </c>
      <c r="AS50" s="85">
        <v>45736</v>
      </c>
      <c r="AT50" s="85">
        <v>38187</v>
      </c>
      <c r="AU50">
        <v>0</v>
      </c>
      <c r="AV50">
        <v>0</v>
      </c>
      <c r="AW50">
        <v>0</v>
      </c>
      <c r="AX50">
        <v>0</v>
      </c>
      <c r="AY50">
        <v>0</v>
      </c>
      <c r="AZ50">
        <v>0</v>
      </c>
      <c r="BA50">
        <v>0</v>
      </c>
      <c r="BB50">
        <v>0</v>
      </c>
      <c r="BC50">
        <v>0</v>
      </c>
      <c r="BD50">
        <v>0</v>
      </c>
      <c r="BE50" s="85">
        <v>11252063</v>
      </c>
      <c r="BF50">
        <v>0</v>
      </c>
      <c r="BG50">
        <v>0</v>
      </c>
      <c r="BH50">
        <v>3809</v>
      </c>
      <c r="BI50" s="85">
        <v>38802</v>
      </c>
      <c r="BJ50">
        <v>0</v>
      </c>
      <c r="BK50" s="85">
        <v>10469638</v>
      </c>
      <c r="BL50">
        <v>5266</v>
      </c>
      <c r="BM50">
        <v>4625.0302734</v>
      </c>
      <c r="BN50">
        <v>4887.6337891</v>
      </c>
      <c r="BO50">
        <v>4887.6337891</v>
      </c>
      <c r="BP50">
        <v>5929.1992188</v>
      </c>
      <c r="BQ50">
        <v>0.0501417969</v>
      </c>
      <c r="BR50">
        <v>0.0434155273</v>
      </c>
      <c r="BS50">
        <v>0</v>
      </c>
      <c r="BT50">
        <v>102.763</v>
      </c>
      <c r="BU50">
        <v>0</v>
      </c>
      <c r="BV50">
        <v>7905425.6957</v>
      </c>
      <c r="BW50">
        <v>86972.458741</v>
      </c>
      <c r="BX50">
        <v>491143</v>
      </c>
      <c r="BY50">
        <v>29646.233262</v>
      </c>
      <c r="BZ50">
        <v>1636257.3916</v>
      </c>
      <c r="CA50">
        <v>0</v>
      </c>
      <c r="CB50">
        <v>0</v>
      </c>
      <c r="CC50">
        <v>447579.83311</v>
      </c>
      <c r="CD50">
        <v>609302.29932</v>
      </c>
      <c r="CE50">
        <v>0</v>
      </c>
      <c r="CF50">
        <v>0</v>
      </c>
      <c r="CG50">
        <v>0</v>
      </c>
      <c r="CH50">
        <v>0.9731359256</v>
      </c>
      <c r="CI50">
        <v>10905279</v>
      </c>
      <c r="CJ50">
        <v>2357.883</v>
      </c>
      <c r="CK50" s="85">
        <v>709016</v>
      </c>
      <c r="CL50" s="85">
        <v>327068</v>
      </c>
      <c r="CM50" s="85">
        <v>1036084</v>
      </c>
      <c r="CN50">
        <v>12288146.912</v>
      </c>
      <c r="CO50">
        <v>5229</v>
      </c>
      <c r="CP50">
        <v>829.278</v>
      </c>
      <c r="CQ50">
        <v>5262</v>
      </c>
      <c r="CR50">
        <v>987.721</v>
      </c>
      <c r="CS50">
        <v>5199</v>
      </c>
      <c r="CT50">
        <v>2304.818</v>
      </c>
      <c r="CU50">
        <v>5092</v>
      </c>
      <c r="CV50">
        <v>1334.117</v>
      </c>
      <c r="CW50">
        <v>5111</v>
      </c>
      <c r="CX50">
        <v>591.372</v>
      </c>
      <c r="CY50">
        <v>5121</v>
      </c>
      <c r="CZ50">
        <v>332.793</v>
      </c>
      <c r="DA50">
        <v>5121</v>
      </c>
      <c r="DB50">
        <v>1346.994</v>
      </c>
      <c r="DC50">
        <v>5150</v>
      </c>
      <c r="DD50">
        <v>1417.459</v>
      </c>
      <c r="DE50">
        <v>5106</v>
      </c>
      <c r="DF50">
        <v>668.851</v>
      </c>
      <c r="DG50">
        <v>5261</v>
      </c>
      <c r="DH50">
        <v>400.387</v>
      </c>
      <c r="DI50">
        <v>4989</v>
      </c>
      <c r="DJ50">
        <v>572.187</v>
      </c>
      <c r="DK50">
        <v>5092</v>
      </c>
      <c r="DL50">
        <v>182.339</v>
      </c>
      <c r="DM50">
        <v>5060</v>
      </c>
      <c r="DN50">
        <v>241.679</v>
      </c>
      <c r="DP50">
        <v>4971</v>
      </c>
      <c r="DQ50" s="85">
        <v>12416612</v>
      </c>
      <c r="DR50" s="85">
        <v>282946</v>
      </c>
      <c r="DS50" s="85">
        <v>12699558</v>
      </c>
      <c r="DT50">
        <v>0</v>
      </c>
      <c r="DU50" s="85">
        <v>12738360</v>
      </c>
      <c r="DV50" s="85">
        <v>1486297</v>
      </c>
      <c r="DW50" s="85">
        <v>1486297</v>
      </c>
      <c r="DX50">
        <v>12738360</v>
      </c>
      <c r="DY50">
        <v>5402</v>
      </c>
      <c r="DZ50">
        <v>1524484</v>
      </c>
      <c r="EA50" s="85">
        <v>13812631</v>
      </c>
      <c r="EB50" s="85">
        <v>13812631</v>
      </c>
    </row>
    <row r="51" spans="1:132" ht="12.75">
      <c r="A51">
        <v>57816</v>
      </c>
      <c r="B51" t="s">
        <v>447</v>
      </c>
      <c r="C51" t="s">
        <v>597</v>
      </c>
      <c r="D51">
        <v>4</v>
      </c>
      <c r="E51">
        <v>2</v>
      </c>
      <c r="F51">
        <v>1280.817</v>
      </c>
      <c r="G51">
        <v>0</v>
      </c>
      <c r="H51">
        <v>0</v>
      </c>
      <c r="I51">
        <v>1.533</v>
      </c>
      <c r="J51">
        <v>35.631</v>
      </c>
      <c r="K51">
        <v>0</v>
      </c>
      <c r="L51">
        <v>0</v>
      </c>
      <c r="M51">
        <v>0</v>
      </c>
      <c r="N51">
        <v>0</v>
      </c>
      <c r="O51">
        <v>0</v>
      </c>
      <c r="P51">
        <v>0</v>
      </c>
      <c r="Q51">
        <v>0</v>
      </c>
      <c r="R51">
        <v>1.658</v>
      </c>
      <c r="S51">
        <v>0</v>
      </c>
      <c r="T51">
        <v>1271.33</v>
      </c>
      <c r="U51">
        <v>0</v>
      </c>
      <c r="V51">
        <v>0</v>
      </c>
      <c r="W51">
        <v>0</v>
      </c>
      <c r="X51">
        <v>0</v>
      </c>
      <c r="Y51">
        <v>0</v>
      </c>
      <c r="Z51">
        <v>0</v>
      </c>
      <c r="AA51">
        <v>0</v>
      </c>
      <c r="AB51">
        <v>0</v>
      </c>
      <c r="AC51">
        <v>0</v>
      </c>
      <c r="AD51">
        <v>0</v>
      </c>
      <c r="AE51">
        <v>0</v>
      </c>
      <c r="AF51">
        <v>11.397</v>
      </c>
      <c r="AG51">
        <v>0</v>
      </c>
      <c r="AH51">
        <v>0</v>
      </c>
      <c r="AI51">
        <v>1280.817</v>
      </c>
      <c r="AJ51">
        <v>1280.817</v>
      </c>
      <c r="AK51">
        <v>11.397</v>
      </c>
      <c r="AL51">
        <v>37.164</v>
      </c>
      <c r="AM51">
        <v>1243.653</v>
      </c>
      <c r="AN51">
        <v>0</v>
      </c>
      <c r="AO51">
        <v>0</v>
      </c>
      <c r="AP51">
        <v>0</v>
      </c>
      <c r="AQ51">
        <v>0</v>
      </c>
      <c r="AR51">
        <v>0</v>
      </c>
      <c r="AS51">
        <v>0</v>
      </c>
      <c r="AT51">
        <v>0</v>
      </c>
      <c r="AU51">
        <v>0</v>
      </c>
      <c r="AV51">
        <v>0</v>
      </c>
      <c r="AW51">
        <v>0</v>
      </c>
      <c r="AX51">
        <v>0</v>
      </c>
      <c r="AY51">
        <v>0</v>
      </c>
      <c r="AZ51">
        <v>0</v>
      </c>
      <c r="BA51">
        <v>0</v>
      </c>
      <c r="BB51">
        <v>0</v>
      </c>
      <c r="BC51">
        <v>0</v>
      </c>
      <c r="BD51">
        <v>0</v>
      </c>
      <c r="BE51" s="85">
        <v>9017117</v>
      </c>
      <c r="BF51">
        <v>0</v>
      </c>
      <c r="BG51">
        <v>0</v>
      </c>
      <c r="BH51">
        <v>3809</v>
      </c>
      <c r="BI51" s="85">
        <v>37773</v>
      </c>
      <c r="BJ51">
        <v>0</v>
      </c>
      <c r="BK51" s="85">
        <v>10048028</v>
      </c>
      <c r="BL51">
        <v>5112</v>
      </c>
      <c r="BM51">
        <v>4625.0302734</v>
      </c>
      <c r="BN51">
        <v>4887.6337891</v>
      </c>
      <c r="BO51">
        <v>4887.6337891</v>
      </c>
      <c r="BP51">
        <v>5929.1992188</v>
      </c>
      <c r="BQ51">
        <v>0.0501417969</v>
      </c>
      <c r="BR51">
        <v>0.0434155273</v>
      </c>
      <c r="BS51">
        <v>0</v>
      </c>
      <c r="BT51">
        <v>114.558</v>
      </c>
      <c r="BU51">
        <v>0</v>
      </c>
      <c r="BV51">
        <v>6812715.1633</v>
      </c>
      <c r="BW51">
        <v>10813.673535</v>
      </c>
      <c r="BX51">
        <v>0</v>
      </c>
      <c r="BY51">
        <v>0</v>
      </c>
      <c r="BZ51">
        <v>1507593.7686</v>
      </c>
      <c r="CA51">
        <v>0</v>
      </c>
      <c r="CB51">
        <v>0</v>
      </c>
      <c r="CC51">
        <v>6757.5083497</v>
      </c>
      <c r="CD51">
        <v>679237.20411</v>
      </c>
      <c r="CE51">
        <v>0</v>
      </c>
      <c r="CF51">
        <v>0</v>
      </c>
      <c r="CG51">
        <v>0</v>
      </c>
      <c r="CH51">
        <v>0.9731359256</v>
      </c>
      <c r="CI51">
        <v>8774881</v>
      </c>
      <c r="CJ51">
        <v>1897.259</v>
      </c>
      <c r="CK51" s="85">
        <v>570506</v>
      </c>
      <c r="CL51" s="85">
        <v>263174</v>
      </c>
      <c r="CM51" s="85">
        <v>833680</v>
      </c>
      <c r="CN51">
        <v>9850797.3179</v>
      </c>
      <c r="CO51">
        <v>5229</v>
      </c>
      <c r="CP51">
        <v>829.278</v>
      </c>
      <c r="CQ51">
        <v>5262</v>
      </c>
      <c r="CR51">
        <v>987.721</v>
      </c>
      <c r="CS51">
        <v>5199</v>
      </c>
      <c r="CT51">
        <v>2304.818</v>
      </c>
      <c r="CU51">
        <v>5092</v>
      </c>
      <c r="CV51">
        <v>1334.117</v>
      </c>
      <c r="CW51">
        <v>5111</v>
      </c>
      <c r="CX51">
        <v>591.372</v>
      </c>
      <c r="CY51">
        <v>5121</v>
      </c>
      <c r="CZ51">
        <v>332.793</v>
      </c>
      <c r="DA51">
        <v>5121</v>
      </c>
      <c r="DB51">
        <v>1346.994</v>
      </c>
      <c r="DC51">
        <v>5150</v>
      </c>
      <c r="DD51">
        <v>1417.459</v>
      </c>
      <c r="DE51">
        <v>5106</v>
      </c>
      <c r="DF51">
        <v>668.851</v>
      </c>
      <c r="DG51">
        <v>5261</v>
      </c>
      <c r="DH51">
        <v>400.387</v>
      </c>
      <c r="DI51">
        <v>4989</v>
      </c>
      <c r="DJ51">
        <v>572.187</v>
      </c>
      <c r="DK51">
        <v>5092</v>
      </c>
      <c r="DL51">
        <v>182.339</v>
      </c>
      <c r="DM51">
        <v>5060</v>
      </c>
      <c r="DN51">
        <v>241.679</v>
      </c>
      <c r="DP51">
        <v>4971</v>
      </c>
      <c r="DQ51" s="85">
        <v>9698788</v>
      </c>
      <c r="DR51" s="85">
        <v>227671</v>
      </c>
      <c r="DS51" s="85">
        <v>9926459</v>
      </c>
      <c r="DT51">
        <v>0</v>
      </c>
      <c r="DU51" s="85">
        <v>9964232</v>
      </c>
      <c r="DV51" s="85">
        <v>947115</v>
      </c>
      <c r="DW51" s="85">
        <v>947115</v>
      </c>
      <c r="DX51">
        <v>9964232</v>
      </c>
      <c r="DY51">
        <v>5252</v>
      </c>
      <c r="DZ51">
        <v>947115</v>
      </c>
      <c r="EA51" s="85">
        <v>10797912</v>
      </c>
      <c r="EB51" s="85">
        <v>10797912</v>
      </c>
    </row>
    <row r="52" spans="1:132" ht="12.75">
      <c r="A52">
        <v>57817</v>
      </c>
      <c r="B52" t="s">
        <v>447</v>
      </c>
      <c r="C52" t="s">
        <v>200</v>
      </c>
      <c r="D52">
        <v>4</v>
      </c>
      <c r="E52">
        <v>2</v>
      </c>
      <c r="F52">
        <v>810.495</v>
      </c>
      <c r="G52">
        <v>0</v>
      </c>
      <c r="H52">
        <v>0</v>
      </c>
      <c r="I52">
        <v>1.877</v>
      </c>
      <c r="J52">
        <v>14.658</v>
      </c>
      <c r="K52">
        <v>0</v>
      </c>
      <c r="L52">
        <v>0</v>
      </c>
      <c r="M52">
        <v>0</v>
      </c>
      <c r="N52">
        <v>0</v>
      </c>
      <c r="O52">
        <v>0</v>
      </c>
      <c r="P52">
        <v>0</v>
      </c>
      <c r="Q52">
        <v>0</v>
      </c>
      <c r="R52">
        <v>158.009</v>
      </c>
      <c r="S52">
        <v>0</v>
      </c>
      <c r="T52">
        <v>602.17</v>
      </c>
      <c r="U52">
        <v>0</v>
      </c>
      <c r="V52">
        <v>0</v>
      </c>
      <c r="W52">
        <v>0</v>
      </c>
      <c r="X52">
        <v>0</v>
      </c>
      <c r="Y52">
        <v>0</v>
      </c>
      <c r="Z52">
        <v>0</v>
      </c>
      <c r="AA52">
        <v>0</v>
      </c>
      <c r="AB52">
        <v>0</v>
      </c>
      <c r="AC52">
        <v>0</v>
      </c>
      <c r="AD52">
        <v>0</v>
      </c>
      <c r="AE52">
        <v>0</v>
      </c>
      <c r="AF52">
        <v>9.652</v>
      </c>
      <c r="AG52">
        <v>0</v>
      </c>
      <c r="AH52">
        <v>0</v>
      </c>
      <c r="AI52">
        <v>810.495</v>
      </c>
      <c r="AJ52">
        <v>810.495</v>
      </c>
      <c r="AK52">
        <v>9.652</v>
      </c>
      <c r="AL52">
        <v>16.535</v>
      </c>
      <c r="AM52">
        <v>793.96</v>
      </c>
      <c r="AN52">
        <v>21.541</v>
      </c>
      <c r="AO52">
        <v>0</v>
      </c>
      <c r="AP52">
        <v>0</v>
      </c>
      <c r="AQ52">
        <v>0</v>
      </c>
      <c r="AR52">
        <v>0</v>
      </c>
      <c r="AS52" s="85">
        <v>5924</v>
      </c>
      <c r="AT52">
        <v>0</v>
      </c>
      <c r="AU52">
        <v>0</v>
      </c>
      <c r="AV52">
        <v>0</v>
      </c>
      <c r="AW52">
        <v>0</v>
      </c>
      <c r="AX52">
        <v>0</v>
      </c>
      <c r="AY52">
        <v>0</v>
      </c>
      <c r="AZ52">
        <v>0</v>
      </c>
      <c r="BA52" s="85">
        <v>19793</v>
      </c>
      <c r="BB52">
        <v>0</v>
      </c>
      <c r="BC52">
        <v>0</v>
      </c>
      <c r="BD52">
        <v>0</v>
      </c>
      <c r="BE52" s="85">
        <v>6441749</v>
      </c>
      <c r="BF52">
        <v>0</v>
      </c>
      <c r="BG52">
        <v>0</v>
      </c>
      <c r="BH52">
        <v>3809</v>
      </c>
      <c r="BI52" s="85">
        <v>15277</v>
      </c>
      <c r="BJ52" s="85">
        <v>19793</v>
      </c>
      <c r="BK52" s="85">
        <v>5221895</v>
      </c>
      <c r="BL52">
        <v>5156</v>
      </c>
      <c r="BM52">
        <v>4625.0302734</v>
      </c>
      <c r="BN52">
        <v>4887.6337891</v>
      </c>
      <c r="BO52">
        <v>4887.6337891</v>
      </c>
      <c r="BP52">
        <v>5929.1992188</v>
      </c>
      <c r="BQ52">
        <v>0.0501417969</v>
      </c>
      <c r="BR52">
        <v>0.0434155273</v>
      </c>
      <c r="BS52">
        <v>19793</v>
      </c>
      <c r="BT52">
        <v>53.359</v>
      </c>
      <c r="BU52">
        <v>0</v>
      </c>
      <c r="BV52">
        <v>4349302.6842</v>
      </c>
      <c r="BW52">
        <v>1030553.5233</v>
      </c>
      <c r="BX52">
        <v>0</v>
      </c>
      <c r="BY52">
        <v>0</v>
      </c>
      <c r="BZ52">
        <v>714077.17872</v>
      </c>
      <c r="CA52">
        <v>0</v>
      </c>
      <c r="CB52">
        <v>0</v>
      </c>
      <c r="CC52">
        <v>5722.863086</v>
      </c>
      <c r="CD52">
        <v>316376.14112</v>
      </c>
      <c r="CE52">
        <v>0</v>
      </c>
      <c r="CF52">
        <v>0</v>
      </c>
      <c r="CG52">
        <v>0</v>
      </c>
      <c r="CH52">
        <v>0.9731359256</v>
      </c>
      <c r="CI52">
        <v>6243672</v>
      </c>
      <c r="CJ52">
        <v>1349.974</v>
      </c>
      <c r="CK52" s="85">
        <v>405938</v>
      </c>
      <c r="CL52" s="85">
        <v>187258</v>
      </c>
      <c r="CM52" s="85">
        <v>593196</v>
      </c>
      <c r="CN52">
        <v>7034945.3904</v>
      </c>
      <c r="CO52">
        <v>5229</v>
      </c>
      <c r="CP52">
        <v>829.278</v>
      </c>
      <c r="CQ52">
        <v>5262</v>
      </c>
      <c r="CR52">
        <v>987.721</v>
      </c>
      <c r="CS52">
        <v>5199</v>
      </c>
      <c r="CT52">
        <v>2304.818</v>
      </c>
      <c r="CU52">
        <v>5092</v>
      </c>
      <c r="CV52">
        <v>1334.117</v>
      </c>
      <c r="CW52">
        <v>5111</v>
      </c>
      <c r="CX52">
        <v>591.372</v>
      </c>
      <c r="CY52">
        <v>5121</v>
      </c>
      <c r="CZ52">
        <v>332.793</v>
      </c>
      <c r="DA52">
        <v>5121</v>
      </c>
      <c r="DB52">
        <v>1346.994</v>
      </c>
      <c r="DC52">
        <v>5150</v>
      </c>
      <c r="DD52">
        <v>1417.459</v>
      </c>
      <c r="DE52">
        <v>5106</v>
      </c>
      <c r="DF52">
        <v>668.851</v>
      </c>
      <c r="DG52">
        <v>5261</v>
      </c>
      <c r="DH52">
        <v>400.387</v>
      </c>
      <c r="DI52">
        <v>4989</v>
      </c>
      <c r="DJ52">
        <v>572.187</v>
      </c>
      <c r="DK52">
        <v>5092</v>
      </c>
      <c r="DL52">
        <v>182.339</v>
      </c>
      <c r="DM52">
        <v>5060</v>
      </c>
      <c r="DN52">
        <v>241.679</v>
      </c>
      <c r="DP52">
        <v>4971</v>
      </c>
      <c r="DQ52" s="85">
        <v>6960466</v>
      </c>
      <c r="DR52" s="85">
        <v>161997</v>
      </c>
      <c r="DS52" s="85">
        <v>7122463</v>
      </c>
      <c r="DT52">
        <v>0</v>
      </c>
      <c r="DU52" s="85">
        <v>7137740</v>
      </c>
      <c r="DV52" s="85">
        <v>695991</v>
      </c>
      <c r="DW52" s="85">
        <v>695991</v>
      </c>
      <c r="DX52">
        <v>7137740</v>
      </c>
      <c r="DY52">
        <v>5287</v>
      </c>
      <c r="DZ52">
        <v>695991</v>
      </c>
      <c r="EA52" s="85">
        <v>7730936</v>
      </c>
      <c r="EB52" s="85">
        <v>7730936</v>
      </c>
    </row>
    <row r="53" spans="1:132" ht="12.75">
      <c r="A53">
        <v>57819</v>
      </c>
      <c r="B53" t="s">
        <v>447</v>
      </c>
      <c r="C53" t="s">
        <v>201</v>
      </c>
      <c r="D53">
        <v>4</v>
      </c>
      <c r="E53">
        <v>2</v>
      </c>
      <c r="F53">
        <v>152.593</v>
      </c>
      <c r="G53">
        <v>0</v>
      </c>
      <c r="H53">
        <v>0</v>
      </c>
      <c r="I53">
        <v>0.423</v>
      </c>
      <c r="J53">
        <v>3.039</v>
      </c>
      <c r="K53">
        <v>0</v>
      </c>
      <c r="L53">
        <v>0</v>
      </c>
      <c r="M53">
        <v>0</v>
      </c>
      <c r="N53">
        <v>0</v>
      </c>
      <c r="O53">
        <v>0</v>
      </c>
      <c r="P53">
        <v>0</v>
      </c>
      <c r="Q53">
        <v>0.755</v>
      </c>
      <c r="R53">
        <v>9.185</v>
      </c>
      <c r="S53">
        <v>1.239</v>
      </c>
      <c r="T53">
        <v>0</v>
      </c>
      <c r="U53">
        <v>0</v>
      </c>
      <c r="V53">
        <v>0</v>
      </c>
      <c r="W53">
        <v>0</v>
      </c>
      <c r="X53">
        <v>0</v>
      </c>
      <c r="Y53">
        <v>0</v>
      </c>
      <c r="Z53">
        <v>0</v>
      </c>
      <c r="AA53">
        <v>0</v>
      </c>
      <c r="AB53">
        <v>0</v>
      </c>
      <c r="AC53">
        <v>0</v>
      </c>
      <c r="AD53">
        <v>0</v>
      </c>
      <c r="AE53">
        <v>0</v>
      </c>
      <c r="AF53">
        <v>50.713</v>
      </c>
      <c r="AG53">
        <v>0</v>
      </c>
      <c r="AH53">
        <v>0</v>
      </c>
      <c r="AI53">
        <v>152.593</v>
      </c>
      <c r="AJ53">
        <v>152.593</v>
      </c>
      <c r="AK53">
        <v>50.713</v>
      </c>
      <c r="AL53">
        <v>3.462</v>
      </c>
      <c r="AM53">
        <v>148.376</v>
      </c>
      <c r="AN53">
        <v>21.655</v>
      </c>
      <c r="AO53">
        <v>5</v>
      </c>
      <c r="AP53">
        <v>0</v>
      </c>
      <c r="AQ53">
        <v>0</v>
      </c>
      <c r="AR53">
        <v>0</v>
      </c>
      <c r="AS53" s="85">
        <v>5955</v>
      </c>
      <c r="AT53" s="85">
        <v>2500</v>
      </c>
      <c r="AU53">
        <v>0</v>
      </c>
      <c r="AV53">
        <v>0</v>
      </c>
      <c r="AW53">
        <v>0</v>
      </c>
      <c r="AX53">
        <v>0</v>
      </c>
      <c r="AY53">
        <v>0</v>
      </c>
      <c r="AZ53">
        <v>0</v>
      </c>
      <c r="BA53" s="85">
        <v>87325</v>
      </c>
      <c r="BB53">
        <v>0</v>
      </c>
      <c r="BC53">
        <v>0</v>
      </c>
      <c r="BD53">
        <v>0</v>
      </c>
      <c r="BE53" s="85">
        <v>1069578</v>
      </c>
      <c r="BF53">
        <v>0</v>
      </c>
      <c r="BG53">
        <v>0</v>
      </c>
      <c r="BH53">
        <v>3809</v>
      </c>
      <c r="BI53" s="85">
        <v>3056</v>
      </c>
      <c r="BJ53" s="85">
        <v>96198</v>
      </c>
      <c r="BK53" s="85">
        <v>911827</v>
      </c>
      <c r="BL53">
        <v>5666</v>
      </c>
      <c r="BM53">
        <v>4625.0302734</v>
      </c>
      <c r="BN53">
        <v>4887.6337891</v>
      </c>
      <c r="BO53">
        <v>4887.6337891</v>
      </c>
      <c r="BP53">
        <v>5929.1992188</v>
      </c>
      <c r="BQ53">
        <v>0.0501417969</v>
      </c>
      <c r="BR53">
        <v>0.0434155273</v>
      </c>
      <c r="BS53">
        <v>87325</v>
      </c>
      <c r="BT53">
        <v>11.232</v>
      </c>
      <c r="BU53">
        <v>0</v>
      </c>
      <c r="BV53">
        <v>812801.82259</v>
      </c>
      <c r="BW53">
        <v>59905.664307</v>
      </c>
      <c r="BX53">
        <v>6043</v>
      </c>
      <c r="BY53">
        <v>881.55333985</v>
      </c>
      <c r="BZ53">
        <v>0</v>
      </c>
      <c r="CA53">
        <v>0</v>
      </c>
      <c r="CB53">
        <v>0</v>
      </c>
      <c r="CC53">
        <v>30068.747998</v>
      </c>
      <c r="CD53">
        <v>66596.765626</v>
      </c>
      <c r="CE53">
        <v>0</v>
      </c>
      <c r="CF53">
        <v>0</v>
      </c>
      <c r="CG53">
        <v>0</v>
      </c>
      <c r="CH53">
        <v>0.9731359256</v>
      </c>
      <c r="CI53">
        <v>950070</v>
      </c>
      <c r="CJ53">
        <v>205.419</v>
      </c>
      <c r="CK53" s="85">
        <v>61770</v>
      </c>
      <c r="CL53" s="85">
        <v>28494</v>
      </c>
      <c r="CM53" s="85">
        <v>90264</v>
      </c>
      <c r="CN53">
        <v>1159841.5539</v>
      </c>
      <c r="CO53">
        <v>5229</v>
      </c>
      <c r="CP53">
        <v>829.278</v>
      </c>
      <c r="CQ53">
        <v>5262</v>
      </c>
      <c r="CR53">
        <v>987.721</v>
      </c>
      <c r="CS53">
        <v>5199</v>
      </c>
      <c r="CT53">
        <v>2304.818</v>
      </c>
      <c r="CU53">
        <v>5092</v>
      </c>
      <c r="CV53">
        <v>1334.117</v>
      </c>
      <c r="CW53">
        <v>5111</v>
      </c>
      <c r="CX53">
        <v>591.372</v>
      </c>
      <c r="CY53">
        <v>5121</v>
      </c>
      <c r="CZ53">
        <v>332.793</v>
      </c>
      <c r="DA53">
        <v>5121</v>
      </c>
      <c r="DB53">
        <v>1346.994</v>
      </c>
      <c r="DC53">
        <v>5150</v>
      </c>
      <c r="DD53">
        <v>1417.459</v>
      </c>
      <c r="DE53">
        <v>5106</v>
      </c>
      <c r="DF53">
        <v>668.851</v>
      </c>
      <c r="DG53">
        <v>5261</v>
      </c>
      <c r="DH53">
        <v>400.387</v>
      </c>
      <c r="DI53">
        <v>4989</v>
      </c>
      <c r="DJ53">
        <v>572.187</v>
      </c>
      <c r="DK53">
        <v>5092</v>
      </c>
      <c r="DL53">
        <v>182.339</v>
      </c>
      <c r="DM53">
        <v>5060</v>
      </c>
      <c r="DN53">
        <v>241.679</v>
      </c>
      <c r="DP53">
        <v>4971</v>
      </c>
      <c r="DQ53" s="85">
        <v>1163904</v>
      </c>
      <c r="DR53" s="85">
        <v>24650</v>
      </c>
      <c r="DS53" s="85">
        <v>1188554</v>
      </c>
      <c r="DT53" s="85">
        <v>-8873</v>
      </c>
      <c r="DU53" s="85">
        <v>1182737</v>
      </c>
      <c r="DV53" s="85">
        <v>113159</v>
      </c>
      <c r="DW53" s="85">
        <v>113159</v>
      </c>
      <c r="DX53">
        <v>1182737</v>
      </c>
      <c r="DY53">
        <v>5758</v>
      </c>
      <c r="DZ53">
        <v>115659</v>
      </c>
      <c r="EA53" s="85">
        <v>1275501</v>
      </c>
      <c r="EB53" s="85">
        <v>1275501</v>
      </c>
    </row>
    <row r="54" spans="1:132" ht="12.75">
      <c r="A54">
        <v>57825</v>
      </c>
      <c r="B54" t="s">
        <v>447</v>
      </c>
      <c r="C54" t="s">
        <v>202</v>
      </c>
      <c r="D54">
        <v>4</v>
      </c>
      <c r="E54">
        <v>2</v>
      </c>
      <c r="F54">
        <v>933.292</v>
      </c>
      <c r="G54">
        <v>0.084</v>
      </c>
      <c r="H54">
        <v>0</v>
      </c>
      <c r="I54">
        <v>0.957</v>
      </c>
      <c r="J54">
        <v>23.246</v>
      </c>
      <c r="K54">
        <v>0</v>
      </c>
      <c r="L54">
        <v>0</v>
      </c>
      <c r="M54">
        <v>0</v>
      </c>
      <c r="N54">
        <v>0</v>
      </c>
      <c r="O54">
        <v>0</v>
      </c>
      <c r="P54">
        <v>0</v>
      </c>
      <c r="Q54">
        <v>47.853</v>
      </c>
      <c r="R54">
        <v>17.139</v>
      </c>
      <c r="S54">
        <v>0</v>
      </c>
      <c r="T54">
        <v>776</v>
      </c>
      <c r="U54">
        <v>2.402</v>
      </c>
      <c r="V54">
        <v>0</v>
      </c>
      <c r="W54">
        <v>0</v>
      </c>
      <c r="X54">
        <v>0</v>
      </c>
      <c r="Y54">
        <v>0</v>
      </c>
      <c r="Z54">
        <v>0</v>
      </c>
      <c r="AA54">
        <v>0</v>
      </c>
      <c r="AB54">
        <v>0</v>
      </c>
      <c r="AC54">
        <v>0</v>
      </c>
      <c r="AD54">
        <v>0</v>
      </c>
      <c r="AE54">
        <v>0</v>
      </c>
      <c r="AF54">
        <v>36.177</v>
      </c>
      <c r="AG54">
        <v>0</v>
      </c>
      <c r="AH54">
        <v>0</v>
      </c>
      <c r="AI54">
        <v>933.292</v>
      </c>
      <c r="AJ54">
        <v>933.292</v>
      </c>
      <c r="AK54">
        <v>36.177</v>
      </c>
      <c r="AL54">
        <v>24.287</v>
      </c>
      <c r="AM54">
        <v>861.152</v>
      </c>
      <c r="AN54">
        <v>316.681</v>
      </c>
      <c r="AO54">
        <v>0</v>
      </c>
      <c r="AP54">
        <v>0</v>
      </c>
      <c r="AQ54">
        <v>0</v>
      </c>
      <c r="AR54">
        <v>0</v>
      </c>
      <c r="AS54" s="85">
        <v>87087</v>
      </c>
      <c r="AT54">
        <v>0</v>
      </c>
      <c r="AU54">
        <v>0</v>
      </c>
      <c r="AV54">
        <v>0</v>
      </c>
      <c r="AW54">
        <v>0</v>
      </c>
      <c r="AX54">
        <v>0</v>
      </c>
      <c r="AY54">
        <v>0</v>
      </c>
      <c r="AZ54">
        <v>0</v>
      </c>
      <c r="BA54" s="85">
        <v>531854</v>
      </c>
      <c r="BB54">
        <v>0</v>
      </c>
      <c r="BC54">
        <v>0</v>
      </c>
      <c r="BD54">
        <v>0</v>
      </c>
      <c r="BE54" s="85">
        <v>7251475</v>
      </c>
      <c r="BF54">
        <v>0</v>
      </c>
      <c r="BG54">
        <v>0</v>
      </c>
      <c r="BH54">
        <v>3809</v>
      </c>
      <c r="BI54" s="85">
        <v>30117</v>
      </c>
      <c r="BJ54" s="85">
        <v>381145</v>
      </c>
      <c r="BK54" s="85">
        <v>8429137</v>
      </c>
      <c r="BL54">
        <v>5483</v>
      </c>
      <c r="BM54">
        <v>4625.0302734</v>
      </c>
      <c r="BN54">
        <v>4887.6337891</v>
      </c>
      <c r="BO54">
        <v>4887.6337891</v>
      </c>
      <c r="BP54">
        <v>5929.1992188</v>
      </c>
      <c r="BQ54">
        <v>0.0501417969</v>
      </c>
      <c r="BR54">
        <v>0.0434155273</v>
      </c>
      <c r="BS54">
        <v>531854</v>
      </c>
      <c r="BT54">
        <v>74.943</v>
      </c>
      <c r="BU54">
        <v>0</v>
      </c>
      <c r="BV54">
        <v>4717379.5973</v>
      </c>
      <c r="BW54">
        <v>111782.59995</v>
      </c>
      <c r="BX54">
        <v>383035</v>
      </c>
      <c r="BY54">
        <v>0</v>
      </c>
      <c r="BZ54">
        <v>920211.71876</v>
      </c>
      <c r="CA54">
        <v>34323.067022</v>
      </c>
      <c r="CB54">
        <v>0</v>
      </c>
      <c r="CC54">
        <v>21450.064014</v>
      </c>
      <c r="CD54">
        <v>444351.97705</v>
      </c>
      <c r="CE54">
        <v>0</v>
      </c>
      <c r="CF54">
        <v>0</v>
      </c>
      <c r="CG54">
        <v>0</v>
      </c>
      <c r="CH54">
        <v>0.9731359256</v>
      </c>
      <c r="CI54">
        <v>6454357</v>
      </c>
      <c r="CJ54">
        <v>1395.528</v>
      </c>
      <c r="CK54" s="85">
        <v>419636</v>
      </c>
      <c r="CL54" s="85">
        <v>193577</v>
      </c>
      <c r="CM54" s="85">
        <v>613213</v>
      </c>
      <c r="CN54">
        <v>7864688.0241</v>
      </c>
      <c r="CO54">
        <v>5229</v>
      </c>
      <c r="CP54">
        <v>829.278</v>
      </c>
      <c r="CQ54">
        <v>5262</v>
      </c>
      <c r="CR54">
        <v>987.721</v>
      </c>
      <c r="CS54">
        <v>5199</v>
      </c>
      <c r="CT54">
        <v>2304.818</v>
      </c>
      <c r="CU54">
        <v>5092</v>
      </c>
      <c r="CV54">
        <v>1334.117</v>
      </c>
      <c r="CW54">
        <v>5111</v>
      </c>
      <c r="CX54">
        <v>591.372</v>
      </c>
      <c r="CY54">
        <v>5121</v>
      </c>
      <c r="CZ54">
        <v>332.793</v>
      </c>
      <c r="DA54">
        <v>5121</v>
      </c>
      <c r="DB54">
        <v>1346.994</v>
      </c>
      <c r="DC54">
        <v>5150</v>
      </c>
      <c r="DD54">
        <v>1417.459</v>
      </c>
      <c r="DE54">
        <v>5106</v>
      </c>
      <c r="DF54">
        <v>668.851</v>
      </c>
      <c r="DG54">
        <v>5261</v>
      </c>
      <c r="DH54">
        <v>400.387</v>
      </c>
      <c r="DI54">
        <v>4989</v>
      </c>
      <c r="DJ54">
        <v>572.187</v>
      </c>
      <c r="DK54">
        <v>5092</v>
      </c>
      <c r="DL54">
        <v>182.339</v>
      </c>
      <c r="DM54">
        <v>5060</v>
      </c>
      <c r="DN54">
        <v>241.679</v>
      </c>
      <c r="DP54">
        <v>4971</v>
      </c>
      <c r="DQ54" s="85">
        <v>7651680</v>
      </c>
      <c r="DR54" s="85">
        <v>167463</v>
      </c>
      <c r="DS54" s="85">
        <v>7819143</v>
      </c>
      <c r="DT54" s="85">
        <v>150709</v>
      </c>
      <c r="DU54" s="85">
        <v>7999969</v>
      </c>
      <c r="DV54" s="85">
        <v>748494</v>
      </c>
      <c r="DW54" s="85">
        <v>748494</v>
      </c>
      <c r="DX54">
        <v>7999969</v>
      </c>
      <c r="DY54">
        <v>5733</v>
      </c>
      <c r="DZ54">
        <v>748494</v>
      </c>
      <c r="EA54" s="85">
        <v>8613182</v>
      </c>
      <c r="EB54" s="85">
        <v>8613182</v>
      </c>
    </row>
    <row r="55" spans="1:132" ht="12.75">
      <c r="A55">
        <v>57827</v>
      </c>
      <c r="B55" t="s">
        <v>447</v>
      </c>
      <c r="C55" t="s">
        <v>153</v>
      </c>
      <c r="D55">
        <v>4</v>
      </c>
      <c r="E55">
        <v>2</v>
      </c>
      <c r="F55">
        <v>568.688</v>
      </c>
      <c r="G55">
        <v>0</v>
      </c>
      <c r="H55">
        <v>0</v>
      </c>
      <c r="I55">
        <v>0.723</v>
      </c>
      <c r="J55">
        <v>14.782</v>
      </c>
      <c r="K55">
        <v>0</v>
      </c>
      <c r="L55">
        <v>0</v>
      </c>
      <c r="M55">
        <v>0</v>
      </c>
      <c r="N55">
        <v>0</v>
      </c>
      <c r="O55">
        <v>0</v>
      </c>
      <c r="P55">
        <v>0</v>
      </c>
      <c r="Q55">
        <v>0</v>
      </c>
      <c r="R55">
        <v>0</v>
      </c>
      <c r="S55">
        <v>0</v>
      </c>
      <c r="T55">
        <v>274.05</v>
      </c>
      <c r="U55">
        <v>0</v>
      </c>
      <c r="V55">
        <v>0</v>
      </c>
      <c r="W55">
        <v>0</v>
      </c>
      <c r="X55">
        <v>0</v>
      </c>
      <c r="Y55">
        <v>0</v>
      </c>
      <c r="Z55">
        <v>0</v>
      </c>
      <c r="AA55">
        <v>0</v>
      </c>
      <c r="AB55">
        <v>0</v>
      </c>
      <c r="AC55">
        <v>0</v>
      </c>
      <c r="AD55">
        <v>0</v>
      </c>
      <c r="AE55">
        <v>0</v>
      </c>
      <c r="AF55">
        <v>194.452</v>
      </c>
      <c r="AG55">
        <v>0</v>
      </c>
      <c r="AH55">
        <v>0</v>
      </c>
      <c r="AI55">
        <v>568.688</v>
      </c>
      <c r="AJ55">
        <v>568.688</v>
      </c>
      <c r="AK55">
        <v>194.452</v>
      </c>
      <c r="AL55">
        <v>15.505</v>
      </c>
      <c r="AM55">
        <v>553.183</v>
      </c>
      <c r="AN55">
        <v>0</v>
      </c>
      <c r="AO55">
        <v>12</v>
      </c>
      <c r="AP55">
        <v>0</v>
      </c>
      <c r="AQ55">
        <v>0</v>
      </c>
      <c r="AR55">
        <v>0</v>
      </c>
      <c r="AS55">
        <v>0</v>
      </c>
      <c r="AT55" s="85">
        <v>6000</v>
      </c>
      <c r="AU55">
        <v>0</v>
      </c>
      <c r="AV55">
        <v>0</v>
      </c>
      <c r="AW55">
        <v>0</v>
      </c>
      <c r="AX55">
        <v>0</v>
      </c>
      <c r="AY55">
        <v>0</v>
      </c>
      <c r="AZ55">
        <v>0</v>
      </c>
      <c r="BA55">
        <v>0</v>
      </c>
      <c r="BB55">
        <v>0</v>
      </c>
      <c r="BC55">
        <v>0</v>
      </c>
      <c r="BD55">
        <v>0</v>
      </c>
      <c r="BE55" s="85">
        <v>3754974</v>
      </c>
      <c r="BF55">
        <v>0</v>
      </c>
      <c r="BG55">
        <v>0</v>
      </c>
      <c r="BH55">
        <v>3809</v>
      </c>
      <c r="BI55" s="85">
        <v>9041</v>
      </c>
      <c r="BJ55">
        <v>0</v>
      </c>
      <c r="BK55" s="85">
        <v>2363446</v>
      </c>
      <c r="BL55">
        <v>5231</v>
      </c>
      <c r="BM55">
        <v>4625.0302734</v>
      </c>
      <c r="BN55">
        <v>4887.6337891</v>
      </c>
      <c r="BO55">
        <v>4887.6337891</v>
      </c>
      <c r="BP55">
        <v>5929.1992188</v>
      </c>
      <c r="BQ55">
        <v>0.0501417969</v>
      </c>
      <c r="BR55">
        <v>0.0434155273</v>
      </c>
      <c r="BS55">
        <v>0</v>
      </c>
      <c r="BT55">
        <v>47.961</v>
      </c>
      <c r="BU55">
        <v>0</v>
      </c>
      <c r="BV55">
        <v>3030329.3702</v>
      </c>
      <c r="BW55">
        <v>0</v>
      </c>
      <c r="BX55">
        <v>0</v>
      </c>
      <c r="BY55">
        <v>0</v>
      </c>
      <c r="BZ55">
        <v>324979.40918</v>
      </c>
      <c r="CA55">
        <v>0</v>
      </c>
      <c r="CB55">
        <v>0</v>
      </c>
      <c r="CC55">
        <v>115294.46465</v>
      </c>
      <c r="CD55">
        <v>284370.32373</v>
      </c>
      <c r="CE55">
        <v>0</v>
      </c>
      <c r="CF55">
        <v>0</v>
      </c>
      <c r="CG55">
        <v>0</v>
      </c>
      <c r="CH55">
        <v>0.9731359256</v>
      </c>
      <c r="CI55">
        <v>3654100</v>
      </c>
      <c r="CJ55">
        <v>790.071</v>
      </c>
      <c r="CK55" s="85">
        <v>237575</v>
      </c>
      <c r="CL55" s="85">
        <v>109593</v>
      </c>
      <c r="CM55" s="85">
        <v>347168</v>
      </c>
      <c r="CN55">
        <v>4102141.5677</v>
      </c>
      <c r="CO55">
        <v>5229</v>
      </c>
      <c r="CP55">
        <v>829.278</v>
      </c>
      <c r="CQ55">
        <v>5262</v>
      </c>
      <c r="CR55">
        <v>987.721</v>
      </c>
      <c r="CS55">
        <v>5199</v>
      </c>
      <c r="CT55">
        <v>2304.818</v>
      </c>
      <c r="CU55">
        <v>5092</v>
      </c>
      <c r="CV55">
        <v>1334.117</v>
      </c>
      <c r="CW55">
        <v>5111</v>
      </c>
      <c r="CX55">
        <v>591.372</v>
      </c>
      <c r="CY55">
        <v>5121</v>
      </c>
      <c r="CZ55">
        <v>332.793</v>
      </c>
      <c r="DA55">
        <v>5121</v>
      </c>
      <c r="DB55">
        <v>1346.994</v>
      </c>
      <c r="DC55">
        <v>5150</v>
      </c>
      <c r="DD55">
        <v>1417.459</v>
      </c>
      <c r="DE55">
        <v>5106</v>
      </c>
      <c r="DF55">
        <v>668.851</v>
      </c>
      <c r="DG55">
        <v>5261</v>
      </c>
      <c r="DH55">
        <v>400.387</v>
      </c>
      <c r="DI55">
        <v>4989</v>
      </c>
      <c r="DJ55">
        <v>572.187</v>
      </c>
      <c r="DK55">
        <v>5092</v>
      </c>
      <c r="DL55">
        <v>182.339</v>
      </c>
      <c r="DM55">
        <v>5060</v>
      </c>
      <c r="DN55">
        <v>241.679</v>
      </c>
      <c r="DP55">
        <v>4971</v>
      </c>
      <c r="DQ55" s="85">
        <v>4132861</v>
      </c>
      <c r="DR55" s="85">
        <v>94809</v>
      </c>
      <c r="DS55" s="85">
        <v>4227670</v>
      </c>
      <c r="DT55">
        <v>0</v>
      </c>
      <c r="DU55" s="85">
        <v>4236711</v>
      </c>
      <c r="DV55" s="85">
        <v>481737</v>
      </c>
      <c r="DW55" s="85">
        <v>481737</v>
      </c>
      <c r="DX55">
        <v>4236711</v>
      </c>
      <c r="DY55">
        <v>5362</v>
      </c>
      <c r="DZ55">
        <v>487737</v>
      </c>
      <c r="EA55" s="85">
        <v>4589879</v>
      </c>
      <c r="EB55" s="85">
        <v>4589879</v>
      </c>
    </row>
    <row r="56" spans="1:132" ht="12.75">
      <c r="A56">
        <v>57828</v>
      </c>
      <c r="B56" t="s">
        <v>447</v>
      </c>
      <c r="C56" t="s">
        <v>92</v>
      </c>
      <c r="D56">
        <v>4</v>
      </c>
      <c r="E56">
        <v>2</v>
      </c>
      <c r="F56">
        <v>1143.714</v>
      </c>
      <c r="G56">
        <v>0</v>
      </c>
      <c r="H56">
        <v>0</v>
      </c>
      <c r="I56">
        <v>0.197</v>
      </c>
      <c r="J56">
        <v>2.66</v>
      </c>
      <c r="K56">
        <v>0</v>
      </c>
      <c r="L56">
        <v>0</v>
      </c>
      <c r="M56">
        <v>0</v>
      </c>
      <c r="N56">
        <v>0</v>
      </c>
      <c r="O56">
        <v>0</v>
      </c>
      <c r="P56">
        <v>0</v>
      </c>
      <c r="Q56">
        <v>147.328</v>
      </c>
      <c r="R56">
        <v>133.144</v>
      </c>
      <c r="S56">
        <v>0</v>
      </c>
      <c r="T56">
        <v>884.17</v>
      </c>
      <c r="U56">
        <v>6.294</v>
      </c>
      <c r="V56">
        <v>0</v>
      </c>
      <c r="W56">
        <v>0</v>
      </c>
      <c r="X56">
        <v>0</v>
      </c>
      <c r="Y56">
        <v>0</v>
      </c>
      <c r="Z56">
        <v>0</v>
      </c>
      <c r="AA56">
        <v>0</v>
      </c>
      <c r="AB56">
        <v>0</v>
      </c>
      <c r="AC56">
        <v>0</v>
      </c>
      <c r="AD56">
        <v>0</v>
      </c>
      <c r="AE56">
        <v>0</v>
      </c>
      <c r="AF56">
        <v>50.526</v>
      </c>
      <c r="AG56">
        <v>0</v>
      </c>
      <c r="AH56">
        <v>0</v>
      </c>
      <c r="AI56">
        <v>1143.714</v>
      </c>
      <c r="AJ56">
        <v>1143.714</v>
      </c>
      <c r="AK56">
        <v>50.526</v>
      </c>
      <c r="AL56">
        <v>2.857</v>
      </c>
      <c r="AM56">
        <v>993.529</v>
      </c>
      <c r="AN56">
        <v>1225.165</v>
      </c>
      <c r="AO56">
        <v>0</v>
      </c>
      <c r="AP56">
        <v>0</v>
      </c>
      <c r="AQ56">
        <v>88.667</v>
      </c>
      <c r="AR56">
        <v>0</v>
      </c>
      <c r="AS56" s="85">
        <v>314521</v>
      </c>
      <c r="AT56">
        <v>0</v>
      </c>
      <c r="AU56">
        <v>0</v>
      </c>
      <c r="AV56" s="85">
        <v>177334</v>
      </c>
      <c r="AW56">
        <v>0</v>
      </c>
      <c r="AX56">
        <v>0</v>
      </c>
      <c r="AY56">
        <v>0</v>
      </c>
      <c r="AZ56">
        <v>0</v>
      </c>
      <c r="BA56">
        <v>0</v>
      </c>
      <c r="BB56">
        <v>0</v>
      </c>
      <c r="BC56">
        <v>0</v>
      </c>
      <c r="BD56">
        <v>0</v>
      </c>
      <c r="BE56" s="85">
        <v>9026251</v>
      </c>
      <c r="BF56">
        <v>0</v>
      </c>
      <c r="BG56">
        <v>0</v>
      </c>
      <c r="BH56">
        <v>3809</v>
      </c>
      <c r="BI56" s="85">
        <v>53510</v>
      </c>
      <c r="BJ56">
        <v>0</v>
      </c>
      <c r="BK56" s="85">
        <v>12112512</v>
      </c>
      <c r="BL56">
        <v>5251</v>
      </c>
      <c r="BM56">
        <v>4625.0302734</v>
      </c>
      <c r="BN56">
        <v>4887.6337891</v>
      </c>
      <c r="BO56">
        <v>4887.6337891</v>
      </c>
      <c r="BP56">
        <v>5929.1992188</v>
      </c>
      <c r="BQ56">
        <v>0.0501417969</v>
      </c>
      <c r="BR56">
        <v>0.0434155273</v>
      </c>
      <c r="BS56">
        <v>0</v>
      </c>
      <c r="BT56">
        <v>8.965</v>
      </c>
      <c r="BU56">
        <v>0</v>
      </c>
      <c r="BV56">
        <v>5442539.1033</v>
      </c>
      <c r="BW56">
        <v>868381.03087</v>
      </c>
      <c r="BX56">
        <v>1179275</v>
      </c>
      <c r="BY56">
        <v>0</v>
      </c>
      <c r="BZ56">
        <v>1048484.0147</v>
      </c>
      <c r="CA56">
        <v>89937.295518</v>
      </c>
      <c r="CB56">
        <v>0</v>
      </c>
      <c r="CC56">
        <v>29957.871973</v>
      </c>
      <c r="CD56">
        <v>53155.270997</v>
      </c>
      <c r="CE56">
        <v>0</v>
      </c>
      <c r="CF56">
        <v>0</v>
      </c>
      <c r="CG56">
        <v>0</v>
      </c>
      <c r="CH56">
        <v>0.9731359256</v>
      </c>
      <c r="CI56">
        <v>8477697</v>
      </c>
      <c r="CJ56">
        <v>1833.004</v>
      </c>
      <c r="CK56" s="85">
        <v>551185</v>
      </c>
      <c r="CL56" s="85">
        <v>254261</v>
      </c>
      <c r="CM56" s="85">
        <v>805446</v>
      </c>
      <c r="CN56">
        <v>9831696.5874</v>
      </c>
      <c r="CO56">
        <v>5229</v>
      </c>
      <c r="CP56">
        <v>829.278</v>
      </c>
      <c r="CQ56">
        <v>5262</v>
      </c>
      <c r="CR56">
        <v>987.721</v>
      </c>
      <c r="CS56">
        <v>5199</v>
      </c>
      <c r="CT56">
        <v>2304.818</v>
      </c>
      <c r="CU56">
        <v>5092</v>
      </c>
      <c r="CV56">
        <v>1334.117</v>
      </c>
      <c r="CW56">
        <v>5111</v>
      </c>
      <c r="CX56">
        <v>591.372</v>
      </c>
      <c r="CY56">
        <v>5121</v>
      </c>
      <c r="CZ56">
        <v>332.793</v>
      </c>
      <c r="DA56">
        <v>5121</v>
      </c>
      <c r="DB56">
        <v>1346.994</v>
      </c>
      <c r="DC56">
        <v>5150</v>
      </c>
      <c r="DD56">
        <v>1417.459</v>
      </c>
      <c r="DE56">
        <v>5106</v>
      </c>
      <c r="DF56">
        <v>668.851</v>
      </c>
      <c r="DG56">
        <v>5261</v>
      </c>
      <c r="DH56">
        <v>400.387</v>
      </c>
      <c r="DI56">
        <v>4989</v>
      </c>
      <c r="DJ56">
        <v>572.187</v>
      </c>
      <c r="DK56">
        <v>5092</v>
      </c>
      <c r="DL56">
        <v>182.339</v>
      </c>
      <c r="DM56">
        <v>5060</v>
      </c>
      <c r="DN56">
        <v>241.679</v>
      </c>
      <c r="DP56">
        <v>4971</v>
      </c>
      <c r="DQ56" s="85">
        <v>9625104</v>
      </c>
      <c r="DR56" s="85">
        <v>219960</v>
      </c>
      <c r="DS56" s="85">
        <v>9845064</v>
      </c>
      <c r="DT56">
        <v>0</v>
      </c>
      <c r="DU56" s="85">
        <v>9898574</v>
      </c>
      <c r="DV56" s="85">
        <v>872323</v>
      </c>
      <c r="DW56" s="85">
        <v>872323</v>
      </c>
      <c r="DX56">
        <v>9898574</v>
      </c>
      <c r="DY56">
        <v>5400</v>
      </c>
      <c r="DZ56">
        <v>872323</v>
      </c>
      <c r="EA56" s="85">
        <v>10704020</v>
      </c>
      <c r="EB56" s="85">
        <v>10704020</v>
      </c>
    </row>
    <row r="57" spans="1:132" ht="12.75">
      <c r="A57">
        <v>57829</v>
      </c>
      <c r="B57" t="s">
        <v>447</v>
      </c>
      <c r="C57" t="s">
        <v>203</v>
      </c>
      <c r="D57">
        <v>4</v>
      </c>
      <c r="E57">
        <v>2</v>
      </c>
      <c r="F57">
        <v>892.423</v>
      </c>
      <c r="G57">
        <v>0</v>
      </c>
      <c r="H57">
        <v>0</v>
      </c>
      <c r="I57">
        <v>1.504</v>
      </c>
      <c r="J57">
        <v>16.77</v>
      </c>
      <c r="K57">
        <v>5.707</v>
      </c>
      <c r="L57">
        <v>0</v>
      </c>
      <c r="M57">
        <v>0</v>
      </c>
      <c r="N57">
        <v>0</v>
      </c>
      <c r="O57">
        <v>0</v>
      </c>
      <c r="P57">
        <v>0</v>
      </c>
      <c r="Q57">
        <v>48.166</v>
      </c>
      <c r="R57">
        <v>23.585</v>
      </c>
      <c r="S57">
        <v>43.817</v>
      </c>
      <c r="T57">
        <v>750.5</v>
      </c>
      <c r="U57">
        <v>0</v>
      </c>
      <c r="V57">
        <v>0</v>
      </c>
      <c r="W57">
        <v>0</v>
      </c>
      <c r="X57">
        <v>0</v>
      </c>
      <c r="Y57">
        <v>0</v>
      </c>
      <c r="Z57">
        <v>0</v>
      </c>
      <c r="AA57">
        <v>0</v>
      </c>
      <c r="AB57">
        <v>0</v>
      </c>
      <c r="AC57">
        <v>0</v>
      </c>
      <c r="AD57">
        <v>0</v>
      </c>
      <c r="AE57">
        <v>0</v>
      </c>
      <c r="AF57">
        <v>285.95</v>
      </c>
      <c r="AG57">
        <v>0</v>
      </c>
      <c r="AH57">
        <v>0</v>
      </c>
      <c r="AI57">
        <v>892.423</v>
      </c>
      <c r="AJ57">
        <v>892.423</v>
      </c>
      <c r="AK57">
        <v>285.95</v>
      </c>
      <c r="AL57">
        <v>23.981</v>
      </c>
      <c r="AM57">
        <v>820.276</v>
      </c>
      <c r="AN57">
        <v>260.159</v>
      </c>
      <c r="AO57">
        <v>73.667</v>
      </c>
      <c r="AP57">
        <v>2.833</v>
      </c>
      <c r="AQ57">
        <v>0</v>
      </c>
      <c r="AR57">
        <v>0</v>
      </c>
      <c r="AS57" s="85">
        <v>71544</v>
      </c>
      <c r="AT57" s="85">
        <v>37541</v>
      </c>
      <c r="AU57">
        <v>0</v>
      </c>
      <c r="AV57">
        <v>0</v>
      </c>
      <c r="AW57">
        <v>0</v>
      </c>
      <c r="AX57">
        <v>0</v>
      </c>
      <c r="AY57">
        <v>0</v>
      </c>
      <c r="AZ57">
        <v>0</v>
      </c>
      <c r="BA57">
        <v>0</v>
      </c>
      <c r="BB57">
        <v>0</v>
      </c>
      <c r="BC57">
        <v>0</v>
      </c>
      <c r="BD57">
        <v>0</v>
      </c>
      <c r="BE57" s="85">
        <v>6639464</v>
      </c>
      <c r="BF57">
        <v>0</v>
      </c>
      <c r="BG57">
        <v>0</v>
      </c>
      <c r="BH57">
        <v>3809</v>
      </c>
      <c r="BI57" s="85">
        <v>31387</v>
      </c>
      <c r="BJ57">
        <v>0</v>
      </c>
      <c r="BK57" s="85">
        <v>9175054</v>
      </c>
      <c r="BL57">
        <v>5239</v>
      </c>
      <c r="BM57">
        <v>4625.0302734</v>
      </c>
      <c r="BN57">
        <v>4887.6337891</v>
      </c>
      <c r="BO57">
        <v>4887.6337891</v>
      </c>
      <c r="BP57">
        <v>5929.1992188</v>
      </c>
      <c r="BQ57">
        <v>0.0501417969</v>
      </c>
      <c r="BR57">
        <v>0.0434155273</v>
      </c>
      <c r="BS57">
        <v>0</v>
      </c>
      <c r="BT57">
        <v>74.951</v>
      </c>
      <c r="BU57">
        <v>0</v>
      </c>
      <c r="BV57">
        <v>4493461.3942</v>
      </c>
      <c r="BW57">
        <v>153824.17993</v>
      </c>
      <c r="BX57">
        <v>385541</v>
      </c>
      <c r="BY57">
        <v>31175.96666</v>
      </c>
      <c r="BZ57">
        <v>889972.80274</v>
      </c>
      <c r="CA57">
        <v>0</v>
      </c>
      <c r="CB57">
        <v>0</v>
      </c>
      <c r="CC57">
        <v>169545.45166</v>
      </c>
      <c r="CD57">
        <v>444399.41065</v>
      </c>
      <c r="CE57">
        <v>0</v>
      </c>
      <c r="CF57">
        <v>0</v>
      </c>
      <c r="CG57">
        <v>0</v>
      </c>
      <c r="CH57">
        <v>0.9731359256</v>
      </c>
      <c r="CI57">
        <v>6391479</v>
      </c>
      <c r="CJ57">
        <v>1381.932</v>
      </c>
      <c r="CK57" s="85">
        <v>415547</v>
      </c>
      <c r="CL57" s="85">
        <v>191691</v>
      </c>
      <c r="CM57" s="85">
        <v>607238</v>
      </c>
      <c r="CN57">
        <v>7246702.2059</v>
      </c>
      <c r="CO57">
        <v>5229</v>
      </c>
      <c r="CP57">
        <v>829.278</v>
      </c>
      <c r="CQ57">
        <v>5262</v>
      </c>
      <c r="CR57">
        <v>987.721</v>
      </c>
      <c r="CS57">
        <v>5199</v>
      </c>
      <c r="CT57">
        <v>2304.818</v>
      </c>
      <c r="CU57">
        <v>5092</v>
      </c>
      <c r="CV57">
        <v>1334.117</v>
      </c>
      <c r="CW57">
        <v>5111</v>
      </c>
      <c r="CX57">
        <v>591.372</v>
      </c>
      <c r="CY57">
        <v>5121</v>
      </c>
      <c r="CZ57">
        <v>332.793</v>
      </c>
      <c r="DA57">
        <v>5121</v>
      </c>
      <c r="DB57">
        <v>1346.994</v>
      </c>
      <c r="DC57">
        <v>5150</v>
      </c>
      <c r="DD57">
        <v>1417.459</v>
      </c>
      <c r="DE57">
        <v>5106</v>
      </c>
      <c r="DF57">
        <v>668.851</v>
      </c>
      <c r="DG57">
        <v>5261</v>
      </c>
      <c r="DH57">
        <v>400.387</v>
      </c>
      <c r="DI57">
        <v>4989</v>
      </c>
      <c r="DJ57">
        <v>572.187</v>
      </c>
      <c r="DK57">
        <v>5092</v>
      </c>
      <c r="DL57">
        <v>182.339</v>
      </c>
      <c r="DM57">
        <v>5060</v>
      </c>
      <c r="DN57">
        <v>241.679</v>
      </c>
      <c r="DP57">
        <v>4971</v>
      </c>
      <c r="DQ57" s="85">
        <v>7239942</v>
      </c>
      <c r="DR57" s="85">
        <v>165832</v>
      </c>
      <c r="DS57" s="85">
        <v>7405774</v>
      </c>
      <c r="DT57">
        <v>0</v>
      </c>
      <c r="DU57" s="85">
        <v>7437161</v>
      </c>
      <c r="DV57" s="85">
        <v>797697</v>
      </c>
      <c r="DW57" s="85">
        <v>797697</v>
      </c>
      <c r="DX57">
        <v>7437161</v>
      </c>
      <c r="DY57">
        <v>5382</v>
      </c>
      <c r="DZ57">
        <v>835238</v>
      </c>
      <c r="EA57" s="85">
        <v>8081940</v>
      </c>
      <c r="EB57" s="85">
        <v>8081940</v>
      </c>
    </row>
    <row r="58" spans="1:132" ht="12.75">
      <c r="A58">
        <v>57830</v>
      </c>
      <c r="B58" t="s">
        <v>447</v>
      </c>
      <c r="C58" t="s">
        <v>204</v>
      </c>
      <c r="D58">
        <v>4</v>
      </c>
      <c r="E58">
        <v>2</v>
      </c>
      <c r="F58">
        <v>889.72</v>
      </c>
      <c r="G58">
        <v>0</v>
      </c>
      <c r="H58">
        <v>0</v>
      </c>
      <c r="I58">
        <v>1.257</v>
      </c>
      <c r="J58">
        <v>16.107</v>
      </c>
      <c r="K58">
        <v>1.787</v>
      </c>
      <c r="L58">
        <v>0</v>
      </c>
      <c r="M58">
        <v>0</v>
      </c>
      <c r="N58">
        <v>0</v>
      </c>
      <c r="O58">
        <v>0</v>
      </c>
      <c r="P58">
        <v>0</v>
      </c>
      <c r="Q58">
        <v>0</v>
      </c>
      <c r="R58">
        <v>12.627</v>
      </c>
      <c r="S58">
        <v>0</v>
      </c>
      <c r="T58">
        <v>852</v>
      </c>
      <c r="U58">
        <v>0</v>
      </c>
      <c r="V58">
        <v>0</v>
      </c>
      <c r="W58">
        <v>0</v>
      </c>
      <c r="X58">
        <v>0</v>
      </c>
      <c r="Y58">
        <v>0</v>
      </c>
      <c r="Z58">
        <v>0</v>
      </c>
      <c r="AA58">
        <v>0</v>
      </c>
      <c r="AB58">
        <v>0</v>
      </c>
      <c r="AC58">
        <v>0</v>
      </c>
      <c r="AD58">
        <v>0</v>
      </c>
      <c r="AE58">
        <v>0</v>
      </c>
      <c r="AF58">
        <v>305.911</v>
      </c>
      <c r="AG58">
        <v>0</v>
      </c>
      <c r="AH58">
        <v>0</v>
      </c>
      <c r="AI58">
        <v>889.72</v>
      </c>
      <c r="AJ58">
        <v>889.72</v>
      </c>
      <c r="AK58">
        <v>305.911</v>
      </c>
      <c r="AL58">
        <v>19.151</v>
      </c>
      <c r="AM58">
        <v>870.569</v>
      </c>
      <c r="AN58">
        <v>0</v>
      </c>
      <c r="AO58">
        <v>0</v>
      </c>
      <c r="AP58">
        <v>0</v>
      </c>
      <c r="AQ58">
        <v>0</v>
      </c>
      <c r="AR58">
        <v>0</v>
      </c>
      <c r="AS58">
        <v>0</v>
      </c>
      <c r="AT58">
        <v>0</v>
      </c>
      <c r="AU58">
        <v>0</v>
      </c>
      <c r="AV58">
        <v>0</v>
      </c>
      <c r="AW58">
        <v>0</v>
      </c>
      <c r="AX58">
        <v>0</v>
      </c>
      <c r="AY58">
        <v>0</v>
      </c>
      <c r="AZ58">
        <v>0</v>
      </c>
      <c r="BA58">
        <v>0</v>
      </c>
      <c r="BB58">
        <v>0</v>
      </c>
      <c r="BC58">
        <v>0</v>
      </c>
      <c r="BD58">
        <v>0</v>
      </c>
      <c r="BE58" s="85">
        <v>6398593</v>
      </c>
      <c r="BF58">
        <v>0</v>
      </c>
      <c r="BG58">
        <v>0</v>
      </c>
      <c r="BH58">
        <v>3809</v>
      </c>
      <c r="BI58" s="85">
        <v>27510</v>
      </c>
      <c r="BJ58">
        <v>0</v>
      </c>
      <c r="BK58" s="85">
        <v>7636377</v>
      </c>
      <c r="BL58">
        <v>5225</v>
      </c>
      <c r="BM58">
        <v>4625.0302734</v>
      </c>
      <c r="BN58">
        <v>4887.6337891</v>
      </c>
      <c r="BO58">
        <v>4887.6337891</v>
      </c>
      <c r="BP58">
        <v>5929.1992188</v>
      </c>
      <c r="BQ58">
        <v>0.0501417969</v>
      </c>
      <c r="BR58">
        <v>0.0434155273</v>
      </c>
      <c r="BS58">
        <v>0</v>
      </c>
      <c r="BT58">
        <v>59.967</v>
      </c>
      <c r="BU58">
        <v>0</v>
      </c>
      <c r="BV58">
        <v>4768965.8024</v>
      </c>
      <c r="BW58">
        <v>82354.798389</v>
      </c>
      <c r="BX58">
        <v>0</v>
      </c>
      <c r="BY58">
        <v>0</v>
      </c>
      <c r="BZ58">
        <v>1010335.5469</v>
      </c>
      <c r="CA58">
        <v>0</v>
      </c>
      <c r="CB58">
        <v>0</v>
      </c>
      <c r="CC58">
        <v>181380.72622</v>
      </c>
      <c r="CD58">
        <v>355556.28955</v>
      </c>
      <c r="CE58">
        <v>0</v>
      </c>
      <c r="CF58">
        <v>0</v>
      </c>
      <c r="CG58">
        <v>0</v>
      </c>
      <c r="CH58">
        <v>0.9731359256</v>
      </c>
      <c r="CI58">
        <v>6226701</v>
      </c>
      <c r="CJ58">
        <v>1346.305</v>
      </c>
      <c r="CK58" s="85">
        <v>404834</v>
      </c>
      <c r="CL58" s="85">
        <v>186749</v>
      </c>
      <c r="CM58" s="85">
        <v>591583</v>
      </c>
      <c r="CN58">
        <v>6990176.1634</v>
      </c>
      <c r="CO58">
        <v>5229</v>
      </c>
      <c r="CP58">
        <v>829.278</v>
      </c>
      <c r="CQ58">
        <v>5262</v>
      </c>
      <c r="CR58">
        <v>987.721</v>
      </c>
      <c r="CS58">
        <v>5199</v>
      </c>
      <c r="CT58">
        <v>2304.818</v>
      </c>
      <c r="CU58">
        <v>5092</v>
      </c>
      <c r="CV58">
        <v>1334.117</v>
      </c>
      <c r="CW58">
        <v>5111</v>
      </c>
      <c r="CX58">
        <v>591.372</v>
      </c>
      <c r="CY58">
        <v>5121</v>
      </c>
      <c r="CZ58">
        <v>332.793</v>
      </c>
      <c r="DA58">
        <v>5121</v>
      </c>
      <c r="DB58">
        <v>1346.994</v>
      </c>
      <c r="DC58">
        <v>5150</v>
      </c>
      <c r="DD58">
        <v>1417.459</v>
      </c>
      <c r="DE58">
        <v>5106</v>
      </c>
      <c r="DF58">
        <v>668.851</v>
      </c>
      <c r="DG58">
        <v>5261</v>
      </c>
      <c r="DH58">
        <v>400.387</v>
      </c>
      <c r="DI58">
        <v>4989</v>
      </c>
      <c r="DJ58">
        <v>572.187</v>
      </c>
      <c r="DK58">
        <v>5092</v>
      </c>
      <c r="DL58">
        <v>182.339</v>
      </c>
      <c r="DM58">
        <v>5060</v>
      </c>
      <c r="DN58">
        <v>241.679</v>
      </c>
      <c r="DP58">
        <v>4971</v>
      </c>
      <c r="DQ58" s="85">
        <v>7034444</v>
      </c>
      <c r="DR58" s="85">
        <v>161557</v>
      </c>
      <c r="DS58" s="85">
        <v>7196001</v>
      </c>
      <c r="DT58">
        <v>0</v>
      </c>
      <c r="DU58" s="85">
        <v>7223511</v>
      </c>
      <c r="DV58" s="85">
        <v>824918</v>
      </c>
      <c r="DW58" s="85">
        <v>824918</v>
      </c>
      <c r="DX58">
        <v>7223511</v>
      </c>
      <c r="DY58">
        <v>5365</v>
      </c>
      <c r="DZ58">
        <v>824918</v>
      </c>
      <c r="EA58" s="85">
        <v>7815094</v>
      </c>
      <c r="EB58" s="85">
        <v>7815094</v>
      </c>
    </row>
    <row r="59" spans="1:132" ht="12.75">
      <c r="A59">
        <v>57831</v>
      </c>
      <c r="B59" t="s">
        <v>447</v>
      </c>
      <c r="C59" t="s">
        <v>205</v>
      </c>
      <c r="D59">
        <v>4</v>
      </c>
      <c r="E59">
        <v>2</v>
      </c>
      <c r="F59">
        <v>740.529</v>
      </c>
      <c r="G59">
        <v>0</v>
      </c>
      <c r="H59">
        <v>0</v>
      </c>
      <c r="I59">
        <v>1.007</v>
      </c>
      <c r="J59">
        <v>14.36</v>
      </c>
      <c r="K59">
        <v>0.476</v>
      </c>
      <c r="L59">
        <v>0</v>
      </c>
      <c r="M59">
        <v>0</v>
      </c>
      <c r="N59">
        <v>0</v>
      </c>
      <c r="O59">
        <v>0</v>
      </c>
      <c r="P59">
        <v>0</v>
      </c>
      <c r="Q59">
        <v>50.133</v>
      </c>
      <c r="R59">
        <v>5.768</v>
      </c>
      <c r="S59">
        <v>0</v>
      </c>
      <c r="T59">
        <v>698.17</v>
      </c>
      <c r="U59">
        <v>0.129</v>
      </c>
      <c r="V59">
        <v>0</v>
      </c>
      <c r="W59">
        <v>0</v>
      </c>
      <c r="X59">
        <v>0</v>
      </c>
      <c r="Y59">
        <v>0</v>
      </c>
      <c r="Z59">
        <v>0</v>
      </c>
      <c r="AA59">
        <v>0</v>
      </c>
      <c r="AB59">
        <v>0</v>
      </c>
      <c r="AC59">
        <v>0</v>
      </c>
      <c r="AD59">
        <v>0</v>
      </c>
      <c r="AE59">
        <v>0</v>
      </c>
      <c r="AF59">
        <v>5.768</v>
      </c>
      <c r="AG59">
        <v>0</v>
      </c>
      <c r="AH59">
        <v>0</v>
      </c>
      <c r="AI59">
        <v>740.529</v>
      </c>
      <c r="AJ59">
        <v>740.529</v>
      </c>
      <c r="AK59">
        <v>5.768</v>
      </c>
      <c r="AL59">
        <v>15.843</v>
      </c>
      <c r="AM59">
        <v>674.553</v>
      </c>
      <c r="AN59">
        <v>154.049</v>
      </c>
      <c r="AO59">
        <v>35.417</v>
      </c>
      <c r="AP59">
        <v>3</v>
      </c>
      <c r="AQ59">
        <v>63.875</v>
      </c>
      <c r="AR59">
        <v>0</v>
      </c>
      <c r="AS59" s="85">
        <v>42363</v>
      </c>
      <c r="AT59" s="85">
        <v>18459</v>
      </c>
      <c r="AU59">
        <v>0</v>
      </c>
      <c r="AV59" s="85">
        <v>159688</v>
      </c>
      <c r="AW59">
        <v>0</v>
      </c>
      <c r="AX59">
        <v>0</v>
      </c>
      <c r="AY59">
        <v>0</v>
      </c>
      <c r="AZ59">
        <v>0</v>
      </c>
      <c r="BA59" s="85">
        <v>48504</v>
      </c>
      <c r="BB59">
        <v>0</v>
      </c>
      <c r="BC59">
        <v>0</v>
      </c>
      <c r="BD59">
        <v>0</v>
      </c>
      <c r="BE59" s="85">
        <v>5351897</v>
      </c>
      <c r="BF59">
        <v>0</v>
      </c>
      <c r="BG59">
        <v>0</v>
      </c>
      <c r="BH59">
        <v>3809</v>
      </c>
      <c r="BI59" s="85">
        <v>22155</v>
      </c>
      <c r="BJ59" s="85">
        <v>52168</v>
      </c>
      <c r="BK59" s="85">
        <v>6386786</v>
      </c>
      <c r="BL59">
        <v>5308</v>
      </c>
      <c r="BM59">
        <v>4625.0302734</v>
      </c>
      <c r="BN59">
        <v>4887.6337891</v>
      </c>
      <c r="BO59">
        <v>4887.6337891</v>
      </c>
      <c r="BP59">
        <v>5929.1992188</v>
      </c>
      <c r="BQ59">
        <v>0.0501417969</v>
      </c>
      <c r="BR59">
        <v>0.0434155273</v>
      </c>
      <c r="BS59">
        <v>48504</v>
      </c>
      <c r="BT59">
        <v>49.543</v>
      </c>
      <c r="BU59">
        <v>0</v>
      </c>
      <c r="BV59">
        <v>3695192.6716</v>
      </c>
      <c r="BW59">
        <v>37619.583203</v>
      </c>
      <c r="BX59">
        <v>401286</v>
      </c>
      <c r="BY59">
        <v>0</v>
      </c>
      <c r="BZ59">
        <v>827917.80372</v>
      </c>
      <c r="CA59">
        <v>1843.3287451</v>
      </c>
      <c r="CB59">
        <v>0</v>
      </c>
      <c r="CC59">
        <v>3419.9621094</v>
      </c>
      <c r="CD59">
        <v>293750.3169</v>
      </c>
      <c r="CE59">
        <v>0</v>
      </c>
      <c r="CF59">
        <v>0</v>
      </c>
      <c r="CG59">
        <v>0</v>
      </c>
      <c r="CH59">
        <v>0.9731359256</v>
      </c>
      <c r="CI59">
        <v>5119697</v>
      </c>
      <c r="CJ59">
        <v>1106.954</v>
      </c>
      <c r="CK59" s="85">
        <v>332861</v>
      </c>
      <c r="CL59" s="85">
        <v>153548</v>
      </c>
      <c r="CM59" s="85">
        <v>486409</v>
      </c>
      <c r="CN59">
        <v>5838305.6662</v>
      </c>
      <c r="CO59">
        <v>5229</v>
      </c>
      <c r="CP59">
        <v>829.278</v>
      </c>
      <c r="CQ59">
        <v>5262</v>
      </c>
      <c r="CR59">
        <v>987.721</v>
      </c>
      <c r="CS59">
        <v>5199</v>
      </c>
      <c r="CT59">
        <v>2304.818</v>
      </c>
      <c r="CU59">
        <v>5092</v>
      </c>
      <c r="CV59">
        <v>1334.117</v>
      </c>
      <c r="CW59">
        <v>5111</v>
      </c>
      <c r="CX59">
        <v>591.372</v>
      </c>
      <c r="CY59">
        <v>5121</v>
      </c>
      <c r="CZ59">
        <v>332.793</v>
      </c>
      <c r="DA59">
        <v>5121</v>
      </c>
      <c r="DB59">
        <v>1346.994</v>
      </c>
      <c r="DC59">
        <v>5150</v>
      </c>
      <c r="DD59">
        <v>1417.459</v>
      </c>
      <c r="DE59">
        <v>5106</v>
      </c>
      <c r="DF59">
        <v>668.851</v>
      </c>
      <c r="DG59">
        <v>5261</v>
      </c>
      <c r="DH59">
        <v>400.387</v>
      </c>
      <c r="DI59">
        <v>4989</v>
      </c>
      <c r="DJ59">
        <v>572.187</v>
      </c>
      <c r="DK59">
        <v>5092</v>
      </c>
      <c r="DL59">
        <v>182.339</v>
      </c>
      <c r="DM59">
        <v>5060</v>
      </c>
      <c r="DN59">
        <v>241.679</v>
      </c>
      <c r="DP59">
        <v>4971</v>
      </c>
      <c r="DQ59" s="85">
        <v>5875712</v>
      </c>
      <c r="DR59" s="85">
        <v>132834</v>
      </c>
      <c r="DS59" s="85">
        <v>6008546</v>
      </c>
      <c r="DT59" s="85">
        <v>-3664</v>
      </c>
      <c r="DU59" s="85">
        <v>6027037</v>
      </c>
      <c r="DV59" s="85">
        <v>675140</v>
      </c>
      <c r="DW59" s="85">
        <v>675140</v>
      </c>
      <c r="DX59">
        <v>6027037</v>
      </c>
      <c r="DY59">
        <v>5445</v>
      </c>
      <c r="DZ59">
        <v>693599</v>
      </c>
      <c r="EA59" s="85">
        <v>6531905</v>
      </c>
      <c r="EB59" s="85">
        <v>6531905</v>
      </c>
    </row>
    <row r="60" spans="1:132" ht="12.75">
      <c r="A60">
        <v>57832</v>
      </c>
      <c r="B60" t="s">
        <v>447</v>
      </c>
      <c r="C60" t="s">
        <v>206</v>
      </c>
      <c r="D60">
        <v>4</v>
      </c>
      <c r="E60">
        <v>2</v>
      </c>
      <c r="F60">
        <v>126.49</v>
      </c>
      <c r="G60">
        <v>0</v>
      </c>
      <c r="H60">
        <v>0</v>
      </c>
      <c r="I60">
        <v>0.304</v>
      </c>
      <c r="J60">
        <v>7.613</v>
      </c>
      <c r="K60">
        <v>0</v>
      </c>
      <c r="L60">
        <v>0</v>
      </c>
      <c r="M60">
        <v>0</v>
      </c>
      <c r="N60">
        <v>0</v>
      </c>
      <c r="O60">
        <v>0</v>
      </c>
      <c r="P60">
        <v>0</v>
      </c>
      <c r="Q60">
        <v>5.198</v>
      </c>
      <c r="R60">
        <v>1.354</v>
      </c>
      <c r="S60">
        <v>0</v>
      </c>
      <c r="T60">
        <v>114.33</v>
      </c>
      <c r="U60">
        <v>0</v>
      </c>
      <c r="V60">
        <v>0</v>
      </c>
      <c r="W60">
        <v>0</v>
      </c>
      <c r="X60">
        <v>0</v>
      </c>
      <c r="Y60">
        <v>0</v>
      </c>
      <c r="Z60">
        <v>0</v>
      </c>
      <c r="AA60">
        <v>0</v>
      </c>
      <c r="AB60">
        <v>0</v>
      </c>
      <c r="AC60">
        <v>0</v>
      </c>
      <c r="AD60">
        <v>0</v>
      </c>
      <c r="AE60">
        <v>0</v>
      </c>
      <c r="AF60">
        <v>5.941</v>
      </c>
      <c r="AG60">
        <v>0</v>
      </c>
      <c r="AH60">
        <v>0</v>
      </c>
      <c r="AI60">
        <v>126.49</v>
      </c>
      <c r="AJ60">
        <v>126.49</v>
      </c>
      <c r="AK60">
        <v>5.941</v>
      </c>
      <c r="AL60">
        <v>7.917</v>
      </c>
      <c r="AM60">
        <v>113.375</v>
      </c>
      <c r="AN60">
        <v>74.053</v>
      </c>
      <c r="AO60">
        <v>6.5</v>
      </c>
      <c r="AP60">
        <v>0.583</v>
      </c>
      <c r="AQ60">
        <v>0</v>
      </c>
      <c r="AR60">
        <v>0</v>
      </c>
      <c r="AS60" s="85">
        <v>20365</v>
      </c>
      <c r="AT60" s="85">
        <v>3396</v>
      </c>
      <c r="AU60">
        <v>0</v>
      </c>
      <c r="AV60">
        <v>0</v>
      </c>
      <c r="AW60">
        <v>0</v>
      </c>
      <c r="AX60">
        <v>0</v>
      </c>
      <c r="AY60">
        <v>0</v>
      </c>
      <c r="AZ60">
        <v>0</v>
      </c>
      <c r="BA60">
        <v>0</v>
      </c>
      <c r="BB60">
        <v>0</v>
      </c>
      <c r="BC60">
        <v>0</v>
      </c>
      <c r="BD60">
        <v>0</v>
      </c>
      <c r="BE60" s="85">
        <v>975399</v>
      </c>
      <c r="BF60">
        <v>0</v>
      </c>
      <c r="BG60">
        <v>0</v>
      </c>
      <c r="BH60">
        <v>3809</v>
      </c>
      <c r="BI60" s="85">
        <v>6912</v>
      </c>
      <c r="BJ60">
        <v>0</v>
      </c>
      <c r="BK60" s="85">
        <v>1573580</v>
      </c>
      <c r="BL60">
        <v>5192</v>
      </c>
      <c r="BM60">
        <v>4625.0302734</v>
      </c>
      <c r="BN60">
        <v>4887.6337891</v>
      </c>
      <c r="BO60">
        <v>4887.6337891</v>
      </c>
      <c r="BP60">
        <v>5929.1992188</v>
      </c>
      <c r="BQ60">
        <v>0.0501417969</v>
      </c>
      <c r="BR60">
        <v>0.0434155273</v>
      </c>
      <c r="BS60">
        <v>0</v>
      </c>
      <c r="BT60">
        <v>24.359</v>
      </c>
      <c r="BU60">
        <v>0</v>
      </c>
      <c r="BV60">
        <v>621066.79407</v>
      </c>
      <c r="BW60">
        <v>8830.9493165</v>
      </c>
      <c r="BX60">
        <v>41607</v>
      </c>
      <c r="BY60">
        <v>0</v>
      </c>
      <c r="BZ60">
        <v>135577.06934</v>
      </c>
      <c r="CA60">
        <v>0</v>
      </c>
      <c r="CB60">
        <v>0</v>
      </c>
      <c r="CC60">
        <v>3522.5372559</v>
      </c>
      <c r="CD60">
        <v>144429.36377</v>
      </c>
      <c r="CE60">
        <v>0</v>
      </c>
      <c r="CF60">
        <v>0</v>
      </c>
      <c r="CG60">
        <v>0</v>
      </c>
      <c r="CH60">
        <v>0.9731359256</v>
      </c>
      <c r="CI60">
        <v>929378</v>
      </c>
      <c r="CJ60">
        <v>200.945</v>
      </c>
      <c r="CK60" s="85">
        <v>60424</v>
      </c>
      <c r="CL60" s="85">
        <v>27874</v>
      </c>
      <c r="CM60" s="85">
        <v>88298</v>
      </c>
      <c r="CN60">
        <v>1063696.7137</v>
      </c>
      <c r="CO60">
        <v>5229</v>
      </c>
      <c r="CP60">
        <v>829.278</v>
      </c>
      <c r="CQ60">
        <v>5262</v>
      </c>
      <c r="CR60">
        <v>987.721</v>
      </c>
      <c r="CS60">
        <v>5199</v>
      </c>
      <c r="CT60">
        <v>2304.818</v>
      </c>
      <c r="CU60">
        <v>5092</v>
      </c>
      <c r="CV60">
        <v>1334.117</v>
      </c>
      <c r="CW60">
        <v>5111</v>
      </c>
      <c r="CX60">
        <v>591.372</v>
      </c>
      <c r="CY60">
        <v>5121</v>
      </c>
      <c r="CZ60">
        <v>332.793</v>
      </c>
      <c r="DA60">
        <v>5121</v>
      </c>
      <c r="DB60">
        <v>1346.994</v>
      </c>
      <c r="DC60">
        <v>5150</v>
      </c>
      <c r="DD60">
        <v>1417.459</v>
      </c>
      <c r="DE60">
        <v>5106</v>
      </c>
      <c r="DF60">
        <v>668.851</v>
      </c>
      <c r="DG60">
        <v>5261</v>
      </c>
      <c r="DH60">
        <v>400.387</v>
      </c>
      <c r="DI60">
        <v>4989</v>
      </c>
      <c r="DJ60">
        <v>572.187</v>
      </c>
      <c r="DK60">
        <v>5092</v>
      </c>
      <c r="DL60">
        <v>182.339</v>
      </c>
      <c r="DM60">
        <v>5060</v>
      </c>
      <c r="DN60">
        <v>241.679</v>
      </c>
      <c r="DP60">
        <v>4971</v>
      </c>
      <c r="DQ60" s="85">
        <v>1043306</v>
      </c>
      <c r="DR60" s="85">
        <v>24113</v>
      </c>
      <c r="DS60" s="85">
        <v>1067419</v>
      </c>
      <c r="DT60">
        <v>0</v>
      </c>
      <c r="DU60" s="85">
        <v>1074331</v>
      </c>
      <c r="DV60" s="85">
        <v>98932</v>
      </c>
      <c r="DW60" s="85">
        <v>98932</v>
      </c>
      <c r="DX60">
        <v>1074331</v>
      </c>
      <c r="DY60">
        <v>5346</v>
      </c>
      <c r="DZ60">
        <v>102328</v>
      </c>
      <c r="EA60" s="85">
        <v>1166025</v>
      </c>
      <c r="EB60" s="85">
        <v>1166025</v>
      </c>
    </row>
    <row r="61" spans="1:132" ht="12.75">
      <c r="A61">
        <v>57833</v>
      </c>
      <c r="B61" t="s">
        <v>447</v>
      </c>
      <c r="C61" t="s">
        <v>93</v>
      </c>
      <c r="D61">
        <v>4</v>
      </c>
      <c r="E61">
        <v>2</v>
      </c>
      <c r="F61">
        <v>195.758</v>
      </c>
      <c r="G61">
        <v>0</v>
      </c>
      <c r="H61">
        <v>0</v>
      </c>
      <c r="I61">
        <v>0.308</v>
      </c>
      <c r="J61">
        <v>6.235</v>
      </c>
      <c r="K61">
        <v>0</v>
      </c>
      <c r="L61">
        <v>0</v>
      </c>
      <c r="M61">
        <v>0</v>
      </c>
      <c r="N61">
        <v>0</v>
      </c>
      <c r="O61">
        <v>0</v>
      </c>
      <c r="P61">
        <v>0</v>
      </c>
      <c r="Q61">
        <v>0</v>
      </c>
      <c r="R61">
        <v>1.911</v>
      </c>
      <c r="S61">
        <v>0</v>
      </c>
      <c r="T61">
        <v>146.33</v>
      </c>
      <c r="U61">
        <v>0</v>
      </c>
      <c r="V61">
        <v>0</v>
      </c>
      <c r="W61">
        <v>0</v>
      </c>
      <c r="X61">
        <v>0</v>
      </c>
      <c r="Y61">
        <v>0</v>
      </c>
      <c r="Z61">
        <v>0</v>
      </c>
      <c r="AA61">
        <v>0</v>
      </c>
      <c r="AB61">
        <v>0</v>
      </c>
      <c r="AC61">
        <v>0</v>
      </c>
      <c r="AD61">
        <v>0</v>
      </c>
      <c r="AE61">
        <v>0</v>
      </c>
      <c r="AF61">
        <v>5.973</v>
      </c>
      <c r="AG61">
        <v>0</v>
      </c>
      <c r="AH61">
        <v>0</v>
      </c>
      <c r="AI61">
        <v>195.758</v>
      </c>
      <c r="AJ61">
        <v>195.758</v>
      </c>
      <c r="AK61">
        <v>5.973</v>
      </c>
      <c r="AL61">
        <v>6.543</v>
      </c>
      <c r="AM61">
        <v>189.215</v>
      </c>
      <c r="AN61">
        <v>0</v>
      </c>
      <c r="AO61">
        <v>10.167</v>
      </c>
      <c r="AP61">
        <v>0</v>
      </c>
      <c r="AQ61">
        <v>0</v>
      </c>
      <c r="AR61">
        <v>0</v>
      </c>
      <c r="AS61">
        <v>0</v>
      </c>
      <c r="AT61" s="85">
        <v>5083</v>
      </c>
      <c r="AU61">
        <v>0</v>
      </c>
      <c r="AV61">
        <v>0</v>
      </c>
      <c r="AW61">
        <v>0</v>
      </c>
      <c r="AX61">
        <v>0</v>
      </c>
      <c r="AY61">
        <v>0</v>
      </c>
      <c r="AZ61">
        <v>0</v>
      </c>
      <c r="BA61">
        <v>0</v>
      </c>
      <c r="BB61">
        <v>0</v>
      </c>
      <c r="BC61">
        <v>0</v>
      </c>
      <c r="BD61">
        <v>0</v>
      </c>
      <c r="BE61" s="85">
        <v>1346083</v>
      </c>
      <c r="BF61">
        <v>0</v>
      </c>
      <c r="BG61">
        <v>0</v>
      </c>
      <c r="BH61">
        <v>3809</v>
      </c>
      <c r="BI61" s="85">
        <v>4430</v>
      </c>
      <c r="BJ61">
        <v>0</v>
      </c>
      <c r="BK61" s="85">
        <v>1467965</v>
      </c>
      <c r="BL61">
        <v>5064</v>
      </c>
      <c r="BM61">
        <v>4625.0302734</v>
      </c>
      <c r="BN61">
        <v>4887.6337891</v>
      </c>
      <c r="BO61">
        <v>4887.6337891</v>
      </c>
      <c r="BP61">
        <v>5929.1992188</v>
      </c>
      <c r="BQ61">
        <v>0.0501417969</v>
      </c>
      <c r="BR61">
        <v>0.0434155273</v>
      </c>
      <c r="BS61">
        <v>0</v>
      </c>
      <c r="BT61">
        <v>20.245</v>
      </c>
      <c r="BU61">
        <v>0</v>
      </c>
      <c r="BV61">
        <v>1036517.3401</v>
      </c>
      <c r="BW61">
        <v>12463.769678</v>
      </c>
      <c r="BX61">
        <v>0</v>
      </c>
      <c r="BY61">
        <v>0</v>
      </c>
      <c r="BZ61">
        <v>173523.94434</v>
      </c>
      <c r="CA61">
        <v>0</v>
      </c>
      <c r="CB61">
        <v>0</v>
      </c>
      <c r="CC61">
        <v>3541.5106934</v>
      </c>
      <c r="CD61">
        <v>120036.63818</v>
      </c>
      <c r="CE61">
        <v>0</v>
      </c>
      <c r="CF61">
        <v>0</v>
      </c>
      <c r="CG61">
        <v>0</v>
      </c>
      <c r="CH61">
        <v>0.9731359256</v>
      </c>
      <c r="CI61">
        <v>1309922</v>
      </c>
      <c r="CJ61">
        <v>283.225</v>
      </c>
      <c r="CK61" s="85">
        <v>85166</v>
      </c>
      <c r="CL61" s="85">
        <v>39287</v>
      </c>
      <c r="CM61" s="85">
        <v>124453</v>
      </c>
      <c r="CN61">
        <v>1470536.203</v>
      </c>
      <c r="CO61">
        <v>5229</v>
      </c>
      <c r="CP61">
        <v>829.278</v>
      </c>
      <c r="CQ61">
        <v>5262</v>
      </c>
      <c r="CR61">
        <v>987.721</v>
      </c>
      <c r="CS61">
        <v>5199</v>
      </c>
      <c r="CT61">
        <v>2304.818</v>
      </c>
      <c r="CU61">
        <v>5092</v>
      </c>
      <c r="CV61">
        <v>1334.117</v>
      </c>
      <c r="CW61">
        <v>5111</v>
      </c>
      <c r="CX61">
        <v>591.372</v>
      </c>
      <c r="CY61">
        <v>5121</v>
      </c>
      <c r="CZ61">
        <v>332.793</v>
      </c>
      <c r="DA61">
        <v>5121</v>
      </c>
      <c r="DB61">
        <v>1346.994</v>
      </c>
      <c r="DC61">
        <v>5150</v>
      </c>
      <c r="DD61">
        <v>1417.459</v>
      </c>
      <c r="DE61">
        <v>5106</v>
      </c>
      <c r="DF61">
        <v>668.851</v>
      </c>
      <c r="DG61">
        <v>5261</v>
      </c>
      <c r="DH61">
        <v>400.387</v>
      </c>
      <c r="DI61">
        <v>4989</v>
      </c>
      <c r="DJ61">
        <v>572.187</v>
      </c>
      <c r="DK61">
        <v>5092</v>
      </c>
      <c r="DL61">
        <v>182.339</v>
      </c>
      <c r="DM61">
        <v>5060</v>
      </c>
      <c r="DN61">
        <v>241.679</v>
      </c>
      <c r="DP61">
        <v>4971</v>
      </c>
      <c r="DQ61" s="85">
        <v>1434251</v>
      </c>
      <c r="DR61" s="85">
        <v>33987</v>
      </c>
      <c r="DS61" s="85">
        <v>1468238</v>
      </c>
      <c r="DT61">
        <v>0</v>
      </c>
      <c r="DU61" s="85">
        <v>1472668</v>
      </c>
      <c r="DV61" s="85">
        <v>126585</v>
      </c>
      <c r="DW61" s="85">
        <v>126585</v>
      </c>
      <c r="DX61">
        <v>1472668</v>
      </c>
      <c r="DY61">
        <v>5200</v>
      </c>
      <c r="DZ61">
        <v>131668</v>
      </c>
      <c r="EA61" s="85">
        <v>1602204</v>
      </c>
      <c r="EB61" s="85">
        <v>1602204</v>
      </c>
    </row>
    <row r="62" spans="1:132" ht="12.75">
      <c r="A62">
        <v>57834</v>
      </c>
      <c r="B62" t="s">
        <v>447</v>
      </c>
      <c r="C62" t="s">
        <v>94</v>
      </c>
      <c r="D62">
        <v>4</v>
      </c>
      <c r="E62">
        <v>2</v>
      </c>
      <c r="F62">
        <v>359.512</v>
      </c>
      <c r="G62">
        <v>0.124</v>
      </c>
      <c r="H62">
        <v>0</v>
      </c>
      <c r="I62">
        <v>0.037</v>
      </c>
      <c r="J62">
        <v>13.257</v>
      </c>
      <c r="K62">
        <v>0</v>
      </c>
      <c r="L62">
        <v>0</v>
      </c>
      <c r="M62">
        <v>0</v>
      </c>
      <c r="N62">
        <v>0</v>
      </c>
      <c r="O62">
        <v>0</v>
      </c>
      <c r="P62">
        <v>0</v>
      </c>
      <c r="Q62">
        <v>41.831</v>
      </c>
      <c r="R62">
        <v>18.293</v>
      </c>
      <c r="S62">
        <v>0</v>
      </c>
      <c r="T62">
        <v>143</v>
      </c>
      <c r="U62">
        <v>3.554</v>
      </c>
      <c r="V62">
        <v>0</v>
      </c>
      <c r="W62">
        <v>0</v>
      </c>
      <c r="X62">
        <v>0</v>
      </c>
      <c r="Y62">
        <v>0</v>
      </c>
      <c r="Z62">
        <v>0</v>
      </c>
      <c r="AA62">
        <v>0</v>
      </c>
      <c r="AB62">
        <v>0</v>
      </c>
      <c r="AC62">
        <v>0</v>
      </c>
      <c r="AD62">
        <v>0</v>
      </c>
      <c r="AE62">
        <v>0</v>
      </c>
      <c r="AF62">
        <v>12.669</v>
      </c>
      <c r="AG62">
        <v>0</v>
      </c>
      <c r="AH62">
        <v>0</v>
      </c>
      <c r="AI62">
        <v>359.512</v>
      </c>
      <c r="AJ62">
        <v>359.512</v>
      </c>
      <c r="AK62">
        <v>12.669</v>
      </c>
      <c r="AL62">
        <v>13.418</v>
      </c>
      <c r="AM62">
        <v>304.263</v>
      </c>
      <c r="AN62">
        <v>273.085</v>
      </c>
      <c r="AO62">
        <v>0</v>
      </c>
      <c r="AP62">
        <v>0</v>
      </c>
      <c r="AQ62">
        <v>0</v>
      </c>
      <c r="AR62">
        <v>0</v>
      </c>
      <c r="AS62" s="85">
        <v>75098</v>
      </c>
      <c r="AT62">
        <v>0</v>
      </c>
      <c r="AU62">
        <v>0</v>
      </c>
      <c r="AV62">
        <v>0</v>
      </c>
      <c r="AW62">
        <v>0</v>
      </c>
      <c r="AX62">
        <v>0</v>
      </c>
      <c r="AY62">
        <v>0</v>
      </c>
      <c r="AZ62">
        <v>0</v>
      </c>
      <c r="BA62" s="85">
        <v>92224</v>
      </c>
      <c r="BB62">
        <v>0</v>
      </c>
      <c r="BC62">
        <v>0</v>
      </c>
      <c r="BD62">
        <v>0</v>
      </c>
      <c r="BE62" s="85">
        <v>2756667</v>
      </c>
      <c r="BF62">
        <v>0</v>
      </c>
      <c r="BG62">
        <v>0</v>
      </c>
      <c r="BH62">
        <v>3809</v>
      </c>
      <c r="BI62" s="85">
        <v>11209</v>
      </c>
      <c r="BJ62" s="85">
        <v>83263</v>
      </c>
      <c r="BK62" s="85">
        <v>2510146</v>
      </c>
      <c r="BL62">
        <v>5426</v>
      </c>
      <c r="BM62">
        <v>4625.0302734</v>
      </c>
      <c r="BN62">
        <v>4887.6337891</v>
      </c>
      <c r="BO62">
        <v>4887.6337891</v>
      </c>
      <c r="BP62">
        <v>5929.1992188</v>
      </c>
      <c r="BQ62">
        <v>0.0501417969</v>
      </c>
      <c r="BR62">
        <v>0.0434155273</v>
      </c>
      <c r="BS62">
        <v>92224</v>
      </c>
      <c r="BT62">
        <v>40.576</v>
      </c>
      <c r="BU62">
        <v>0</v>
      </c>
      <c r="BV62">
        <v>1666748.8067</v>
      </c>
      <c r="BW62">
        <v>119309.12544</v>
      </c>
      <c r="BX62">
        <v>334833</v>
      </c>
      <c r="BY62">
        <v>0</v>
      </c>
      <c r="BZ62">
        <v>169575.09766</v>
      </c>
      <c r="CA62">
        <v>50784.421397</v>
      </c>
      <c r="CB62">
        <v>0</v>
      </c>
      <c r="CC62">
        <v>7511.7024903</v>
      </c>
      <c r="CD62">
        <v>240583.1875</v>
      </c>
      <c r="CE62">
        <v>0</v>
      </c>
      <c r="CF62">
        <v>0</v>
      </c>
      <c r="CG62">
        <v>0</v>
      </c>
      <c r="CH62">
        <v>0.9731359256</v>
      </c>
      <c r="CI62">
        <v>2519785</v>
      </c>
      <c r="CJ62">
        <v>544.815</v>
      </c>
      <c r="CK62" s="85">
        <v>163826</v>
      </c>
      <c r="CL62" s="85">
        <v>75573</v>
      </c>
      <c r="CM62" s="85">
        <v>239399</v>
      </c>
      <c r="CN62">
        <v>2996066.3412</v>
      </c>
      <c r="CO62">
        <v>5229</v>
      </c>
      <c r="CP62">
        <v>829.278</v>
      </c>
      <c r="CQ62">
        <v>5262</v>
      </c>
      <c r="CR62">
        <v>987.721</v>
      </c>
      <c r="CS62">
        <v>5199</v>
      </c>
      <c r="CT62">
        <v>2304.818</v>
      </c>
      <c r="CU62">
        <v>5092</v>
      </c>
      <c r="CV62">
        <v>1334.117</v>
      </c>
      <c r="CW62">
        <v>5111</v>
      </c>
      <c r="CX62">
        <v>591.372</v>
      </c>
      <c r="CY62">
        <v>5121</v>
      </c>
      <c r="CZ62">
        <v>332.793</v>
      </c>
      <c r="DA62">
        <v>5121</v>
      </c>
      <c r="DB62">
        <v>1346.994</v>
      </c>
      <c r="DC62">
        <v>5150</v>
      </c>
      <c r="DD62">
        <v>1417.459</v>
      </c>
      <c r="DE62">
        <v>5106</v>
      </c>
      <c r="DF62">
        <v>668.851</v>
      </c>
      <c r="DG62">
        <v>5261</v>
      </c>
      <c r="DH62">
        <v>400.387</v>
      </c>
      <c r="DI62">
        <v>4989</v>
      </c>
      <c r="DJ62">
        <v>572.187</v>
      </c>
      <c r="DK62">
        <v>5092</v>
      </c>
      <c r="DL62">
        <v>182.339</v>
      </c>
      <c r="DM62">
        <v>5060</v>
      </c>
      <c r="DN62">
        <v>241.679</v>
      </c>
      <c r="DP62">
        <v>4971</v>
      </c>
      <c r="DQ62" s="85">
        <v>2956166</v>
      </c>
      <c r="DR62" s="85">
        <v>65378</v>
      </c>
      <c r="DS62" s="85">
        <v>3021544</v>
      </c>
      <c r="DT62" s="85">
        <v>8961</v>
      </c>
      <c r="DU62" s="85">
        <v>3041714</v>
      </c>
      <c r="DV62" s="85">
        <v>285047</v>
      </c>
      <c r="DW62" s="85">
        <v>285047</v>
      </c>
      <c r="DX62">
        <v>3041714</v>
      </c>
      <c r="DY62">
        <v>5583</v>
      </c>
      <c r="DZ62">
        <v>285047</v>
      </c>
      <c r="EA62" s="85">
        <v>3281113</v>
      </c>
      <c r="EB62" s="85">
        <v>3281113</v>
      </c>
    </row>
    <row r="63" spans="1:132" ht="12.75">
      <c r="A63">
        <v>57835</v>
      </c>
      <c r="B63" t="s">
        <v>447</v>
      </c>
      <c r="C63" t="s">
        <v>208</v>
      </c>
      <c r="D63">
        <v>4</v>
      </c>
      <c r="E63">
        <v>2</v>
      </c>
      <c r="F63">
        <v>773.271</v>
      </c>
      <c r="G63">
        <v>0</v>
      </c>
      <c r="H63">
        <v>0</v>
      </c>
      <c r="I63">
        <v>0.249</v>
      </c>
      <c r="J63">
        <v>0</v>
      </c>
      <c r="K63">
        <v>0</v>
      </c>
      <c r="L63">
        <v>0</v>
      </c>
      <c r="M63">
        <v>0</v>
      </c>
      <c r="N63">
        <v>0</v>
      </c>
      <c r="O63">
        <v>0</v>
      </c>
      <c r="P63">
        <v>0</v>
      </c>
      <c r="Q63">
        <v>0</v>
      </c>
      <c r="R63">
        <v>26.185</v>
      </c>
      <c r="S63">
        <v>0</v>
      </c>
      <c r="T63">
        <v>883.33</v>
      </c>
      <c r="U63">
        <v>0</v>
      </c>
      <c r="V63">
        <v>0</v>
      </c>
      <c r="W63">
        <v>0</v>
      </c>
      <c r="X63">
        <v>0</v>
      </c>
      <c r="Y63">
        <v>0</v>
      </c>
      <c r="Z63">
        <v>0</v>
      </c>
      <c r="AA63">
        <v>0</v>
      </c>
      <c r="AB63">
        <v>0</v>
      </c>
      <c r="AC63">
        <v>0</v>
      </c>
      <c r="AD63">
        <v>0</v>
      </c>
      <c r="AE63">
        <v>0</v>
      </c>
      <c r="AF63">
        <v>292.449</v>
      </c>
      <c r="AG63">
        <v>0</v>
      </c>
      <c r="AH63">
        <v>0</v>
      </c>
      <c r="AI63">
        <v>773.271</v>
      </c>
      <c r="AJ63">
        <v>773.271</v>
      </c>
      <c r="AK63">
        <v>292.449</v>
      </c>
      <c r="AL63">
        <v>0.249</v>
      </c>
      <c r="AM63">
        <v>773.022</v>
      </c>
      <c r="AN63">
        <v>0</v>
      </c>
      <c r="AO63">
        <v>0</v>
      </c>
      <c r="AP63">
        <v>0</v>
      </c>
      <c r="AQ63">
        <v>45.667</v>
      </c>
      <c r="AR63">
        <v>0</v>
      </c>
      <c r="AS63">
        <v>0</v>
      </c>
      <c r="AT63">
        <v>0</v>
      </c>
      <c r="AU63">
        <v>0</v>
      </c>
      <c r="AV63" s="85">
        <v>91334</v>
      </c>
      <c r="AW63">
        <v>0</v>
      </c>
      <c r="AX63">
        <v>0</v>
      </c>
      <c r="AY63">
        <v>0</v>
      </c>
      <c r="AZ63">
        <v>0</v>
      </c>
      <c r="BA63">
        <v>0</v>
      </c>
      <c r="BB63">
        <v>0</v>
      </c>
      <c r="BC63">
        <v>0</v>
      </c>
      <c r="BD63">
        <v>0</v>
      </c>
      <c r="BE63" s="85">
        <v>5633655</v>
      </c>
      <c r="BF63">
        <v>0</v>
      </c>
      <c r="BG63">
        <v>0</v>
      </c>
      <c r="BH63">
        <v>3809</v>
      </c>
      <c r="BI63" s="85">
        <v>19509</v>
      </c>
      <c r="BJ63">
        <v>0</v>
      </c>
      <c r="BK63" s="85">
        <v>5422768</v>
      </c>
      <c r="BL63">
        <v>5064</v>
      </c>
      <c r="BM63">
        <v>4625.0302734</v>
      </c>
      <c r="BN63">
        <v>4887.6337891</v>
      </c>
      <c r="BO63">
        <v>4887.6337891</v>
      </c>
      <c r="BP63">
        <v>5929.1992188</v>
      </c>
      <c r="BQ63">
        <v>0.0501417969</v>
      </c>
      <c r="BR63">
        <v>0.0434155273</v>
      </c>
      <c r="BS63">
        <v>0</v>
      </c>
      <c r="BT63">
        <v>1.245</v>
      </c>
      <c r="BU63">
        <v>0</v>
      </c>
      <c r="BV63">
        <v>4234604.589</v>
      </c>
      <c r="BW63">
        <v>170781.6897</v>
      </c>
      <c r="BX63">
        <v>0</v>
      </c>
      <c r="BY63">
        <v>0</v>
      </c>
      <c r="BZ63">
        <v>1047487.9092</v>
      </c>
      <c r="CA63">
        <v>0</v>
      </c>
      <c r="CB63">
        <v>0</v>
      </c>
      <c r="CC63">
        <v>173398.83823</v>
      </c>
      <c r="CD63">
        <v>7381.8530274</v>
      </c>
      <c r="CE63">
        <v>0</v>
      </c>
      <c r="CF63">
        <v>0</v>
      </c>
      <c r="CG63">
        <v>0</v>
      </c>
      <c r="CH63">
        <v>0.9731359256</v>
      </c>
      <c r="CI63">
        <v>5482312</v>
      </c>
      <c r="CJ63">
        <v>1185.357</v>
      </c>
      <c r="CK63" s="85">
        <v>356437</v>
      </c>
      <c r="CL63" s="85">
        <v>164424</v>
      </c>
      <c r="CM63" s="85">
        <v>520861</v>
      </c>
      <c r="CN63">
        <v>6154515.8792</v>
      </c>
      <c r="CO63">
        <v>5229</v>
      </c>
      <c r="CP63">
        <v>829.278</v>
      </c>
      <c r="CQ63">
        <v>5262</v>
      </c>
      <c r="CR63">
        <v>987.721</v>
      </c>
      <c r="CS63">
        <v>5199</v>
      </c>
      <c r="CT63">
        <v>2304.818</v>
      </c>
      <c r="CU63">
        <v>5092</v>
      </c>
      <c r="CV63">
        <v>1334.117</v>
      </c>
      <c r="CW63">
        <v>5111</v>
      </c>
      <c r="CX63">
        <v>591.372</v>
      </c>
      <c r="CY63">
        <v>5121</v>
      </c>
      <c r="CZ63">
        <v>332.793</v>
      </c>
      <c r="DA63">
        <v>5121</v>
      </c>
      <c r="DB63">
        <v>1346.994</v>
      </c>
      <c r="DC63">
        <v>5150</v>
      </c>
      <c r="DD63">
        <v>1417.459</v>
      </c>
      <c r="DE63">
        <v>5106</v>
      </c>
      <c r="DF63">
        <v>668.851</v>
      </c>
      <c r="DG63">
        <v>5261</v>
      </c>
      <c r="DH63">
        <v>400.387</v>
      </c>
      <c r="DI63">
        <v>4989</v>
      </c>
      <c r="DJ63">
        <v>572.187</v>
      </c>
      <c r="DK63">
        <v>5092</v>
      </c>
      <c r="DL63">
        <v>182.339</v>
      </c>
      <c r="DM63">
        <v>5060</v>
      </c>
      <c r="DN63">
        <v>241.679</v>
      </c>
      <c r="DP63">
        <v>4971</v>
      </c>
      <c r="DQ63" s="85">
        <v>6002648</v>
      </c>
      <c r="DR63" s="85">
        <v>142243</v>
      </c>
      <c r="DS63" s="85">
        <v>6144891</v>
      </c>
      <c r="DT63">
        <v>0</v>
      </c>
      <c r="DU63" s="85">
        <v>6164400</v>
      </c>
      <c r="DV63" s="85">
        <v>530745</v>
      </c>
      <c r="DW63" s="85">
        <v>530745</v>
      </c>
      <c r="DX63">
        <v>6164400</v>
      </c>
      <c r="DY63">
        <v>5200</v>
      </c>
      <c r="DZ63">
        <v>530745</v>
      </c>
      <c r="EA63" s="85">
        <v>6685261</v>
      </c>
      <c r="EB63" s="85">
        <v>6685261</v>
      </c>
    </row>
    <row r="64" spans="1:132" ht="12.75">
      <c r="A64">
        <v>57836</v>
      </c>
      <c r="B64" t="s">
        <v>447</v>
      </c>
      <c r="C64" t="s">
        <v>155</v>
      </c>
      <c r="D64">
        <v>4</v>
      </c>
      <c r="E64">
        <v>2</v>
      </c>
      <c r="F64">
        <v>302.73</v>
      </c>
      <c r="G64">
        <v>0</v>
      </c>
      <c r="H64">
        <v>0</v>
      </c>
      <c r="I64">
        <v>0.139</v>
      </c>
      <c r="J64">
        <v>6.209</v>
      </c>
      <c r="K64">
        <v>0</v>
      </c>
      <c r="L64">
        <v>0</v>
      </c>
      <c r="M64">
        <v>0</v>
      </c>
      <c r="N64">
        <v>0</v>
      </c>
      <c r="O64">
        <v>0</v>
      </c>
      <c r="P64">
        <v>0</v>
      </c>
      <c r="Q64">
        <v>0</v>
      </c>
      <c r="R64">
        <v>1.567</v>
      </c>
      <c r="S64">
        <v>15.022</v>
      </c>
      <c r="T64">
        <v>199.83</v>
      </c>
      <c r="U64">
        <v>0</v>
      </c>
      <c r="V64">
        <v>0</v>
      </c>
      <c r="W64">
        <v>0</v>
      </c>
      <c r="X64">
        <v>0</v>
      </c>
      <c r="Y64">
        <v>0</v>
      </c>
      <c r="Z64">
        <v>0</v>
      </c>
      <c r="AA64">
        <v>0</v>
      </c>
      <c r="AB64">
        <v>0</v>
      </c>
      <c r="AC64">
        <v>0</v>
      </c>
      <c r="AD64">
        <v>0</v>
      </c>
      <c r="AE64">
        <v>0</v>
      </c>
      <c r="AF64">
        <v>0</v>
      </c>
      <c r="AG64">
        <v>0</v>
      </c>
      <c r="AH64">
        <v>0</v>
      </c>
      <c r="AI64">
        <v>302.73</v>
      </c>
      <c r="AJ64">
        <v>302.73</v>
      </c>
      <c r="AK64">
        <v>0</v>
      </c>
      <c r="AL64">
        <v>6.348</v>
      </c>
      <c r="AM64">
        <v>296.382</v>
      </c>
      <c r="AN64">
        <v>0</v>
      </c>
      <c r="AO64">
        <v>0</v>
      </c>
      <c r="AP64">
        <v>0</v>
      </c>
      <c r="AQ64">
        <v>0</v>
      </c>
      <c r="AR64">
        <v>0</v>
      </c>
      <c r="AS64">
        <v>0</v>
      </c>
      <c r="AT64">
        <v>0</v>
      </c>
      <c r="AU64">
        <v>0</v>
      </c>
      <c r="AV64">
        <v>0</v>
      </c>
      <c r="AW64">
        <v>0</v>
      </c>
      <c r="AX64">
        <v>0</v>
      </c>
      <c r="AY64">
        <v>0</v>
      </c>
      <c r="AZ64">
        <v>0</v>
      </c>
      <c r="BA64">
        <v>0</v>
      </c>
      <c r="BB64">
        <v>0</v>
      </c>
      <c r="BC64">
        <v>0</v>
      </c>
      <c r="BD64">
        <v>0</v>
      </c>
      <c r="BE64" s="85">
        <v>1996016</v>
      </c>
      <c r="BF64">
        <v>0</v>
      </c>
      <c r="BG64">
        <v>0</v>
      </c>
      <c r="BH64">
        <v>3809</v>
      </c>
      <c r="BI64" s="85">
        <v>7894</v>
      </c>
      <c r="BJ64">
        <v>0</v>
      </c>
      <c r="BK64" s="85">
        <v>2162997</v>
      </c>
      <c r="BL64">
        <v>5091</v>
      </c>
      <c r="BM64">
        <v>4625.0302734</v>
      </c>
      <c r="BN64">
        <v>4887.6337891</v>
      </c>
      <c r="BO64">
        <v>4887.6337891</v>
      </c>
      <c r="BP64">
        <v>5929.1992188</v>
      </c>
      <c r="BQ64">
        <v>0.0501417969</v>
      </c>
      <c r="BR64">
        <v>0.0434155273</v>
      </c>
      <c r="BS64">
        <v>0</v>
      </c>
      <c r="BT64">
        <v>19.322</v>
      </c>
      <c r="BU64">
        <v>0</v>
      </c>
      <c r="BV64">
        <v>1623576.7899</v>
      </c>
      <c r="BW64">
        <v>10220.160693</v>
      </c>
      <c r="BX64">
        <v>0</v>
      </c>
      <c r="BY64">
        <v>10688.21168</v>
      </c>
      <c r="BZ64">
        <v>236966.37598</v>
      </c>
      <c r="CA64">
        <v>0</v>
      </c>
      <c r="CB64">
        <v>0</v>
      </c>
      <c r="CC64">
        <v>0</v>
      </c>
      <c r="CD64">
        <v>114563.98731</v>
      </c>
      <c r="CE64">
        <v>0</v>
      </c>
      <c r="CF64">
        <v>0</v>
      </c>
      <c r="CG64">
        <v>0</v>
      </c>
      <c r="CH64">
        <v>0.9731359256</v>
      </c>
      <c r="CI64">
        <v>1942394</v>
      </c>
      <c r="CJ64">
        <v>419.974</v>
      </c>
      <c r="CK64" s="85">
        <v>126286</v>
      </c>
      <c r="CL64" s="85">
        <v>58256</v>
      </c>
      <c r="CM64" s="85">
        <v>184542</v>
      </c>
      <c r="CN64">
        <v>2180557.5256</v>
      </c>
      <c r="CO64">
        <v>5229</v>
      </c>
      <c r="CP64">
        <v>829.278</v>
      </c>
      <c r="CQ64">
        <v>5262</v>
      </c>
      <c r="CR64">
        <v>987.721</v>
      </c>
      <c r="CS64">
        <v>5199</v>
      </c>
      <c r="CT64">
        <v>2304.818</v>
      </c>
      <c r="CU64">
        <v>5092</v>
      </c>
      <c r="CV64">
        <v>1334.117</v>
      </c>
      <c r="CW64">
        <v>5111</v>
      </c>
      <c r="CX64">
        <v>591.372</v>
      </c>
      <c r="CY64">
        <v>5121</v>
      </c>
      <c r="CZ64">
        <v>332.793</v>
      </c>
      <c r="DA64">
        <v>5121</v>
      </c>
      <c r="DB64">
        <v>1346.994</v>
      </c>
      <c r="DC64">
        <v>5150</v>
      </c>
      <c r="DD64">
        <v>1417.459</v>
      </c>
      <c r="DE64">
        <v>5106</v>
      </c>
      <c r="DF64">
        <v>668.851</v>
      </c>
      <c r="DG64">
        <v>5261</v>
      </c>
      <c r="DH64">
        <v>400.387</v>
      </c>
      <c r="DI64">
        <v>4989</v>
      </c>
      <c r="DJ64">
        <v>572.187</v>
      </c>
      <c r="DK64">
        <v>5092</v>
      </c>
      <c r="DL64">
        <v>182.339</v>
      </c>
      <c r="DM64">
        <v>5060</v>
      </c>
      <c r="DN64">
        <v>241.679</v>
      </c>
      <c r="DP64">
        <v>4971</v>
      </c>
      <c r="DQ64" s="85">
        <v>2138088</v>
      </c>
      <c r="DR64" s="85">
        <v>50397</v>
      </c>
      <c r="DS64" s="85">
        <v>2188485</v>
      </c>
      <c r="DT64">
        <v>0</v>
      </c>
      <c r="DU64" s="85">
        <v>2196379</v>
      </c>
      <c r="DV64" s="85">
        <v>200363</v>
      </c>
      <c r="DW64" s="85">
        <v>200363</v>
      </c>
      <c r="DX64">
        <v>2196379</v>
      </c>
      <c r="DY64">
        <v>5230</v>
      </c>
      <c r="DZ64">
        <v>200363</v>
      </c>
      <c r="EA64" s="85">
        <v>2380921</v>
      </c>
      <c r="EB64" s="85">
        <v>2380921</v>
      </c>
    </row>
    <row r="65" spans="1:132" ht="12.75">
      <c r="A65">
        <v>57837</v>
      </c>
      <c r="B65" t="s">
        <v>447</v>
      </c>
      <c r="C65" t="s">
        <v>209</v>
      </c>
      <c r="D65">
        <v>4</v>
      </c>
      <c r="E65">
        <v>2</v>
      </c>
      <c r="F65">
        <v>320.263</v>
      </c>
      <c r="G65">
        <v>0</v>
      </c>
      <c r="H65">
        <v>0</v>
      </c>
      <c r="I65">
        <v>0.28</v>
      </c>
      <c r="J65">
        <v>1.39</v>
      </c>
      <c r="K65">
        <v>0</v>
      </c>
      <c r="L65">
        <v>0</v>
      </c>
      <c r="M65">
        <v>0</v>
      </c>
      <c r="N65">
        <v>0</v>
      </c>
      <c r="O65">
        <v>0</v>
      </c>
      <c r="P65">
        <v>0</v>
      </c>
      <c r="Q65">
        <v>0</v>
      </c>
      <c r="R65">
        <v>22.437</v>
      </c>
      <c r="S65">
        <v>5.398</v>
      </c>
      <c r="T65">
        <v>288.5</v>
      </c>
      <c r="U65">
        <v>0</v>
      </c>
      <c r="V65">
        <v>0</v>
      </c>
      <c r="W65">
        <v>0</v>
      </c>
      <c r="X65">
        <v>0</v>
      </c>
      <c r="Y65">
        <v>0</v>
      </c>
      <c r="Z65">
        <v>0</v>
      </c>
      <c r="AA65">
        <v>0</v>
      </c>
      <c r="AB65">
        <v>0</v>
      </c>
      <c r="AC65">
        <v>0</v>
      </c>
      <c r="AD65">
        <v>0</v>
      </c>
      <c r="AE65">
        <v>0</v>
      </c>
      <c r="AF65">
        <v>69.493</v>
      </c>
      <c r="AG65">
        <v>0</v>
      </c>
      <c r="AH65">
        <v>0</v>
      </c>
      <c r="AI65">
        <v>320.263</v>
      </c>
      <c r="AJ65">
        <v>320.263</v>
      </c>
      <c r="AK65">
        <v>69.493</v>
      </c>
      <c r="AL65">
        <v>1.67</v>
      </c>
      <c r="AM65">
        <v>318.593</v>
      </c>
      <c r="AN65">
        <v>0</v>
      </c>
      <c r="AO65">
        <v>0</v>
      </c>
      <c r="AP65">
        <v>0</v>
      </c>
      <c r="AQ65">
        <v>11.333</v>
      </c>
      <c r="AR65">
        <v>0</v>
      </c>
      <c r="AS65">
        <v>0</v>
      </c>
      <c r="AT65">
        <v>0</v>
      </c>
      <c r="AU65">
        <v>0</v>
      </c>
      <c r="AV65" s="85">
        <v>22666</v>
      </c>
      <c r="AW65">
        <v>0</v>
      </c>
      <c r="AX65">
        <v>0</v>
      </c>
      <c r="AY65">
        <v>0</v>
      </c>
      <c r="AZ65">
        <v>0</v>
      </c>
      <c r="BA65" s="85">
        <v>48154</v>
      </c>
      <c r="BB65">
        <v>0</v>
      </c>
      <c r="BC65">
        <v>0</v>
      </c>
      <c r="BD65">
        <v>0</v>
      </c>
      <c r="BE65" s="85">
        <v>2359924</v>
      </c>
      <c r="BF65">
        <v>0</v>
      </c>
      <c r="BG65">
        <v>0</v>
      </c>
      <c r="BH65">
        <v>3809</v>
      </c>
      <c r="BI65" s="85">
        <v>7844</v>
      </c>
      <c r="BJ65" s="85">
        <v>15258</v>
      </c>
      <c r="BK65" s="85">
        <v>2173451</v>
      </c>
      <c r="BL65">
        <v>5067</v>
      </c>
      <c r="BM65">
        <v>4625.0302734</v>
      </c>
      <c r="BN65">
        <v>4887.6337891</v>
      </c>
      <c r="BO65">
        <v>4887.6337891</v>
      </c>
      <c r="BP65">
        <v>5929.1992188</v>
      </c>
      <c r="BQ65">
        <v>0.0501417969</v>
      </c>
      <c r="BR65">
        <v>0.0434155273</v>
      </c>
      <c r="BS65">
        <v>48154</v>
      </c>
      <c r="BT65">
        <v>5.57</v>
      </c>
      <c r="BU65">
        <v>0</v>
      </c>
      <c r="BV65">
        <v>1745248.3627</v>
      </c>
      <c r="BW65">
        <v>146336.78716</v>
      </c>
      <c r="BX65">
        <v>0</v>
      </c>
      <c r="BY65">
        <v>3840.698086</v>
      </c>
      <c r="BZ65">
        <v>342114.79492</v>
      </c>
      <c r="CA65">
        <v>0</v>
      </c>
      <c r="CB65">
        <v>0</v>
      </c>
      <c r="CC65">
        <v>41203.784131</v>
      </c>
      <c r="CD65">
        <v>33025.639649</v>
      </c>
      <c r="CE65">
        <v>0</v>
      </c>
      <c r="CF65">
        <v>0</v>
      </c>
      <c r="CG65">
        <v>0</v>
      </c>
      <c r="CH65">
        <v>0.9731359256</v>
      </c>
      <c r="CI65">
        <v>2249667</v>
      </c>
      <c r="CJ65">
        <v>486.411</v>
      </c>
      <c r="CK65" s="85">
        <v>146264</v>
      </c>
      <c r="CL65" s="85">
        <v>67471</v>
      </c>
      <c r="CM65" s="85">
        <v>213735</v>
      </c>
      <c r="CN65">
        <v>2573659.0667</v>
      </c>
      <c r="CO65">
        <v>5229</v>
      </c>
      <c r="CP65">
        <v>829.278</v>
      </c>
      <c r="CQ65">
        <v>5262</v>
      </c>
      <c r="CR65">
        <v>987.721</v>
      </c>
      <c r="CS65">
        <v>5199</v>
      </c>
      <c r="CT65">
        <v>2304.818</v>
      </c>
      <c r="CU65">
        <v>5092</v>
      </c>
      <c r="CV65">
        <v>1334.117</v>
      </c>
      <c r="CW65">
        <v>5111</v>
      </c>
      <c r="CX65">
        <v>591.372</v>
      </c>
      <c r="CY65">
        <v>5121</v>
      </c>
      <c r="CZ65">
        <v>332.793</v>
      </c>
      <c r="DA65">
        <v>5121</v>
      </c>
      <c r="DB65">
        <v>1346.994</v>
      </c>
      <c r="DC65">
        <v>5150</v>
      </c>
      <c r="DD65">
        <v>1417.459</v>
      </c>
      <c r="DE65">
        <v>5106</v>
      </c>
      <c r="DF65">
        <v>668.851</v>
      </c>
      <c r="DG65">
        <v>5261</v>
      </c>
      <c r="DH65">
        <v>400.387</v>
      </c>
      <c r="DI65">
        <v>4989</v>
      </c>
      <c r="DJ65">
        <v>572.187</v>
      </c>
      <c r="DK65">
        <v>5092</v>
      </c>
      <c r="DL65">
        <v>182.339</v>
      </c>
      <c r="DM65">
        <v>5060</v>
      </c>
      <c r="DN65">
        <v>241.679</v>
      </c>
      <c r="DP65">
        <v>4971</v>
      </c>
      <c r="DQ65" s="85">
        <v>2464645</v>
      </c>
      <c r="DR65" s="85">
        <v>58369</v>
      </c>
      <c r="DS65" s="85">
        <v>2523014</v>
      </c>
      <c r="DT65" s="85">
        <v>32896</v>
      </c>
      <c r="DU65" s="85">
        <v>2563754</v>
      </c>
      <c r="DV65" s="85">
        <v>203830</v>
      </c>
      <c r="DW65" s="85">
        <v>203830</v>
      </c>
      <c r="DX65">
        <v>2563754</v>
      </c>
      <c r="DY65">
        <v>5271</v>
      </c>
      <c r="DZ65">
        <v>203830</v>
      </c>
      <c r="EA65" s="85">
        <v>2777489</v>
      </c>
      <c r="EB65" s="85">
        <v>2777489</v>
      </c>
    </row>
    <row r="66" spans="1:132" ht="12.75">
      <c r="A66">
        <v>57838</v>
      </c>
      <c r="B66" t="s">
        <v>447</v>
      </c>
      <c r="C66" t="s">
        <v>598</v>
      </c>
      <c r="D66">
        <v>4</v>
      </c>
      <c r="E66">
        <v>2</v>
      </c>
      <c r="F66">
        <v>1333.488</v>
      </c>
      <c r="G66">
        <v>0</v>
      </c>
      <c r="H66">
        <v>0</v>
      </c>
      <c r="I66">
        <v>1.129</v>
      </c>
      <c r="J66">
        <v>15.026</v>
      </c>
      <c r="K66">
        <v>0.385</v>
      </c>
      <c r="L66">
        <v>0</v>
      </c>
      <c r="M66">
        <v>0</v>
      </c>
      <c r="N66">
        <v>0</v>
      </c>
      <c r="O66">
        <v>0</v>
      </c>
      <c r="P66">
        <v>0</v>
      </c>
      <c r="Q66">
        <v>30.105</v>
      </c>
      <c r="R66">
        <v>43.976</v>
      </c>
      <c r="S66">
        <v>0</v>
      </c>
      <c r="T66">
        <v>1073.67</v>
      </c>
      <c r="U66">
        <v>0.168</v>
      </c>
      <c r="V66">
        <v>0</v>
      </c>
      <c r="W66">
        <v>0</v>
      </c>
      <c r="X66">
        <v>0</v>
      </c>
      <c r="Y66">
        <v>0</v>
      </c>
      <c r="Z66">
        <v>0</v>
      </c>
      <c r="AA66">
        <v>0</v>
      </c>
      <c r="AB66">
        <v>0</v>
      </c>
      <c r="AC66">
        <v>0</v>
      </c>
      <c r="AD66">
        <v>0</v>
      </c>
      <c r="AE66">
        <v>0</v>
      </c>
      <c r="AF66">
        <v>313.754</v>
      </c>
      <c r="AG66">
        <v>0</v>
      </c>
      <c r="AH66">
        <v>0</v>
      </c>
      <c r="AI66">
        <v>1333.488</v>
      </c>
      <c r="AJ66">
        <v>1333.488</v>
      </c>
      <c r="AK66">
        <v>313.754</v>
      </c>
      <c r="AL66">
        <v>16.54</v>
      </c>
      <c r="AM66">
        <v>1286.843</v>
      </c>
      <c r="AN66">
        <v>241.775</v>
      </c>
      <c r="AO66">
        <v>0</v>
      </c>
      <c r="AP66">
        <v>0</v>
      </c>
      <c r="AQ66">
        <v>0</v>
      </c>
      <c r="AR66">
        <v>0</v>
      </c>
      <c r="AS66" s="85">
        <v>66488</v>
      </c>
      <c r="AT66">
        <v>0</v>
      </c>
      <c r="AU66">
        <v>0</v>
      </c>
      <c r="AV66">
        <v>0</v>
      </c>
      <c r="AW66">
        <v>0</v>
      </c>
      <c r="AX66">
        <v>0</v>
      </c>
      <c r="AY66">
        <v>0</v>
      </c>
      <c r="AZ66">
        <v>0</v>
      </c>
      <c r="BA66">
        <v>0</v>
      </c>
      <c r="BB66">
        <v>0</v>
      </c>
      <c r="BC66">
        <v>0</v>
      </c>
      <c r="BD66">
        <v>0</v>
      </c>
      <c r="BE66" s="85">
        <v>9412814</v>
      </c>
      <c r="BF66">
        <v>0</v>
      </c>
      <c r="BG66">
        <v>0</v>
      </c>
      <c r="BH66">
        <v>3809</v>
      </c>
      <c r="BI66" s="85">
        <v>27272</v>
      </c>
      <c r="BJ66">
        <v>0</v>
      </c>
      <c r="BK66" s="85">
        <v>7511781</v>
      </c>
      <c r="BL66">
        <v>5145</v>
      </c>
      <c r="BM66">
        <v>4625.0302734</v>
      </c>
      <c r="BN66">
        <v>4887.6337891</v>
      </c>
      <c r="BO66">
        <v>4887.6337891</v>
      </c>
      <c r="BP66">
        <v>5929.1992188</v>
      </c>
      <c r="BQ66">
        <v>0.0501417969</v>
      </c>
      <c r="BR66">
        <v>0.0434155273</v>
      </c>
      <c r="BS66">
        <v>0</v>
      </c>
      <c r="BT66">
        <v>51.878</v>
      </c>
      <c r="BU66">
        <v>0</v>
      </c>
      <c r="BV66">
        <v>7049309.4287</v>
      </c>
      <c r="BW66">
        <v>286816.71133</v>
      </c>
      <c r="BX66">
        <v>240973</v>
      </c>
      <c r="BY66">
        <v>0</v>
      </c>
      <c r="BZ66">
        <v>1273200.665</v>
      </c>
      <c r="CA66">
        <v>2400.6141797</v>
      </c>
      <c r="CB66">
        <v>0</v>
      </c>
      <c r="CC66">
        <v>186030.99717</v>
      </c>
      <c r="CD66">
        <v>307594.99707</v>
      </c>
      <c r="CE66">
        <v>0</v>
      </c>
      <c r="CF66">
        <v>0</v>
      </c>
      <c r="CG66">
        <v>0</v>
      </c>
      <c r="CH66">
        <v>0.9731359256</v>
      </c>
      <c r="CI66">
        <v>9095246</v>
      </c>
      <c r="CJ66">
        <v>1966.527</v>
      </c>
      <c r="CK66" s="85">
        <v>591335</v>
      </c>
      <c r="CL66" s="85">
        <v>272782</v>
      </c>
      <c r="CM66" s="85">
        <v>864117</v>
      </c>
      <c r="CN66">
        <v>10276931.413</v>
      </c>
      <c r="CO66">
        <v>5229</v>
      </c>
      <c r="CP66">
        <v>829.278</v>
      </c>
      <c r="CQ66">
        <v>5262</v>
      </c>
      <c r="CR66">
        <v>987.721</v>
      </c>
      <c r="CS66">
        <v>5199</v>
      </c>
      <c r="CT66">
        <v>2304.818</v>
      </c>
      <c r="CU66">
        <v>5092</v>
      </c>
      <c r="CV66">
        <v>1334.117</v>
      </c>
      <c r="CW66">
        <v>5111</v>
      </c>
      <c r="CX66">
        <v>591.372</v>
      </c>
      <c r="CY66">
        <v>5121</v>
      </c>
      <c r="CZ66">
        <v>332.793</v>
      </c>
      <c r="DA66">
        <v>5121</v>
      </c>
      <c r="DB66">
        <v>1346.994</v>
      </c>
      <c r="DC66">
        <v>5150</v>
      </c>
      <c r="DD66">
        <v>1417.459</v>
      </c>
      <c r="DE66">
        <v>5106</v>
      </c>
      <c r="DF66">
        <v>668.851</v>
      </c>
      <c r="DG66">
        <v>5261</v>
      </c>
      <c r="DH66">
        <v>400.387</v>
      </c>
      <c r="DI66">
        <v>4989</v>
      </c>
      <c r="DJ66">
        <v>572.187</v>
      </c>
      <c r="DK66">
        <v>5092</v>
      </c>
      <c r="DL66">
        <v>182.339</v>
      </c>
      <c r="DM66">
        <v>5060</v>
      </c>
      <c r="DN66">
        <v>241.679</v>
      </c>
      <c r="DP66">
        <v>4971</v>
      </c>
      <c r="DQ66" s="85">
        <v>10117781</v>
      </c>
      <c r="DR66" s="85">
        <v>235983</v>
      </c>
      <c r="DS66" s="85">
        <v>10353764</v>
      </c>
      <c r="DT66">
        <v>0</v>
      </c>
      <c r="DU66" s="85">
        <v>10381036</v>
      </c>
      <c r="DV66" s="85">
        <v>968222</v>
      </c>
      <c r="DW66" s="85">
        <v>968222</v>
      </c>
      <c r="DX66">
        <v>10381036</v>
      </c>
      <c r="DY66">
        <v>5279</v>
      </c>
      <c r="DZ66">
        <v>968222</v>
      </c>
      <c r="EA66" s="85">
        <v>11245153</v>
      </c>
      <c r="EB66" s="85">
        <v>11245153</v>
      </c>
    </row>
    <row r="67" spans="1:132" ht="12.75">
      <c r="A67">
        <v>57839</v>
      </c>
      <c r="B67" t="s">
        <v>447</v>
      </c>
      <c r="C67" t="s">
        <v>280</v>
      </c>
      <c r="D67">
        <v>4</v>
      </c>
      <c r="E67">
        <v>2</v>
      </c>
      <c r="F67">
        <v>598.079</v>
      </c>
      <c r="G67">
        <v>0</v>
      </c>
      <c r="H67">
        <v>0</v>
      </c>
      <c r="I67">
        <v>1.51</v>
      </c>
      <c r="J67">
        <v>3.356</v>
      </c>
      <c r="K67">
        <v>0</v>
      </c>
      <c r="L67">
        <v>0.297</v>
      </c>
      <c r="M67">
        <v>0</v>
      </c>
      <c r="N67">
        <v>0</v>
      </c>
      <c r="O67">
        <v>0</v>
      </c>
      <c r="P67">
        <v>0</v>
      </c>
      <c r="Q67">
        <v>0</v>
      </c>
      <c r="R67">
        <v>33.236</v>
      </c>
      <c r="S67">
        <v>0</v>
      </c>
      <c r="T67">
        <v>622.5</v>
      </c>
      <c r="U67">
        <v>0</v>
      </c>
      <c r="V67">
        <v>0</v>
      </c>
      <c r="W67">
        <v>0</v>
      </c>
      <c r="X67">
        <v>0</v>
      </c>
      <c r="Y67">
        <v>0</v>
      </c>
      <c r="Z67">
        <v>0</v>
      </c>
      <c r="AA67">
        <v>0</v>
      </c>
      <c r="AB67">
        <v>0</v>
      </c>
      <c r="AC67">
        <v>0</v>
      </c>
      <c r="AD67">
        <v>0</v>
      </c>
      <c r="AE67">
        <v>0</v>
      </c>
      <c r="AF67">
        <v>317.747</v>
      </c>
      <c r="AG67">
        <v>0</v>
      </c>
      <c r="AH67">
        <v>0</v>
      </c>
      <c r="AI67">
        <v>598.079</v>
      </c>
      <c r="AJ67">
        <v>598.079</v>
      </c>
      <c r="AK67">
        <v>317.747</v>
      </c>
      <c r="AL67">
        <v>5.163</v>
      </c>
      <c r="AM67">
        <v>592.916</v>
      </c>
      <c r="AN67">
        <v>0</v>
      </c>
      <c r="AO67">
        <v>0</v>
      </c>
      <c r="AP67">
        <v>0</v>
      </c>
      <c r="AQ67">
        <v>0</v>
      </c>
      <c r="AR67">
        <v>0</v>
      </c>
      <c r="AS67">
        <v>0</v>
      </c>
      <c r="AT67">
        <v>0</v>
      </c>
      <c r="AU67">
        <v>0</v>
      </c>
      <c r="AV67">
        <v>0</v>
      </c>
      <c r="AW67">
        <v>0</v>
      </c>
      <c r="AX67">
        <v>0</v>
      </c>
      <c r="AY67">
        <v>0</v>
      </c>
      <c r="AZ67">
        <v>0</v>
      </c>
      <c r="BA67">
        <v>0</v>
      </c>
      <c r="BB67">
        <v>0</v>
      </c>
      <c r="BC67">
        <v>0</v>
      </c>
      <c r="BD67">
        <v>0</v>
      </c>
      <c r="BE67" s="85">
        <v>4501083</v>
      </c>
      <c r="BF67">
        <v>0</v>
      </c>
      <c r="BG67">
        <v>0</v>
      </c>
      <c r="BH67">
        <v>3809</v>
      </c>
      <c r="BI67" s="85">
        <v>12424</v>
      </c>
      <c r="BJ67">
        <v>0</v>
      </c>
      <c r="BK67" s="85">
        <v>3057982</v>
      </c>
      <c r="BL67">
        <v>4971</v>
      </c>
      <c r="BM67">
        <v>4625.0302734</v>
      </c>
      <c r="BN67">
        <v>4887.6337891</v>
      </c>
      <c r="BO67">
        <v>4887.6337891</v>
      </c>
      <c r="BP67">
        <v>5929.1992188</v>
      </c>
      <c r="BQ67">
        <v>0.0501417969</v>
      </c>
      <c r="BR67">
        <v>0.0434155273</v>
      </c>
      <c r="BS67">
        <v>0</v>
      </c>
      <c r="BT67">
        <v>18.509</v>
      </c>
      <c r="BU67">
        <v>0</v>
      </c>
      <c r="BV67">
        <v>3247986.2339</v>
      </c>
      <c r="BW67">
        <v>216769.15176</v>
      </c>
      <c r="BX67">
        <v>0</v>
      </c>
      <c r="BY67">
        <v>0</v>
      </c>
      <c r="BZ67">
        <v>738185.30274</v>
      </c>
      <c r="CA67">
        <v>0</v>
      </c>
      <c r="CB67">
        <v>0</v>
      </c>
      <c r="CC67">
        <v>188398.52642</v>
      </c>
      <c r="CD67">
        <v>109743.54834</v>
      </c>
      <c r="CE67">
        <v>0</v>
      </c>
      <c r="CF67">
        <v>0</v>
      </c>
      <c r="CG67">
        <v>0</v>
      </c>
      <c r="CH67">
        <v>0.9731359256</v>
      </c>
      <c r="CI67">
        <v>4380165</v>
      </c>
      <c r="CJ67">
        <v>947.057</v>
      </c>
      <c r="CK67" s="85">
        <v>284780</v>
      </c>
      <c r="CL67" s="85">
        <v>131369</v>
      </c>
      <c r="CM67" s="85">
        <v>416149</v>
      </c>
      <c r="CN67">
        <v>4917231.7632</v>
      </c>
      <c r="CO67">
        <v>5229</v>
      </c>
      <c r="CP67">
        <v>829.278</v>
      </c>
      <c r="CQ67">
        <v>5262</v>
      </c>
      <c r="CR67">
        <v>987.721</v>
      </c>
      <c r="CS67">
        <v>5199</v>
      </c>
      <c r="CT67">
        <v>2304.818</v>
      </c>
      <c r="CU67">
        <v>5092</v>
      </c>
      <c r="CV67">
        <v>1334.117</v>
      </c>
      <c r="CW67">
        <v>5111</v>
      </c>
      <c r="CX67">
        <v>591.372</v>
      </c>
      <c r="CY67">
        <v>5121</v>
      </c>
      <c r="CZ67">
        <v>332.793</v>
      </c>
      <c r="DA67">
        <v>5121</v>
      </c>
      <c r="DB67">
        <v>1346.994</v>
      </c>
      <c r="DC67">
        <v>5150</v>
      </c>
      <c r="DD67">
        <v>1417.459</v>
      </c>
      <c r="DE67">
        <v>5106</v>
      </c>
      <c r="DF67">
        <v>668.851</v>
      </c>
      <c r="DG67">
        <v>5261</v>
      </c>
      <c r="DH67">
        <v>400.387</v>
      </c>
      <c r="DI67">
        <v>4989</v>
      </c>
      <c r="DJ67">
        <v>572.187</v>
      </c>
      <c r="DK67">
        <v>5092</v>
      </c>
      <c r="DL67">
        <v>182.339</v>
      </c>
      <c r="DM67">
        <v>5060</v>
      </c>
      <c r="DN67">
        <v>241.679</v>
      </c>
      <c r="DP67">
        <v>4971</v>
      </c>
      <c r="DQ67" s="85">
        <v>4707820</v>
      </c>
      <c r="DR67" s="85">
        <v>113647</v>
      </c>
      <c r="DS67" s="85">
        <v>4821467</v>
      </c>
      <c r="DT67">
        <v>0</v>
      </c>
      <c r="DU67" s="85">
        <v>4833891</v>
      </c>
      <c r="DV67" s="85">
        <v>332808</v>
      </c>
      <c r="DW67" s="85">
        <v>332808</v>
      </c>
      <c r="DX67">
        <v>4833891</v>
      </c>
      <c r="DY67">
        <v>5104</v>
      </c>
      <c r="DZ67">
        <v>332808</v>
      </c>
      <c r="EA67" s="85">
        <v>5250040</v>
      </c>
      <c r="EB67" s="85">
        <v>5250040</v>
      </c>
    </row>
    <row r="68" spans="1:132" ht="12.75">
      <c r="A68">
        <v>57840</v>
      </c>
      <c r="B68" t="s">
        <v>447</v>
      </c>
      <c r="C68" t="s">
        <v>95</v>
      </c>
      <c r="D68">
        <v>4</v>
      </c>
      <c r="E68">
        <v>2</v>
      </c>
      <c r="F68">
        <v>415.817</v>
      </c>
      <c r="G68">
        <v>0</v>
      </c>
      <c r="H68">
        <v>0</v>
      </c>
      <c r="I68">
        <v>0</v>
      </c>
      <c r="J68">
        <v>0</v>
      </c>
      <c r="K68">
        <v>0</v>
      </c>
      <c r="L68">
        <v>0</v>
      </c>
      <c r="M68">
        <v>0</v>
      </c>
      <c r="N68">
        <v>0</v>
      </c>
      <c r="O68">
        <v>0</v>
      </c>
      <c r="P68">
        <v>0</v>
      </c>
      <c r="Q68">
        <v>24.282</v>
      </c>
      <c r="R68">
        <v>0</v>
      </c>
      <c r="S68">
        <v>0</v>
      </c>
      <c r="T68">
        <v>0</v>
      </c>
      <c r="U68">
        <v>0</v>
      </c>
      <c r="V68">
        <v>0</v>
      </c>
      <c r="W68">
        <v>0</v>
      </c>
      <c r="X68">
        <v>0</v>
      </c>
      <c r="Y68">
        <v>0</v>
      </c>
      <c r="Z68">
        <v>0</v>
      </c>
      <c r="AA68">
        <v>0</v>
      </c>
      <c r="AB68">
        <v>0</v>
      </c>
      <c r="AC68">
        <v>0</v>
      </c>
      <c r="AD68">
        <v>0</v>
      </c>
      <c r="AE68">
        <v>0</v>
      </c>
      <c r="AF68">
        <v>0</v>
      </c>
      <c r="AG68">
        <v>0</v>
      </c>
      <c r="AH68">
        <v>0</v>
      </c>
      <c r="AI68">
        <v>415.817</v>
      </c>
      <c r="AJ68">
        <v>415.817</v>
      </c>
      <c r="AK68">
        <v>0</v>
      </c>
      <c r="AL68">
        <v>0</v>
      </c>
      <c r="AM68">
        <v>391.535</v>
      </c>
      <c r="AN68">
        <v>379.732</v>
      </c>
      <c r="AO68">
        <v>0</v>
      </c>
      <c r="AP68">
        <v>0</v>
      </c>
      <c r="AQ68">
        <v>0</v>
      </c>
      <c r="AR68">
        <v>0</v>
      </c>
      <c r="AS68" s="85">
        <v>104426</v>
      </c>
      <c r="AT68">
        <v>0</v>
      </c>
      <c r="AU68">
        <v>0</v>
      </c>
      <c r="AV68">
        <v>0</v>
      </c>
      <c r="AW68">
        <v>0</v>
      </c>
      <c r="AX68">
        <v>0</v>
      </c>
      <c r="AY68">
        <v>0</v>
      </c>
      <c r="AZ68">
        <v>0</v>
      </c>
      <c r="BA68" s="85">
        <v>15812</v>
      </c>
      <c r="BB68">
        <v>0</v>
      </c>
      <c r="BC68">
        <v>0</v>
      </c>
      <c r="BD68">
        <v>0</v>
      </c>
      <c r="BE68" s="85">
        <v>2459425</v>
      </c>
      <c r="BF68">
        <v>0</v>
      </c>
      <c r="BG68">
        <v>0</v>
      </c>
      <c r="BH68">
        <v>3809</v>
      </c>
      <c r="BI68" s="85">
        <v>9629</v>
      </c>
      <c r="BJ68" s="85">
        <v>11762</v>
      </c>
      <c r="BK68" s="85">
        <v>2674843</v>
      </c>
      <c r="BL68">
        <v>5202</v>
      </c>
      <c r="BM68">
        <v>4625.0302734</v>
      </c>
      <c r="BN68">
        <v>4887.6337891</v>
      </c>
      <c r="BO68">
        <v>4887.6337891</v>
      </c>
      <c r="BP68">
        <v>5929.1992188</v>
      </c>
      <c r="BQ68">
        <v>0.0501417969</v>
      </c>
      <c r="BR68">
        <v>0.0434155273</v>
      </c>
      <c r="BS68">
        <v>15812</v>
      </c>
      <c r="BT68">
        <v>0</v>
      </c>
      <c r="BU68">
        <v>0</v>
      </c>
      <c r="BV68">
        <v>2144823.702</v>
      </c>
      <c r="BW68">
        <v>0</v>
      </c>
      <c r="BX68">
        <v>194363</v>
      </c>
      <c r="BY68">
        <v>0</v>
      </c>
      <c r="BZ68">
        <v>0</v>
      </c>
      <c r="CA68">
        <v>0</v>
      </c>
      <c r="CB68">
        <v>0</v>
      </c>
      <c r="CC68">
        <v>0</v>
      </c>
      <c r="CD68">
        <v>0</v>
      </c>
      <c r="CE68">
        <v>0</v>
      </c>
      <c r="CF68">
        <v>0</v>
      </c>
      <c r="CG68">
        <v>0</v>
      </c>
      <c r="CH68">
        <v>0.9731359256</v>
      </c>
      <c r="CI68">
        <v>2276347</v>
      </c>
      <c r="CJ68">
        <v>492.18</v>
      </c>
      <c r="CK68" s="85">
        <v>147999</v>
      </c>
      <c r="CL68" s="85">
        <v>68272</v>
      </c>
      <c r="CM68" s="85">
        <v>216271</v>
      </c>
      <c r="CN68">
        <v>2675695.702</v>
      </c>
      <c r="CO68">
        <v>5229</v>
      </c>
      <c r="CP68">
        <v>829.278</v>
      </c>
      <c r="CQ68">
        <v>5262</v>
      </c>
      <c r="CR68">
        <v>987.721</v>
      </c>
      <c r="CS68">
        <v>5199</v>
      </c>
      <c r="CT68">
        <v>2304.818</v>
      </c>
      <c r="CU68">
        <v>5092</v>
      </c>
      <c r="CV68">
        <v>1334.117</v>
      </c>
      <c r="CW68">
        <v>5111</v>
      </c>
      <c r="CX68">
        <v>591.372</v>
      </c>
      <c r="CY68">
        <v>5121</v>
      </c>
      <c r="CZ68">
        <v>332.793</v>
      </c>
      <c r="DA68">
        <v>5121</v>
      </c>
      <c r="DB68">
        <v>1346.994</v>
      </c>
      <c r="DC68">
        <v>5150</v>
      </c>
      <c r="DD68">
        <v>1417.459</v>
      </c>
      <c r="DE68">
        <v>5106</v>
      </c>
      <c r="DF68">
        <v>668.851</v>
      </c>
      <c r="DG68">
        <v>5261</v>
      </c>
      <c r="DH68">
        <v>400.387</v>
      </c>
      <c r="DI68">
        <v>4989</v>
      </c>
      <c r="DJ68">
        <v>572.187</v>
      </c>
      <c r="DK68">
        <v>5092</v>
      </c>
      <c r="DL68">
        <v>182.339</v>
      </c>
      <c r="DM68">
        <v>5060</v>
      </c>
      <c r="DN68">
        <v>241.679</v>
      </c>
      <c r="DP68">
        <v>4971</v>
      </c>
      <c r="DQ68" s="85">
        <v>2560320</v>
      </c>
      <c r="DR68" s="85">
        <v>59062</v>
      </c>
      <c r="DS68" s="85">
        <v>2619382</v>
      </c>
      <c r="DT68" s="85">
        <v>4050</v>
      </c>
      <c r="DU68" s="85">
        <v>2633061</v>
      </c>
      <c r="DV68" s="85">
        <v>173636</v>
      </c>
      <c r="DW68" s="85">
        <v>173636</v>
      </c>
      <c r="DX68">
        <v>2633061</v>
      </c>
      <c r="DY68">
        <v>5350</v>
      </c>
      <c r="DZ68">
        <v>173636</v>
      </c>
      <c r="EA68" s="85">
        <v>2849332</v>
      </c>
      <c r="EB68" s="85">
        <v>2849332</v>
      </c>
    </row>
    <row r="69" spans="1:132" ht="12.75">
      <c r="A69">
        <v>57841</v>
      </c>
      <c r="B69" t="s">
        <v>447</v>
      </c>
      <c r="C69" t="s">
        <v>96</v>
      </c>
      <c r="D69">
        <v>4</v>
      </c>
      <c r="E69">
        <v>2</v>
      </c>
      <c r="F69">
        <v>169.085</v>
      </c>
      <c r="G69">
        <v>0</v>
      </c>
      <c r="H69">
        <v>0</v>
      </c>
      <c r="I69">
        <v>0.183</v>
      </c>
      <c r="J69">
        <v>0.36</v>
      </c>
      <c r="K69">
        <v>0</v>
      </c>
      <c r="L69">
        <v>0</v>
      </c>
      <c r="M69">
        <v>0</v>
      </c>
      <c r="N69">
        <v>0</v>
      </c>
      <c r="O69">
        <v>0</v>
      </c>
      <c r="P69">
        <v>0</v>
      </c>
      <c r="Q69">
        <v>0</v>
      </c>
      <c r="R69">
        <v>0.835</v>
      </c>
      <c r="S69">
        <v>0</v>
      </c>
      <c r="T69">
        <v>202.33</v>
      </c>
      <c r="U69">
        <v>0</v>
      </c>
      <c r="V69">
        <v>0</v>
      </c>
      <c r="W69">
        <v>0</v>
      </c>
      <c r="X69">
        <v>0</v>
      </c>
      <c r="Y69">
        <v>0</v>
      </c>
      <c r="Z69">
        <v>0</v>
      </c>
      <c r="AA69">
        <v>0</v>
      </c>
      <c r="AB69">
        <v>0</v>
      </c>
      <c r="AC69">
        <v>0</v>
      </c>
      <c r="AD69">
        <v>0</v>
      </c>
      <c r="AE69">
        <v>0</v>
      </c>
      <c r="AF69">
        <v>87.544</v>
      </c>
      <c r="AG69">
        <v>0</v>
      </c>
      <c r="AH69">
        <v>0</v>
      </c>
      <c r="AI69">
        <v>169.085</v>
      </c>
      <c r="AJ69">
        <v>169.085</v>
      </c>
      <c r="AK69">
        <v>87.544</v>
      </c>
      <c r="AL69">
        <v>0.543</v>
      </c>
      <c r="AM69">
        <v>168.542</v>
      </c>
      <c r="AN69">
        <v>0</v>
      </c>
      <c r="AO69">
        <v>0</v>
      </c>
      <c r="AP69">
        <v>0</v>
      </c>
      <c r="AQ69">
        <v>0</v>
      </c>
      <c r="AR69">
        <v>0</v>
      </c>
      <c r="AS69">
        <v>0</v>
      </c>
      <c r="AT69">
        <v>0</v>
      </c>
      <c r="AU69">
        <v>0</v>
      </c>
      <c r="AV69">
        <v>0</v>
      </c>
      <c r="AW69">
        <v>0</v>
      </c>
      <c r="AX69">
        <v>0</v>
      </c>
      <c r="AY69">
        <v>0</v>
      </c>
      <c r="AZ69">
        <v>0</v>
      </c>
      <c r="BA69">
        <v>0</v>
      </c>
      <c r="BB69">
        <v>0</v>
      </c>
      <c r="BC69">
        <v>0</v>
      </c>
      <c r="BD69">
        <v>0</v>
      </c>
      <c r="BE69" s="85">
        <v>1232383</v>
      </c>
      <c r="BF69">
        <v>0</v>
      </c>
      <c r="BG69">
        <v>0</v>
      </c>
      <c r="BH69">
        <v>3809</v>
      </c>
      <c r="BI69" s="85">
        <v>2890</v>
      </c>
      <c r="BJ69">
        <v>0</v>
      </c>
      <c r="BK69" s="85">
        <v>954149</v>
      </c>
      <c r="BL69">
        <v>4971</v>
      </c>
      <c r="BM69">
        <v>4625.0302734</v>
      </c>
      <c r="BN69">
        <v>4887.6337891</v>
      </c>
      <c r="BO69">
        <v>4887.6337891</v>
      </c>
      <c r="BP69">
        <v>5929.1992188</v>
      </c>
      <c r="BQ69">
        <v>0.0501417969</v>
      </c>
      <c r="BR69">
        <v>0.0434155273</v>
      </c>
      <c r="BS69">
        <v>0</v>
      </c>
      <c r="BT69">
        <v>1.995</v>
      </c>
      <c r="BU69">
        <v>0</v>
      </c>
      <c r="BV69">
        <v>923270.91163</v>
      </c>
      <c r="BW69">
        <v>5445.9694825</v>
      </c>
      <c r="BX69">
        <v>0</v>
      </c>
      <c r="BY69">
        <v>0</v>
      </c>
      <c r="BZ69">
        <v>239930.97559</v>
      </c>
      <c r="CA69">
        <v>0</v>
      </c>
      <c r="CB69">
        <v>0</v>
      </c>
      <c r="CC69">
        <v>51906.581641</v>
      </c>
      <c r="CD69">
        <v>11828.752442</v>
      </c>
      <c r="CE69">
        <v>0</v>
      </c>
      <c r="CF69">
        <v>0</v>
      </c>
      <c r="CG69">
        <v>0</v>
      </c>
      <c r="CH69">
        <v>0.9731359256</v>
      </c>
      <c r="CI69">
        <v>1199276</v>
      </c>
      <c r="CJ69">
        <v>259.301</v>
      </c>
      <c r="CK69" s="85">
        <v>77972</v>
      </c>
      <c r="CL69" s="85">
        <v>35968</v>
      </c>
      <c r="CM69" s="85">
        <v>113940</v>
      </c>
      <c r="CN69">
        <v>1346323.1908</v>
      </c>
      <c r="CO69">
        <v>5229</v>
      </c>
      <c r="CP69">
        <v>829.278</v>
      </c>
      <c r="CQ69">
        <v>5262</v>
      </c>
      <c r="CR69">
        <v>987.721</v>
      </c>
      <c r="CS69">
        <v>5199</v>
      </c>
      <c r="CT69">
        <v>2304.818</v>
      </c>
      <c r="CU69">
        <v>5092</v>
      </c>
      <c r="CV69">
        <v>1334.117</v>
      </c>
      <c r="CW69">
        <v>5111</v>
      </c>
      <c r="CX69">
        <v>591.372</v>
      </c>
      <c r="CY69">
        <v>5121</v>
      </c>
      <c r="CZ69">
        <v>332.793</v>
      </c>
      <c r="DA69">
        <v>5121</v>
      </c>
      <c r="DB69">
        <v>1346.994</v>
      </c>
      <c r="DC69">
        <v>5150</v>
      </c>
      <c r="DD69">
        <v>1417.459</v>
      </c>
      <c r="DE69">
        <v>5106</v>
      </c>
      <c r="DF69">
        <v>668.851</v>
      </c>
      <c r="DG69">
        <v>5261</v>
      </c>
      <c r="DH69">
        <v>400.387</v>
      </c>
      <c r="DI69">
        <v>4989</v>
      </c>
      <c r="DJ69">
        <v>572.187</v>
      </c>
      <c r="DK69">
        <v>5092</v>
      </c>
      <c r="DL69">
        <v>182.339</v>
      </c>
      <c r="DM69">
        <v>5060</v>
      </c>
      <c r="DN69">
        <v>241.679</v>
      </c>
      <c r="DP69">
        <v>4971</v>
      </c>
      <c r="DQ69" s="85">
        <v>1288985</v>
      </c>
      <c r="DR69" s="85">
        <v>31116</v>
      </c>
      <c r="DS69" s="85">
        <v>1320101</v>
      </c>
      <c r="DT69">
        <v>0</v>
      </c>
      <c r="DU69" s="85">
        <v>1322991</v>
      </c>
      <c r="DV69" s="85">
        <v>90608</v>
      </c>
      <c r="DW69" s="85">
        <v>90608</v>
      </c>
      <c r="DX69">
        <v>1322991</v>
      </c>
      <c r="DY69">
        <v>5102</v>
      </c>
      <c r="DZ69">
        <v>90608</v>
      </c>
      <c r="EA69" s="85">
        <v>1436931</v>
      </c>
      <c r="EB69" s="85">
        <v>1436931</v>
      </c>
    </row>
    <row r="70" spans="1:132" ht="12.75">
      <c r="A70">
        <v>57842</v>
      </c>
      <c r="B70" t="s">
        <v>447</v>
      </c>
      <c r="C70" t="s">
        <v>599</v>
      </c>
      <c r="D70">
        <v>4</v>
      </c>
      <c r="E70">
        <v>2</v>
      </c>
      <c r="F70">
        <v>1229.537</v>
      </c>
      <c r="G70">
        <v>0</v>
      </c>
      <c r="H70">
        <v>0</v>
      </c>
      <c r="I70">
        <v>1.161</v>
      </c>
      <c r="J70">
        <v>14.634</v>
      </c>
      <c r="K70">
        <v>0.941</v>
      </c>
      <c r="L70">
        <v>0</v>
      </c>
      <c r="M70">
        <v>0</v>
      </c>
      <c r="N70">
        <v>0</v>
      </c>
      <c r="O70">
        <v>0</v>
      </c>
      <c r="P70">
        <v>0</v>
      </c>
      <c r="Q70">
        <v>24.979</v>
      </c>
      <c r="R70">
        <v>15.964</v>
      </c>
      <c r="S70">
        <v>0</v>
      </c>
      <c r="T70">
        <v>1019.5</v>
      </c>
      <c r="U70">
        <v>0</v>
      </c>
      <c r="V70">
        <v>0</v>
      </c>
      <c r="W70">
        <v>0</v>
      </c>
      <c r="X70">
        <v>0</v>
      </c>
      <c r="Y70">
        <v>0</v>
      </c>
      <c r="Z70">
        <v>0</v>
      </c>
      <c r="AA70">
        <v>0</v>
      </c>
      <c r="AB70">
        <v>0</v>
      </c>
      <c r="AC70">
        <v>0</v>
      </c>
      <c r="AD70">
        <v>0</v>
      </c>
      <c r="AE70">
        <v>0</v>
      </c>
      <c r="AF70">
        <v>526.411</v>
      </c>
      <c r="AG70">
        <v>0</v>
      </c>
      <c r="AH70">
        <v>0</v>
      </c>
      <c r="AI70">
        <v>1229.537</v>
      </c>
      <c r="AJ70">
        <v>1229.537</v>
      </c>
      <c r="AK70">
        <v>526.411</v>
      </c>
      <c r="AL70">
        <v>16.736</v>
      </c>
      <c r="AM70">
        <v>1187.822</v>
      </c>
      <c r="AN70">
        <v>239.861</v>
      </c>
      <c r="AO70">
        <v>0</v>
      </c>
      <c r="AP70">
        <v>0</v>
      </c>
      <c r="AQ70">
        <v>0</v>
      </c>
      <c r="AR70">
        <v>0</v>
      </c>
      <c r="AS70" s="85">
        <v>65962</v>
      </c>
      <c r="AT70">
        <v>0</v>
      </c>
      <c r="AU70">
        <v>0</v>
      </c>
      <c r="AV70">
        <v>0</v>
      </c>
      <c r="AW70">
        <v>0</v>
      </c>
      <c r="AX70">
        <v>0</v>
      </c>
      <c r="AY70">
        <v>0</v>
      </c>
      <c r="AZ70">
        <v>0</v>
      </c>
      <c r="BA70">
        <v>0</v>
      </c>
      <c r="BB70">
        <v>0</v>
      </c>
      <c r="BC70">
        <v>0</v>
      </c>
      <c r="BD70">
        <v>0</v>
      </c>
      <c r="BE70" s="85">
        <v>8709441</v>
      </c>
      <c r="BF70">
        <v>0</v>
      </c>
      <c r="BG70">
        <v>0</v>
      </c>
      <c r="BH70">
        <v>3809</v>
      </c>
      <c r="BI70" s="85">
        <v>16098</v>
      </c>
      <c r="BJ70">
        <v>0</v>
      </c>
      <c r="BK70" s="85">
        <v>5361643</v>
      </c>
      <c r="BL70">
        <v>5142</v>
      </c>
      <c r="BM70">
        <v>4625.0302734</v>
      </c>
      <c r="BN70">
        <v>4887.6337891</v>
      </c>
      <c r="BO70">
        <v>4887.6337891</v>
      </c>
      <c r="BP70">
        <v>5929.1992188</v>
      </c>
      <c r="BQ70">
        <v>0.0501417969</v>
      </c>
      <c r="BR70">
        <v>0.0434155273</v>
      </c>
      <c r="BS70">
        <v>0</v>
      </c>
      <c r="BT70">
        <v>52.53</v>
      </c>
      <c r="BU70">
        <v>0</v>
      </c>
      <c r="BV70">
        <v>6506873.6623</v>
      </c>
      <c r="BW70">
        <v>104119.10996</v>
      </c>
      <c r="BX70">
        <v>199942</v>
      </c>
      <c r="BY70">
        <v>0</v>
      </c>
      <c r="BZ70">
        <v>1208963.7207</v>
      </c>
      <c r="CA70">
        <v>0</v>
      </c>
      <c r="CB70">
        <v>0</v>
      </c>
      <c r="CC70">
        <v>312119.569</v>
      </c>
      <c r="CD70">
        <v>311460.83496</v>
      </c>
      <c r="CE70">
        <v>0</v>
      </c>
      <c r="CF70">
        <v>0</v>
      </c>
      <c r="CG70">
        <v>0</v>
      </c>
      <c r="CH70">
        <v>0.9731359256</v>
      </c>
      <c r="CI70">
        <v>8411280</v>
      </c>
      <c r="CJ70">
        <v>1818.643</v>
      </c>
      <c r="CK70" s="85">
        <v>546867</v>
      </c>
      <c r="CL70" s="85">
        <v>252269</v>
      </c>
      <c r="CM70" s="85">
        <v>799136</v>
      </c>
      <c r="CN70">
        <v>9508576.8969</v>
      </c>
      <c r="CO70">
        <v>5229</v>
      </c>
      <c r="CP70">
        <v>829.278</v>
      </c>
      <c r="CQ70">
        <v>5262</v>
      </c>
      <c r="CR70">
        <v>987.721</v>
      </c>
      <c r="CS70">
        <v>5199</v>
      </c>
      <c r="CT70">
        <v>2304.818</v>
      </c>
      <c r="CU70">
        <v>5092</v>
      </c>
      <c r="CV70">
        <v>1334.117</v>
      </c>
      <c r="CW70">
        <v>5111</v>
      </c>
      <c r="CX70">
        <v>591.372</v>
      </c>
      <c r="CY70">
        <v>5121</v>
      </c>
      <c r="CZ70">
        <v>332.793</v>
      </c>
      <c r="DA70">
        <v>5121</v>
      </c>
      <c r="DB70">
        <v>1346.994</v>
      </c>
      <c r="DC70">
        <v>5150</v>
      </c>
      <c r="DD70">
        <v>1417.459</v>
      </c>
      <c r="DE70">
        <v>5106</v>
      </c>
      <c r="DF70">
        <v>668.851</v>
      </c>
      <c r="DG70">
        <v>5261</v>
      </c>
      <c r="DH70">
        <v>400.387</v>
      </c>
      <c r="DI70">
        <v>4989</v>
      </c>
      <c r="DJ70">
        <v>572.187</v>
      </c>
      <c r="DK70">
        <v>5092</v>
      </c>
      <c r="DL70">
        <v>182.339</v>
      </c>
      <c r="DM70">
        <v>5060</v>
      </c>
      <c r="DN70">
        <v>241.679</v>
      </c>
      <c r="DP70">
        <v>4971</v>
      </c>
      <c r="DQ70" s="85">
        <v>9351462</v>
      </c>
      <c r="DR70" s="85">
        <v>218237</v>
      </c>
      <c r="DS70" s="85">
        <v>9569699</v>
      </c>
      <c r="DT70">
        <v>0</v>
      </c>
      <c r="DU70" s="85">
        <v>9585797</v>
      </c>
      <c r="DV70" s="85">
        <v>876356</v>
      </c>
      <c r="DW70" s="85">
        <v>876356</v>
      </c>
      <c r="DX70">
        <v>9585797</v>
      </c>
      <c r="DY70">
        <v>5271</v>
      </c>
      <c r="DZ70">
        <v>876356</v>
      </c>
      <c r="EA70" s="85">
        <v>10384933</v>
      </c>
      <c r="EB70" s="85">
        <v>10384933</v>
      </c>
    </row>
    <row r="71" spans="1:132" ht="12.75">
      <c r="A71">
        <v>57843</v>
      </c>
      <c r="B71" t="s">
        <v>447</v>
      </c>
      <c r="C71" t="s">
        <v>600</v>
      </c>
      <c r="D71">
        <v>4</v>
      </c>
      <c r="E71">
        <v>2</v>
      </c>
      <c r="F71">
        <v>681.481</v>
      </c>
      <c r="G71">
        <v>0</v>
      </c>
      <c r="H71">
        <v>0</v>
      </c>
      <c r="I71">
        <v>0.289</v>
      </c>
      <c r="J71">
        <v>3.675</v>
      </c>
      <c r="K71">
        <v>0</v>
      </c>
      <c r="L71">
        <v>0</v>
      </c>
      <c r="M71">
        <v>0</v>
      </c>
      <c r="N71">
        <v>0</v>
      </c>
      <c r="O71">
        <v>0</v>
      </c>
      <c r="P71">
        <v>0</v>
      </c>
      <c r="Q71">
        <v>3.269</v>
      </c>
      <c r="R71">
        <v>30.251</v>
      </c>
      <c r="S71">
        <v>0</v>
      </c>
      <c r="T71">
        <v>480.83</v>
      </c>
      <c r="U71">
        <v>0</v>
      </c>
      <c r="V71">
        <v>0</v>
      </c>
      <c r="W71">
        <v>0</v>
      </c>
      <c r="X71">
        <v>0</v>
      </c>
      <c r="Y71">
        <v>0</v>
      </c>
      <c r="Z71">
        <v>0</v>
      </c>
      <c r="AA71">
        <v>0</v>
      </c>
      <c r="AB71">
        <v>0</v>
      </c>
      <c r="AC71">
        <v>0</v>
      </c>
      <c r="AD71">
        <v>0</v>
      </c>
      <c r="AE71">
        <v>0</v>
      </c>
      <c r="AF71">
        <v>64.542</v>
      </c>
      <c r="AG71">
        <v>0</v>
      </c>
      <c r="AH71">
        <v>0</v>
      </c>
      <c r="AI71">
        <v>681.481</v>
      </c>
      <c r="AJ71">
        <v>681.481</v>
      </c>
      <c r="AK71">
        <v>64.542</v>
      </c>
      <c r="AL71">
        <v>3.964</v>
      </c>
      <c r="AM71">
        <v>674.248</v>
      </c>
      <c r="AN71">
        <v>194.22</v>
      </c>
      <c r="AO71">
        <v>10.75</v>
      </c>
      <c r="AP71">
        <v>1.583</v>
      </c>
      <c r="AQ71">
        <v>0</v>
      </c>
      <c r="AR71">
        <v>0</v>
      </c>
      <c r="AS71" s="85">
        <v>53411</v>
      </c>
      <c r="AT71" s="85">
        <v>5771</v>
      </c>
      <c r="AU71">
        <v>0</v>
      </c>
      <c r="AV71">
        <v>0</v>
      </c>
      <c r="AW71">
        <v>0</v>
      </c>
      <c r="AX71">
        <v>0</v>
      </c>
      <c r="AY71">
        <v>0</v>
      </c>
      <c r="AZ71">
        <v>0</v>
      </c>
      <c r="BA71">
        <v>0</v>
      </c>
      <c r="BB71">
        <v>0</v>
      </c>
      <c r="BC71">
        <v>0</v>
      </c>
      <c r="BD71">
        <v>0</v>
      </c>
      <c r="BE71" s="85">
        <v>4652792</v>
      </c>
      <c r="BF71">
        <v>0</v>
      </c>
      <c r="BG71">
        <v>0</v>
      </c>
      <c r="BH71">
        <v>3809</v>
      </c>
      <c r="BI71" s="85">
        <v>11829</v>
      </c>
      <c r="BJ71">
        <v>0</v>
      </c>
      <c r="BK71" s="85">
        <v>3844496</v>
      </c>
      <c r="BL71">
        <v>5163</v>
      </c>
      <c r="BM71">
        <v>4625.0302734</v>
      </c>
      <c r="BN71">
        <v>4887.6337891</v>
      </c>
      <c r="BO71">
        <v>4887.6337891</v>
      </c>
      <c r="BP71">
        <v>5929.1992188</v>
      </c>
      <c r="BQ71">
        <v>0.0501417969</v>
      </c>
      <c r="BR71">
        <v>0.0434155273</v>
      </c>
      <c r="BS71">
        <v>0</v>
      </c>
      <c r="BT71">
        <v>12.47</v>
      </c>
      <c r="BU71">
        <v>0</v>
      </c>
      <c r="BV71">
        <v>3693521.8855</v>
      </c>
      <c r="BW71">
        <v>197300.62612</v>
      </c>
      <c r="BX71">
        <v>26166</v>
      </c>
      <c r="BY71">
        <v>0</v>
      </c>
      <c r="BZ71">
        <v>570187.37208</v>
      </c>
      <c r="CA71">
        <v>0</v>
      </c>
      <c r="CB71">
        <v>0</v>
      </c>
      <c r="CC71">
        <v>38268.237598</v>
      </c>
      <c r="CD71">
        <v>73937.114258</v>
      </c>
      <c r="CE71">
        <v>0</v>
      </c>
      <c r="CF71">
        <v>0</v>
      </c>
      <c r="CG71">
        <v>0</v>
      </c>
      <c r="CH71">
        <v>0.9731359256</v>
      </c>
      <c r="CI71">
        <v>4475823</v>
      </c>
      <c r="CJ71">
        <v>967.739</v>
      </c>
      <c r="CK71" s="85">
        <v>290999</v>
      </c>
      <c r="CL71" s="85">
        <v>134238</v>
      </c>
      <c r="CM71" s="85">
        <v>425237</v>
      </c>
      <c r="CN71">
        <v>5078029.2355</v>
      </c>
      <c r="CO71">
        <v>5229</v>
      </c>
      <c r="CP71">
        <v>829.278</v>
      </c>
      <c r="CQ71">
        <v>5262</v>
      </c>
      <c r="CR71">
        <v>987.721</v>
      </c>
      <c r="CS71">
        <v>5199</v>
      </c>
      <c r="CT71">
        <v>2304.818</v>
      </c>
      <c r="CU71">
        <v>5092</v>
      </c>
      <c r="CV71">
        <v>1334.117</v>
      </c>
      <c r="CW71">
        <v>5111</v>
      </c>
      <c r="CX71">
        <v>591.372</v>
      </c>
      <c r="CY71">
        <v>5121</v>
      </c>
      <c r="CZ71">
        <v>332.793</v>
      </c>
      <c r="DA71">
        <v>5121</v>
      </c>
      <c r="DB71">
        <v>1346.994</v>
      </c>
      <c r="DC71">
        <v>5150</v>
      </c>
      <c r="DD71">
        <v>1417.459</v>
      </c>
      <c r="DE71">
        <v>5106</v>
      </c>
      <c r="DF71">
        <v>668.851</v>
      </c>
      <c r="DG71">
        <v>5261</v>
      </c>
      <c r="DH71">
        <v>400.387</v>
      </c>
      <c r="DI71">
        <v>4989</v>
      </c>
      <c r="DJ71">
        <v>572.187</v>
      </c>
      <c r="DK71">
        <v>5092</v>
      </c>
      <c r="DL71">
        <v>182.339</v>
      </c>
      <c r="DM71">
        <v>5060</v>
      </c>
      <c r="DN71">
        <v>241.679</v>
      </c>
      <c r="DP71">
        <v>4971</v>
      </c>
      <c r="DQ71" s="85">
        <v>4996436</v>
      </c>
      <c r="DR71" s="85">
        <v>116129</v>
      </c>
      <c r="DS71" s="85">
        <v>5112565</v>
      </c>
      <c r="DT71">
        <v>0</v>
      </c>
      <c r="DU71" s="85">
        <v>5124394</v>
      </c>
      <c r="DV71" s="85">
        <v>471602</v>
      </c>
      <c r="DW71" s="85">
        <v>471602</v>
      </c>
      <c r="DX71">
        <v>5124394</v>
      </c>
      <c r="DY71">
        <v>5295</v>
      </c>
      <c r="DZ71">
        <v>477373</v>
      </c>
      <c r="EA71" s="85">
        <v>5555402</v>
      </c>
      <c r="EB71" s="85">
        <v>5555402</v>
      </c>
    </row>
    <row r="72" spans="1:132" ht="12.75">
      <c r="A72">
        <v>57844</v>
      </c>
      <c r="B72" t="s">
        <v>447</v>
      </c>
      <c r="C72" t="s">
        <v>97</v>
      </c>
      <c r="D72">
        <v>4</v>
      </c>
      <c r="E72">
        <v>2</v>
      </c>
      <c r="F72">
        <v>389.822</v>
      </c>
      <c r="G72">
        <v>0</v>
      </c>
      <c r="H72">
        <v>0</v>
      </c>
      <c r="I72">
        <v>0.588</v>
      </c>
      <c r="J72">
        <v>6.664</v>
      </c>
      <c r="K72">
        <v>0.564</v>
      </c>
      <c r="L72">
        <v>0</v>
      </c>
      <c r="M72">
        <v>0</v>
      </c>
      <c r="N72">
        <v>0</v>
      </c>
      <c r="O72">
        <v>0</v>
      </c>
      <c r="P72">
        <v>0</v>
      </c>
      <c r="Q72">
        <v>0</v>
      </c>
      <c r="R72">
        <v>6.283</v>
      </c>
      <c r="S72">
        <v>0</v>
      </c>
      <c r="T72">
        <v>168.67</v>
      </c>
      <c r="U72">
        <v>0</v>
      </c>
      <c r="V72">
        <v>0</v>
      </c>
      <c r="W72">
        <v>0</v>
      </c>
      <c r="X72">
        <v>0</v>
      </c>
      <c r="Y72">
        <v>0</v>
      </c>
      <c r="Z72">
        <v>0</v>
      </c>
      <c r="AA72">
        <v>0</v>
      </c>
      <c r="AB72">
        <v>0</v>
      </c>
      <c r="AC72">
        <v>0</v>
      </c>
      <c r="AD72">
        <v>0</v>
      </c>
      <c r="AE72">
        <v>0</v>
      </c>
      <c r="AF72">
        <v>78.489</v>
      </c>
      <c r="AG72">
        <v>0</v>
      </c>
      <c r="AH72">
        <v>0</v>
      </c>
      <c r="AI72">
        <v>389.822</v>
      </c>
      <c r="AJ72">
        <v>389.822</v>
      </c>
      <c r="AK72">
        <v>78.489</v>
      </c>
      <c r="AL72">
        <v>7.816</v>
      </c>
      <c r="AM72">
        <v>382.006</v>
      </c>
      <c r="AN72">
        <v>0</v>
      </c>
      <c r="AO72">
        <v>0</v>
      </c>
      <c r="AP72">
        <v>0</v>
      </c>
      <c r="AQ72">
        <v>0</v>
      </c>
      <c r="AR72">
        <v>0</v>
      </c>
      <c r="AS72">
        <v>0</v>
      </c>
      <c r="AT72">
        <v>0</v>
      </c>
      <c r="AU72">
        <v>0</v>
      </c>
      <c r="AV72">
        <v>0</v>
      </c>
      <c r="AW72">
        <v>0</v>
      </c>
      <c r="AX72">
        <v>0</v>
      </c>
      <c r="AY72">
        <v>0</v>
      </c>
      <c r="AZ72">
        <v>0</v>
      </c>
      <c r="BA72" s="85">
        <v>43180</v>
      </c>
      <c r="BB72">
        <v>0</v>
      </c>
      <c r="BC72">
        <v>0</v>
      </c>
      <c r="BD72">
        <v>0</v>
      </c>
      <c r="BE72" s="85">
        <v>2569336</v>
      </c>
      <c r="BF72">
        <v>0</v>
      </c>
      <c r="BG72">
        <v>0</v>
      </c>
      <c r="BH72">
        <v>3809</v>
      </c>
      <c r="BI72">
        <v>0</v>
      </c>
      <c r="BJ72" s="85">
        <v>34641</v>
      </c>
      <c r="BK72" s="85">
        <v>1861546</v>
      </c>
      <c r="BL72">
        <v>5073</v>
      </c>
      <c r="BM72">
        <v>4625.0302734</v>
      </c>
      <c r="BN72">
        <v>4887.6337891</v>
      </c>
      <c r="BO72">
        <v>4887.6337891</v>
      </c>
      <c r="BP72">
        <v>5929.1992188</v>
      </c>
      <c r="BQ72">
        <v>0.0501417969</v>
      </c>
      <c r="BR72">
        <v>0.0434155273</v>
      </c>
      <c r="BS72">
        <v>43180</v>
      </c>
      <c r="BT72">
        <v>24.624</v>
      </c>
      <c r="BU72">
        <v>0</v>
      </c>
      <c r="BV72">
        <v>2092623.9624</v>
      </c>
      <c r="BW72">
        <v>40978.474561</v>
      </c>
      <c r="BX72">
        <v>0</v>
      </c>
      <c r="BY72">
        <v>0</v>
      </c>
      <c r="BZ72">
        <v>200015.60645</v>
      </c>
      <c r="CA72">
        <v>0</v>
      </c>
      <c r="CB72">
        <v>0</v>
      </c>
      <c r="CC72">
        <v>46537.691748</v>
      </c>
      <c r="CD72">
        <v>146000.60156</v>
      </c>
      <c r="CE72">
        <v>0</v>
      </c>
      <c r="CF72">
        <v>0</v>
      </c>
      <c r="CG72">
        <v>0</v>
      </c>
      <c r="CH72">
        <v>0.9731359256</v>
      </c>
      <c r="CI72">
        <v>2458293</v>
      </c>
      <c r="CJ72">
        <v>531.519</v>
      </c>
      <c r="CK72" s="85">
        <v>159828</v>
      </c>
      <c r="CL72" s="85">
        <v>73728</v>
      </c>
      <c r="CM72" s="85">
        <v>233556</v>
      </c>
      <c r="CN72">
        <v>2802892.3367</v>
      </c>
      <c r="CO72">
        <v>5229</v>
      </c>
      <c r="CP72">
        <v>829.278</v>
      </c>
      <c r="CQ72">
        <v>5262</v>
      </c>
      <c r="CR72">
        <v>987.721</v>
      </c>
      <c r="CS72">
        <v>5199</v>
      </c>
      <c r="CT72">
        <v>2304.818</v>
      </c>
      <c r="CU72">
        <v>5092</v>
      </c>
      <c r="CV72">
        <v>1334.117</v>
      </c>
      <c r="CW72">
        <v>5111</v>
      </c>
      <c r="CX72">
        <v>591.372</v>
      </c>
      <c r="CY72">
        <v>5121</v>
      </c>
      <c r="CZ72">
        <v>332.793</v>
      </c>
      <c r="DA72">
        <v>5121</v>
      </c>
      <c r="DB72">
        <v>1346.994</v>
      </c>
      <c r="DC72">
        <v>5150</v>
      </c>
      <c r="DD72">
        <v>1417.459</v>
      </c>
      <c r="DE72">
        <v>5106</v>
      </c>
      <c r="DF72">
        <v>668.851</v>
      </c>
      <c r="DG72">
        <v>5261</v>
      </c>
      <c r="DH72">
        <v>400.387</v>
      </c>
      <c r="DI72">
        <v>4989</v>
      </c>
      <c r="DJ72">
        <v>572.187</v>
      </c>
      <c r="DK72">
        <v>5092</v>
      </c>
      <c r="DL72">
        <v>182.339</v>
      </c>
      <c r="DM72">
        <v>5060</v>
      </c>
      <c r="DN72">
        <v>241.679</v>
      </c>
      <c r="DP72">
        <v>4971</v>
      </c>
      <c r="DQ72" s="85">
        <v>2696396</v>
      </c>
      <c r="DR72" s="85">
        <v>63782</v>
      </c>
      <c r="DS72" s="85">
        <v>2760178</v>
      </c>
      <c r="DT72" s="85">
        <v>8539</v>
      </c>
      <c r="DU72" s="85">
        <v>2768717</v>
      </c>
      <c r="DV72" s="85">
        <v>199381</v>
      </c>
      <c r="DW72" s="85">
        <v>199381</v>
      </c>
      <c r="DX72">
        <v>2768717</v>
      </c>
      <c r="DY72">
        <v>5209</v>
      </c>
      <c r="DZ72">
        <v>199381</v>
      </c>
      <c r="EA72" s="85">
        <v>3002273</v>
      </c>
      <c r="EB72" s="85">
        <v>3002273</v>
      </c>
    </row>
    <row r="73" spans="1:132" ht="12.75">
      <c r="A73">
        <v>61802</v>
      </c>
      <c r="B73" t="s">
        <v>447</v>
      </c>
      <c r="C73" t="s">
        <v>587</v>
      </c>
      <c r="D73">
        <v>4</v>
      </c>
      <c r="E73">
        <v>2</v>
      </c>
      <c r="F73">
        <v>541.809</v>
      </c>
      <c r="G73">
        <v>0</v>
      </c>
      <c r="H73">
        <v>0</v>
      </c>
      <c r="I73">
        <v>0.837</v>
      </c>
      <c r="J73">
        <v>23.077</v>
      </c>
      <c r="K73">
        <v>0.628</v>
      </c>
      <c r="L73">
        <v>0</v>
      </c>
      <c r="M73">
        <v>0</v>
      </c>
      <c r="N73">
        <v>0</v>
      </c>
      <c r="O73">
        <v>0</v>
      </c>
      <c r="P73">
        <v>0</v>
      </c>
      <c r="Q73">
        <v>0</v>
      </c>
      <c r="R73">
        <v>13.074</v>
      </c>
      <c r="S73">
        <v>0</v>
      </c>
      <c r="T73">
        <v>266.17</v>
      </c>
      <c r="U73">
        <v>0</v>
      </c>
      <c r="V73">
        <v>0</v>
      </c>
      <c r="W73">
        <v>0</v>
      </c>
      <c r="X73">
        <v>0</v>
      </c>
      <c r="Y73">
        <v>0</v>
      </c>
      <c r="Z73">
        <v>0</v>
      </c>
      <c r="AA73">
        <v>0</v>
      </c>
      <c r="AB73">
        <v>0</v>
      </c>
      <c r="AC73">
        <v>0</v>
      </c>
      <c r="AD73">
        <v>0</v>
      </c>
      <c r="AE73">
        <v>0</v>
      </c>
      <c r="AF73">
        <v>18.412</v>
      </c>
      <c r="AG73">
        <v>0</v>
      </c>
      <c r="AH73">
        <v>0</v>
      </c>
      <c r="AI73">
        <v>541.809</v>
      </c>
      <c r="AJ73">
        <v>541.809</v>
      </c>
      <c r="AK73">
        <v>18.412</v>
      </c>
      <c r="AL73">
        <v>24.542</v>
      </c>
      <c r="AM73">
        <v>517.267</v>
      </c>
      <c r="AN73">
        <v>178.381</v>
      </c>
      <c r="AO73">
        <v>16.167</v>
      </c>
      <c r="AP73">
        <v>1.833</v>
      </c>
      <c r="AQ73">
        <v>0</v>
      </c>
      <c r="AR73">
        <v>0</v>
      </c>
      <c r="AS73" s="85">
        <v>49055</v>
      </c>
      <c r="AT73" s="85">
        <v>8541</v>
      </c>
      <c r="AU73">
        <v>0</v>
      </c>
      <c r="AV73">
        <v>0</v>
      </c>
      <c r="AW73">
        <v>0</v>
      </c>
      <c r="AX73">
        <v>0</v>
      </c>
      <c r="AY73">
        <v>0</v>
      </c>
      <c r="AZ73">
        <v>0</v>
      </c>
      <c r="BA73" s="85">
        <v>63191</v>
      </c>
      <c r="BB73">
        <v>0</v>
      </c>
      <c r="BC73">
        <v>0</v>
      </c>
      <c r="BD73">
        <v>0</v>
      </c>
      <c r="BE73" s="85">
        <v>3804119</v>
      </c>
      <c r="BF73">
        <v>0</v>
      </c>
      <c r="BG73">
        <v>0</v>
      </c>
      <c r="BH73">
        <v>3809</v>
      </c>
      <c r="BI73" s="85">
        <v>23597</v>
      </c>
      <c r="BJ73" s="85">
        <v>63454</v>
      </c>
      <c r="BK73" s="85">
        <v>6098034</v>
      </c>
      <c r="BL73">
        <v>5285</v>
      </c>
      <c r="BM73">
        <v>4625.0302734</v>
      </c>
      <c r="BN73">
        <v>4887.6337891</v>
      </c>
      <c r="BO73">
        <v>4887.6337891</v>
      </c>
      <c r="BP73">
        <v>5929.1992188</v>
      </c>
      <c r="BQ73">
        <v>0.0501417969</v>
      </c>
      <c r="BR73">
        <v>0.0434155273</v>
      </c>
      <c r="BS73">
        <v>63191</v>
      </c>
      <c r="BT73">
        <v>75.3</v>
      </c>
      <c r="BU73">
        <v>0</v>
      </c>
      <c r="BV73">
        <v>2833581.9834</v>
      </c>
      <c r="BW73">
        <v>85270.185645</v>
      </c>
      <c r="BX73">
        <v>0</v>
      </c>
      <c r="BY73">
        <v>0</v>
      </c>
      <c r="BZ73">
        <v>315634.99121</v>
      </c>
      <c r="CA73">
        <v>0</v>
      </c>
      <c r="CB73">
        <v>0</v>
      </c>
      <c r="CC73">
        <v>10916.841602</v>
      </c>
      <c r="CD73">
        <v>446468.70118</v>
      </c>
      <c r="CE73">
        <v>0</v>
      </c>
      <c r="CF73">
        <v>0</v>
      </c>
      <c r="CG73">
        <v>0</v>
      </c>
      <c r="CH73">
        <v>0.9731359256</v>
      </c>
      <c r="CI73">
        <v>3592694</v>
      </c>
      <c r="CJ73">
        <v>776.794</v>
      </c>
      <c r="CK73" s="85">
        <v>233582</v>
      </c>
      <c r="CL73" s="85">
        <v>107751</v>
      </c>
      <c r="CM73" s="85">
        <v>341333</v>
      </c>
      <c r="CN73">
        <v>4145451.703</v>
      </c>
      <c r="CO73">
        <v>5229</v>
      </c>
      <c r="CP73">
        <v>829.278</v>
      </c>
      <c r="CQ73">
        <v>5262</v>
      </c>
      <c r="CR73">
        <v>987.721</v>
      </c>
      <c r="CS73">
        <v>5199</v>
      </c>
      <c r="CT73">
        <v>2304.818</v>
      </c>
      <c r="CU73">
        <v>5092</v>
      </c>
      <c r="CV73">
        <v>1334.117</v>
      </c>
      <c r="CW73">
        <v>5111</v>
      </c>
      <c r="CX73">
        <v>591.372</v>
      </c>
      <c r="CY73">
        <v>5121</v>
      </c>
      <c r="CZ73">
        <v>332.793</v>
      </c>
      <c r="DA73">
        <v>5121</v>
      </c>
      <c r="DB73">
        <v>1346.994</v>
      </c>
      <c r="DC73">
        <v>5150</v>
      </c>
      <c r="DD73">
        <v>1417.459</v>
      </c>
      <c r="DE73">
        <v>5106</v>
      </c>
      <c r="DF73">
        <v>668.851</v>
      </c>
      <c r="DG73">
        <v>5261</v>
      </c>
      <c r="DH73">
        <v>400.387</v>
      </c>
      <c r="DI73">
        <v>4989</v>
      </c>
      <c r="DJ73">
        <v>572.187</v>
      </c>
      <c r="DK73">
        <v>5092</v>
      </c>
      <c r="DL73">
        <v>182.339</v>
      </c>
      <c r="DM73">
        <v>5060</v>
      </c>
      <c r="DN73">
        <v>241.679</v>
      </c>
      <c r="DP73">
        <v>4971</v>
      </c>
      <c r="DQ73" s="85">
        <v>4105356</v>
      </c>
      <c r="DR73" s="85">
        <v>93215</v>
      </c>
      <c r="DS73" s="85">
        <v>4198571</v>
      </c>
      <c r="DT73">
        <v>-263</v>
      </c>
      <c r="DU73" s="85">
        <v>4221905</v>
      </c>
      <c r="DV73" s="85">
        <v>417786</v>
      </c>
      <c r="DW73" s="85">
        <v>417786</v>
      </c>
      <c r="DX73">
        <v>4221905</v>
      </c>
      <c r="DY73">
        <v>5435</v>
      </c>
      <c r="DZ73">
        <v>426327</v>
      </c>
      <c r="EA73" s="85">
        <v>4571779</v>
      </c>
      <c r="EB73" s="85">
        <v>4571779</v>
      </c>
    </row>
    <row r="74" spans="1:132" ht="12.75">
      <c r="A74">
        <v>61803</v>
      </c>
      <c r="B74" t="s">
        <v>447</v>
      </c>
      <c r="C74" t="s">
        <v>98</v>
      </c>
      <c r="D74">
        <v>4</v>
      </c>
      <c r="E74">
        <v>2</v>
      </c>
      <c r="F74">
        <v>63.905</v>
      </c>
      <c r="G74">
        <v>0.163</v>
      </c>
      <c r="H74">
        <v>0</v>
      </c>
      <c r="I74">
        <v>0.004</v>
      </c>
      <c r="J74">
        <v>0</v>
      </c>
      <c r="K74">
        <v>0</v>
      </c>
      <c r="L74">
        <v>0</v>
      </c>
      <c r="M74">
        <v>0</v>
      </c>
      <c r="N74">
        <v>0</v>
      </c>
      <c r="O74">
        <v>0</v>
      </c>
      <c r="P74">
        <v>0</v>
      </c>
      <c r="Q74">
        <v>0</v>
      </c>
      <c r="R74">
        <v>15.015</v>
      </c>
      <c r="S74">
        <v>0</v>
      </c>
      <c r="T74">
        <v>0</v>
      </c>
      <c r="U74">
        <v>0</v>
      </c>
      <c r="V74">
        <v>0</v>
      </c>
      <c r="W74">
        <v>0</v>
      </c>
      <c r="X74">
        <v>0</v>
      </c>
      <c r="Y74">
        <v>0</v>
      </c>
      <c r="Z74">
        <v>0</v>
      </c>
      <c r="AA74">
        <v>0</v>
      </c>
      <c r="AB74">
        <v>0</v>
      </c>
      <c r="AC74">
        <v>0</v>
      </c>
      <c r="AD74">
        <v>0</v>
      </c>
      <c r="AE74">
        <v>0</v>
      </c>
      <c r="AF74">
        <v>0</v>
      </c>
      <c r="AG74">
        <v>0</v>
      </c>
      <c r="AH74">
        <v>0</v>
      </c>
      <c r="AI74">
        <v>63.905</v>
      </c>
      <c r="AJ74">
        <v>63.905</v>
      </c>
      <c r="AK74">
        <v>0</v>
      </c>
      <c r="AL74">
        <v>0.167</v>
      </c>
      <c r="AM74">
        <v>63.738</v>
      </c>
      <c r="AN74">
        <v>37.481</v>
      </c>
      <c r="AO74">
        <v>0</v>
      </c>
      <c r="AP74">
        <v>0</v>
      </c>
      <c r="AQ74">
        <v>0</v>
      </c>
      <c r="AR74">
        <v>0</v>
      </c>
      <c r="AS74" s="85">
        <v>10307</v>
      </c>
      <c r="AT74">
        <v>0</v>
      </c>
      <c r="AU74">
        <v>0</v>
      </c>
      <c r="AV74">
        <v>0</v>
      </c>
      <c r="AW74">
        <v>0</v>
      </c>
      <c r="AX74">
        <v>0</v>
      </c>
      <c r="AY74">
        <v>0</v>
      </c>
      <c r="AZ74">
        <v>0</v>
      </c>
      <c r="BA74">
        <v>0</v>
      </c>
      <c r="BB74">
        <v>0</v>
      </c>
      <c r="BC74">
        <v>0</v>
      </c>
      <c r="BD74">
        <v>0</v>
      </c>
      <c r="BE74" s="85">
        <v>462343</v>
      </c>
      <c r="BF74">
        <v>0</v>
      </c>
      <c r="BG74">
        <v>0</v>
      </c>
      <c r="BH74">
        <v>3809</v>
      </c>
      <c r="BI74">
        <v>0</v>
      </c>
      <c r="BJ74">
        <v>0</v>
      </c>
      <c r="BK74" s="85">
        <v>239800</v>
      </c>
      <c r="BL74">
        <v>5071</v>
      </c>
      <c r="BM74">
        <v>4625.0302734</v>
      </c>
      <c r="BN74">
        <v>4887.6337891</v>
      </c>
      <c r="BO74">
        <v>4887.6337891</v>
      </c>
      <c r="BP74">
        <v>5929.1992188</v>
      </c>
      <c r="BQ74">
        <v>0.0501417969</v>
      </c>
      <c r="BR74">
        <v>0.0434155273</v>
      </c>
      <c r="BS74">
        <v>0</v>
      </c>
      <c r="BT74">
        <v>0.835</v>
      </c>
      <c r="BU74">
        <v>0</v>
      </c>
      <c r="BV74">
        <v>349155.94549</v>
      </c>
      <c r="BW74">
        <v>97929.618897</v>
      </c>
      <c r="BX74">
        <v>0</v>
      </c>
      <c r="BY74">
        <v>0</v>
      </c>
      <c r="BZ74">
        <v>0</v>
      </c>
      <c r="CA74">
        <v>0</v>
      </c>
      <c r="CB74">
        <v>0</v>
      </c>
      <c r="CC74">
        <v>0</v>
      </c>
      <c r="CD74">
        <v>4950.8813477</v>
      </c>
      <c r="CE74">
        <v>0</v>
      </c>
      <c r="CF74">
        <v>0</v>
      </c>
      <c r="CG74">
        <v>0</v>
      </c>
      <c r="CH74">
        <v>0.9731359256</v>
      </c>
      <c r="CI74">
        <v>439893</v>
      </c>
      <c r="CJ74">
        <v>95.111</v>
      </c>
      <c r="CK74" s="85">
        <v>28600</v>
      </c>
      <c r="CL74" s="85">
        <v>13193</v>
      </c>
      <c r="CM74" s="85">
        <v>41793</v>
      </c>
      <c r="CN74">
        <v>504136.44574</v>
      </c>
      <c r="CO74">
        <v>5229</v>
      </c>
      <c r="CP74">
        <v>829.278</v>
      </c>
      <c r="CQ74">
        <v>5262</v>
      </c>
      <c r="CR74">
        <v>987.721</v>
      </c>
      <c r="CS74">
        <v>5199</v>
      </c>
      <c r="CT74">
        <v>2304.818</v>
      </c>
      <c r="CU74">
        <v>5092</v>
      </c>
      <c r="CV74">
        <v>1334.117</v>
      </c>
      <c r="CW74">
        <v>5111</v>
      </c>
      <c r="CX74">
        <v>591.372</v>
      </c>
      <c r="CY74">
        <v>5121</v>
      </c>
      <c r="CZ74">
        <v>332.793</v>
      </c>
      <c r="DA74">
        <v>5121</v>
      </c>
      <c r="DB74">
        <v>1346.994</v>
      </c>
      <c r="DC74">
        <v>5150</v>
      </c>
      <c r="DD74">
        <v>1417.459</v>
      </c>
      <c r="DE74">
        <v>5106</v>
      </c>
      <c r="DF74">
        <v>668.851</v>
      </c>
      <c r="DG74">
        <v>5261</v>
      </c>
      <c r="DH74">
        <v>400.387</v>
      </c>
      <c r="DI74">
        <v>4989</v>
      </c>
      <c r="DJ74">
        <v>572.187</v>
      </c>
      <c r="DK74">
        <v>5092</v>
      </c>
      <c r="DL74">
        <v>182.339</v>
      </c>
      <c r="DM74">
        <v>5060</v>
      </c>
      <c r="DN74">
        <v>241.679</v>
      </c>
      <c r="DP74">
        <v>4971</v>
      </c>
      <c r="DQ74" s="85">
        <v>482308</v>
      </c>
      <c r="DR74" s="85">
        <v>11413</v>
      </c>
      <c r="DS74" s="85">
        <v>493721</v>
      </c>
      <c r="DT74">
        <v>0</v>
      </c>
      <c r="DU74" s="85">
        <v>493721</v>
      </c>
      <c r="DV74" s="85">
        <v>31378</v>
      </c>
      <c r="DW74" s="85">
        <v>31378</v>
      </c>
      <c r="DX74">
        <v>493721</v>
      </c>
      <c r="DY74">
        <v>5191</v>
      </c>
      <c r="DZ74">
        <v>31378</v>
      </c>
      <c r="EA74" s="85">
        <v>535514</v>
      </c>
      <c r="EB74" s="85">
        <v>535514</v>
      </c>
    </row>
    <row r="75" spans="1:132" ht="12.75">
      <c r="A75">
        <v>61804</v>
      </c>
      <c r="B75" t="s">
        <v>447</v>
      </c>
      <c r="C75" t="s">
        <v>449</v>
      </c>
      <c r="D75">
        <v>4</v>
      </c>
      <c r="E75">
        <v>2</v>
      </c>
      <c r="F75">
        <v>244.852</v>
      </c>
      <c r="G75">
        <v>0</v>
      </c>
      <c r="H75">
        <v>0</v>
      </c>
      <c r="I75">
        <v>0.036</v>
      </c>
      <c r="J75">
        <v>0.476</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20.204</v>
      </c>
      <c r="AG75">
        <v>0</v>
      </c>
      <c r="AH75">
        <v>0</v>
      </c>
      <c r="AI75">
        <v>244.852</v>
      </c>
      <c r="AJ75">
        <v>244.852</v>
      </c>
      <c r="AK75">
        <v>20.204</v>
      </c>
      <c r="AL75">
        <v>0.512</v>
      </c>
      <c r="AM75">
        <v>244.34</v>
      </c>
      <c r="AN75">
        <v>0</v>
      </c>
      <c r="AO75">
        <v>0</v>
      </c>
      <c r="AP75">
        <v>0</v>
      </c>
      <c r="AQ75">
        <v>0</v>
      </c>
      <c r="AR75">
        <v>0</v>
      </c>
      <c r="AS75">
        <v>0</v>
      </c>
      <c r="AT75">
        <v>0</v>
      </c>
      <c r="AU75">
        <v>0</v>
      </c>
      <c r="AV75">
        <v>0</v>
      </c>
      <c r="AW75">
        <v>0</v>
      </c>
      <c r="AX75">
        <v>0</v>
      </c>
      <c r="AY75">
        <v>0</v>
      </c>
      <c r="AZ75">
        <v>0</v>
      </c>
      <c r="BA75">
        <v>0</v>
      </c>
      <c r="BB75">
        <v>0</v>
      </c>
      <c r="BC75">
        <v>0</v>
      </c>
      <c r="BD75">
        <v>0</v>
      </c>
      <c r="BE75" s="85">
        <v>1360005</v>
      </c>
      <c r="BF75">
        <v>0</v>
      </c>
      <c r="BG75">
        <v>0</v>
      </c>
      <c r="BH75">
        <v>3809</v>
      </c>
      <c r="BI75">
        <v>0</v>
      </c>
      <c r="BJ75">
        <v>0</v>
      </c>
      <c r="BK75">
        <v>0</v>
      </c>
      <c r="BL75">
        <v>0</v>
      </c>
      <c r="BM75">
        <v>4625.0302734</v>
      </c>
      <c r="BN75">
        <v>4887.6337891</v>
      </c>
      <c r="BO75">
        <v>4887.6337891</v>
      </c>
      <c r="BP75">
        <v>5929.1992188</v>
      </c>
      <c r="BQ75">
        <v>0.0501417969</v>
      </c>
      <c r="BR75">
        <v>0.0434155273</v>
      </c>
      <c r="BS75">
        <v>0</v>
      </c>
      <c r="BT75">
        <v>1.608</v>
      </c>
      <c r="BU75">
        <v>0</v>
      </c>
      <c r="BV75">
        <v>1338491.3822</v>
      </c>
      <c r="BW75">
        <v>0</v>
      </c>
      <c r="BX75">
        <v>0</v>
      </c>
      <c r="BY75">
        <v>0</v>
      </c>
      <c r="BZ75">
        <v>0</v>
      </c>
      <c r="CA75">
        <v>0</v>
      </c>
      <c r="CB75">
        <v>0</v>
      </c>
      <c r="CC75">
        <v>11979.354102</v>
      </c>
      <c r="CD75">
        <v>9534.1523438</v>
      </c>
      <c r="CE75">
        <v>0</v>
      </c>
      <c r="CF75">
        <v>0</v>
      </c>
      <c r="CG75">
        <v>0</v>
      </c>
      <c r="CH75">
        <v>0.9731359256</v>
      </c>
      <c r="CI75">
        <v>1323470</v>
      </c>
      <c r="CJ75">
        <v>286.154</v>
      </c>
      <c r="CK75" s="85">
        <v>86047</v>
      </c>
      <c r="CL75" s="85">
        <v>39693</v>
      </c>
      <c r="CM75" s="85">
        <v>125740</v>
      </c>
      <c r="CN75">
        <v>1485744.8887</v>
      </c>
      <c r="CO75">
        <v>5229</v>
      </c>
      <c r="CP75">
        <v>829.278</v>
      </c>
      <c r="CQ75">
        <v>5262</v>
      </c>
      <c r="CR75">
        <v>987.721</v>
      </c>
      <c r="CS75">
        <v>5199</v>
      </c>
      <c r="CT75">
        <v>2304.818</v>
      </c>
      <c r="CU75">
        <v>5092</v>
      </c>
      <c r="CV75">
        <v>1334.117</v>
      </c>
      <c r="CW75">
        <v>5111</v>
      </c>
      <c r="CX75">
        <v>591.372</v>
      </c>
      <c r="CY75">
        <v>5121</v>
      </c>
      <c r="CZ75">
        <v>332.793</v>
      </c>
      <c r="DA75">
        <v>5121</v>
      </c>
      <c r="DB75">
        <v>1346.994</v>
      </c>
      <c r="DC75">
        <v>5150</v>
      </c>
      <c r="DD75">
        <v>1417.459</v>
      </c>
      <c r="DE75">
        <v>5106</v>
      </c>
      <c r="DF75">
        <v>668.851</v>
      </c>
      <c r="DG75">
        <v>5261</v>
      </c>
      <c r="DH75">
        <v>400.387</v>
      </c>
      <c r="DI75">
        <v>4989</v>
      </c>
      <c r="DJ75">
        <v>572.187</v>
      </c>
      <c r="DK75">
        <v>5092</v>
      </c>
      <c r="DL75">
        <v>182.339</v>
      </c>
      <c r="DM75">
        <v>5060</v>
      </c>
      <c r="DN75">
        <v>241.679</v>
      </c>
      <c r="DP75">
        <v>4971</v>
      </c>
      <c r="DQ75" s="85">
        <v>1422472</v>
      </c>
      <c r="DR75" s="85">
        <v>34338</v>
      </c>
      <c r="DS75" s="85">
        <v>1456810</v>
      </c>
      <c r="DT75">
        <v>0</v>
      </c>
      <c r="DU75" s="85">
        <v>1456810</v>
      </c>
      <c r="DV75" s="85">
        <v>96805</v>
      </c>
      <c r="DW75" s="85">
        <v>96805</v>
      </c>
      <c r="DX75">
        <v>1456810</v>
      </c>
      <c r="DY75">
        <v>5091</v>
      </c>
      <c r="DZ75">
        <v>96805</v>
      </c>
      <c r="EA75" s="85">
        <v>1582550</v>
      </c>
      <c r="EB75" s="85">
        <v>1582550</v>
      </c>
    </row>
    <row r="76" spans="1:132" ht="12.75">
      <c r="A76">
        <v>68801</v>
      </c>
      <c r="B76" t="s">
        <v>447</v>
      </c>
      <c r="C76" t="s">
        <v>99</v>
      </c>
      <c r="D76">
        <v>4</v>
      </c>
      <c r="E76">
        <v>2</v>
      </c>
      <c r="F76">
        <v>588.906</v>
      </c>
      <c r="G76">
        <v>0</v>
      </c>
      <c r="H76">
        <v>0</v>
      </c>
      <c r="I76">
        <v>0.2</v>
      </c>
      <c r="J76">
        <v>1.396</v>
      </c>
      <c r="K76">
        <v>0</v>
      </c>
      <c r="L76">
        <v>0</v>
      </c>
      <c r="M76">
        <v>0</v>
      </c>
      <c r="N76">
        <v>0</v>
      </c>
      <c r="O76">
        <v>0</v>
      </c>
      <c r="P76">
        <v>0</v>
      </c>
      <c r="Q76">
        <v>19.27</v>
      </c>
      <c r="R76">
        <v>64.837</v>
      </c>
      <c r="S76">
        <v>0</v>
      </c>
      <c r="T76">
        <v>379.5</v>
      </c>
      <c r="U76">
        <v>7.614</v>
      </c>
      <c r="V76">
        <v>0</v>
      </c>
      <c r="W76">
        <v>0</v>
      </c>
      <c r="X76">
        <v>0</v>
      </c>
      <c r="Y76">
        <v>0</v>
      </c>
      <c r="Z76">
        <v>0</v>
      </c>
      <c r="AA76">
        <v>0</v>
      </c>
      <c r="AB76">
        <v>0</v>
      </c>
      <c r="AC76">
        <v>0</v>
      </c>
      <c r="AD76">
        <v>0</v>
      </c>
      <c r="AE76">
        <v>0</v>
      </c>
      <c r="AF76">
        <v>0</v>
      </c>
      <c r="AG76">
        <v>0</v>
      </c>
      <c r="AH76">
        <v>0</v>
      </c>
      <c r="AI76">
        <v>588.906</v>
      </c>
      <c r="AJ76">
        <v>588.906</v>
      </c>
      <c r="AK76">
        <v>0</v>
      </c>
      <c r="AL76">
        <v>1.596</v>
      </c>
      <c r="AM76">
        <v>568.04</v>
      </c>
      <c r="AN76">
        <v>449.044</v>
      </c>
      <c r="AO76">
        <v>0</v>
      </c>
      <c r="AP76">
        <v>0</v>
      </c>
      <c r="AQ76">
        <v>31.417</v>
      </c>
      <c r="AR76">
        <v>0</v>
      </c>
      <c r="AS76" s="85">
        <v>123487</v>
      </c>
      <c r="AT76">
        <v>0</v>
      </c>
      <c r="AU76">
        <v>0</v>
      </c>
      <c r="AV76" s="85">
        <v>62834</v>
      </c>
      <c r="AW76">
        <v>0</v>
      </c>
      <c r="AX76">
        <v>0</v>
      </c>
      <c r="AY76">
        <v>0</v>
      </c>
      <c r="AZ76">
        <v>0</v>
      </c>
      <c r="BA76">
        <v>0</v>
      </c>
      <c r="BB76">
        <v>0</v>
      </c>
      <c r="BC76">
        <v>0</v>
      </c>
      <c r="BD76">
        <v>0</v>
      </c>
      <c r="BE76" s="85">
        <v>4401909</v>
      </c>
      <c r="BF76">
        <v>0</v>
      </c>
      <c r="BG76">
        <v>0</v>
      </c>
      <c r="BH76">
        <v>3809</v>
      </c>
      <c r="BI76" s="85">
        <v>15903</v>
      </c>
      <c r="BJ76">
        <v>0</v>
      </c>
      <c r="BK76" s="85">
        <v>4051925</v>
      </c>
      <c r="BL76">
        <v>5220</v>
      </c>
      <c r="BM76">
        <v>4625.0302734</v>
      </c>
      <c r="BN76">
        <v>4887.6337891</v>
      </c>
      <c r="BO76">
        <v>4887.6337891</v>
      </c>
      <c r="BP76">
        <v>5929.1992188</v>
      </c>
      <c r="BQ76">
        <v>0.0501417969</v>
      </c>
      <c r="BR76">
        <v>0.0434155273</v>
      </c>
      <c r="BS76">
        <v>0</v>
      </c>
      <c r="BT76">
        <v>5.188</v>
      </c>
      <c r="BU76">
        <v>0</v>
      </c>
      <c r="BV76">
        <v>3111715.8254</v>
      </c>
      <c r="BW76">
        <v>422874.63872</v>
      </c>
      <c r="BX76">
        <v>154245</v>
      </c>
      <c r="BY76">
        <v>0</v>
      </c>
      <c r="BZ76">
        <v>450026.22071</v>
      </c>
      <c r="CA76">
        <v>108799.26407</v>
      </c>
      <c r="CB76">
        <v>0</v>
      </c>
      <c r="CC76">
        <v>0</v>
      </c>
      <c r="CD76">
        <v>30760.685547</v>
      </c>
      <c r="CE76">
        <v>0</v>
      </c>
      <c r="CF76">
        <v>0</v>
      </c>
      <c r="CG76">
        <v>0</v>
      </c>
      <c r="CH76">
        <v>0.9731359256</v>
      </c>
      <c r="CI76">
        <v>4163486</v>
      </c>
      <c r="CJ76">
        <v>900.207</v>
      </c>
      <c r="CK76" s="85">
        <v>270693</v>
      </c>
      <c r="CL76" s="85">
        <v>124870</v>
      </c>
      <c r="CM76" s="85">
        <v>395563</v>
      </c>
      <c r="CN76">
        <v>4797471.6344</v>
      </c>
      <c r="CO76">
        <v>5229</v>
      </c>
      <c r="CP76">
        <v>829.278</v>
      </c>
      <c r="CQ76">
        <v>5262</v>
      </c>
      <c r="CR76">
        <v>987.721</v>
      </c>
      <c r="CS76">
        <v>5199</v>
      </c>
      <c r="CT76">
        <v>2304.818</v>
      </c>
      <c r="CU76">
        <v>5092</v>
      </c>
      <c r="CV76">
        <v>1334.117</v>
      </c>
      <c r="CW76">
        <v>5111</v>
      </c>
      <c r="CX76">
        <v>591.372</v>
      </c>
      <c r="CY76">
        <v>5121</v>
      </c>
      <c r="CZ76">
        <v>332.793</v>
      </c>
      <c r="DA76">
        <v>5121</v>
      </c>
      <c r="DB76">
        <v>1346.994</v>
      </c>
      <c r="DC76">
        <v>5150</v>
      </c>
      <c r="DD76">
        <v>1417.459</v>
      </c>
      <c r="DE76">
        <v>5106</v>
      </c>
      <c r="DF76">
        <v>668.851</v>
      </c>
      <c r="DG76">
        <v>5261</v>
      </c>
      <c r="DH76">
        <v>400.387</v>
      </c>
      <c r="DI76">
        <v>4989</v>
      </c>
      <c r="DJ76">
        <v>572.187</v>
      </c>
      <c r="DK76">
        <v>5092</v>
      </c>
      <c r="DL76">
        <v>182.339</v>
      </c>
      <c r="DM76">
        <v>5060</v>
      </c>
      <c r="DN76">
        <v>241.679</v>
      </c>
      <c r="DP76">
        <v>4971</v>
      </c>
      <c r="DQ76" s="85">
        <v>4699081</v>
      </c>
      <c r="DR76" s="85">
        <v>108025</v>
      </c>
      <c r="DS76" s="85">
        <v>4807106</v>
      </c>
      <c r="DT76">
        <v>0</v>
      </c>
      <c r="DU76" s="85">
        <v>4823009</v>
      </c>
      <c r="DV76" s="85">
        <v>421100</v>
      </c>
      <c r="DW76" s="85">
        <v>421100</v>
      </c>
      <c r="DX76">
        <v>4823009</v>
      </c>
      <c r="DY76">
        <v>5358</v>
      </c>
      <c r="DZ76">
        <v>421100</v>
      </c>
      <c r="EA76" s="85">
        <v>5218572</v>
      </c>
      <c r="EB76" s="85">
        <v>5218572</v>
      </c>
    </row>
    <row r="77" spans="1:132" ht="12.75">
      <c r="A77">
        <v>68802</v>
      </c>
      <c r="B77" t="s">
        <v>447</v>
      </c>
      <c r="C77" t="s">
        <v>450</v>
      </c>
      <c r="D77">
        <v>4</v>
      </c>
      <c r="E77">
        <v>2</v>
      </c>
      <c r="F77">
        <v>232.563</v>
      </c>
      <c r="G77">
        <v>0</v>
      </c>
      <c r="H77">
        <v>0</v>
      </c>
      <c r="I77">
        <v>0.188</v>
      </c>
      <c r="J77">
        <v>0.93</v>
      </c>
      <c r="K77">
        <v>0</v>
      </c>
      <c r="L77">
        <v>0</v>
      </c>
      <c r="M77">
        <v>0</v>
      </c>
      <c r="N77">
        <v>0</v>
      </c>
      <c r="O77">
        <v>0</v>
      </c>
      <c r="P77">
        <v>0</v>
      </c>
      <c r="Q77">
        <v>0</v>
      </c>
      <c r="R77">
        <v>0</v>
      </c>
      <c r="S77">
        <v>11.497</v>
      </c>
      <c r="T77">
        <v>47</v>
      </c>
      <c r="U77">
        <v>0</v>
      </c>
      <c r="V77">
        <v>0</v>
      </c>
      <c r="W77">
        <v>0</v>
      </c>
      <c r="X77">
        <v>0</v>
      </c>
      <c r="Y77">
        <v>0</v>
      </c>
      <c r="Z77">
        <v>0</v>
      </c>
      <c r="AA77">
        <v>0</v>
      </c>
      <c r="AB77">
        <v>0</v>
      </c>
      <c r="AC77">
        <v>0</v>
      </c>
      <c r="AD77">
        <v>0</v>
      </c>
      <c r="AE77">
        <v>0</v>
      </c>
      <c r="AF77">
        <v>0</v>
      </c>
      <c r="AG77">
        <v>0</v>
      </c>
      <c r="AH77">
        <v>0</v>
      </c>
      <c r="AI77">
        <v>232.563</v>
      </c>
      <c r="AJ77">
        <v>232.563</v>
      </c>
      <c r="AK77">
        <v>0</v>
      </c>
      <c r="AL77">
        <v>1.118</v>
      </c>
      <c r="AM77">
        <v>231.445</v>
      </c>
      <c r="AN77">
        <v>0</v>
      </c>
      <c r="AO77">
        <v>0</v>
      </c>
      <c r="AP77">
        <v>0</v>
      </c>
      <c r="AQ77">
        <v>0</v>
      </c>
      <c r="AR77">
        <v>0</v>
      </c>
      <c r="AS77">
        <v>0</v>
      </c>
      <c r="AT77">
        <v>0</v>
      </c>
      <c r="AU77">
        <v>0</v>
      </c>
      <c r="AV77">
        <v>0</v>
      </c>
      <c r="AW77">
        <v>0</v>
      </c>
      <c r="AX77">
        <v>0</v>
      </c>
      <c r="AY77">
        <v>0</v>
      </c>
      <c r="AZ77">
        <v>0</v>
      </c>
      <c r="BA77">
        <v>0</v>
      </c>
      <c r="BB77">
        <v>0</v>
      </c>
      <c r="BC77">
        <v>0</v>
      </c>
      <c r="BD77">
        <v>0</v>
      </c>
      <c r="BE77" s="85">
        <v>1353883</v>
      </c>
      <c r="BF77">
        <v>0</v>
      </c>
      <c r="BG77">
        <v>0</v>
      </c>
      <c r="BH77">
        <v>3809</v>
      </c>
      <c r="BI77">
        <v>0</v>
      </c>
      <c r="BJ77">
        <v>0</v>
      </c>
      <c r="BK77">
        <v>0</v>
      </c>
      <c r="BL77">
        <v>0</v>
      </c>
      <c r="BM77">
        <v>4625.0302734</v>
      </c>
      <c r="BN77">
        <v>4887.6337891</v>
      </c>
      <c r="BO77">
        <v>4887.6337891</v>
      </c>
      <c r="BP77">
        <v>5929.1992188</v>
      </c>
      <c r="BQ77">
        <v>0.0501417969</v>
      </c>
      <c r="BR77">
        <v>0.0434155273</v>
      </c>
      <c r="BS77">
        <v>0</v>
      </c>
      <c r="BT77">
        <v>3.73</v>
      </c>
      <c r="BU77">
        <v>0</v>
      </c>
      <c r="BV77">
        <v>1267852.7378</v>
      </c>
      <c r="BW77">
        <v>0</v>
      </c>
      <c r="BX77">
        <v>0</v>
      </c>
      <c r="BY77">
        <v>8180.1604102</v>
      </c>
      <c r="BZ77">
        <v>55734.472657</v>
      </c>
      <c r="CA77">
        <v>0</v>
      </c>
      <c r="CB77">
        <v>0</v>
      </c>
      <c r="CC77">
        <v>0</v>
      </c>
      <c r="CD77">
        <v>22115.913086</v>
      </c>
      <c r="CE77">
        <v>0</v>
      </c>
      <c r="CF77">
        <v>0</v>
      </c>
      <c r="CG77">
        <v>0</v>
      </c>
      <c r="CH77">
        <v>0.9731359256</v>
      </c>
      <c r="CI77">
        <v>1317512</v>
      </c>
      <c r="CJ77">
        <v>284.866</v>
      </c>
      <c r="CK77" s="85">
        <v>85659</v>
      </c>
      <c r="CL77" s="85">
        <v>39515</v>
      </c>
      <c r="CM77" s="85">
        <v>125174</v>
      </c>
      <c r="CN77">
        <v>1479057.284</v>
      </c>
      <c r="CO77">
        <v>5229</v>
      </c>
      <c r="CP77">
        <v>829.278</v>
      </c>
      <c r="CQ77">
        <v>5262</v>
      </c>
      <c r="CR77">
        <v>987.721</v>
      </c>
      <c r="CS77">
        <v>5199</v>
      </c>
      <c r="CT77">
        <v>2304.818</v>
      </c>
      <c r="CU77">
        <v>5092</v>
      </c>
      <c r="CV77">
        <v>1334.117</v>
      </c>
      <c r="CW77">
        <v>5111</v>
      </c>
      <c r="CX77">
        <v>591.372</v>
      </c>
      <c r="CY77">
        <v>5121</v>
      </c>
      <c r="CZ77">
        <v>332.793</v>
      </c>
      <c r="DA77">
        <v>5121</v>
      </c>
      <c r="DB77">
        <v>1346.994</v>
      </c>
      <c r="DC77">
        <v>5150</v>
      </c>
      <c r="DD77">
        <v>1417.459</v>
      </c>
      <c r="DE77">
        <v>5106</v>
      </c>
      <c r="DF77">
        <v>668.851</v>
      </c>
      <c r="DG77">
        <v>5261</v>
      </c>
      <c r="DH77">
        <v>400.387</v>
      </c>
      <c r="DI77">
        <v>4989</v>
      </c>
      <c r="DJ77">
        <v>572.187</v>
      </c>
      <c r="DK77">
        <v>5092</v>
      </c>
      <c r="DL77">
        <v>182.339</v>
      </c>
      <c r="DM77">
        <v>5060</v>
      </c>
      <c r="DN77">
        <v>241.679</v>
      </c>
      <c r="DP77">
        <v>4971</v>
      </c>
      <c r="DQ77" s="85">
        <v>1416069</v>
      </c>
      <c r="DR77" s="85">
        <v>34184</v>
      </c>
      <c r="DS77" s="85">
        <v>1450253</v>
      </c>
      <c r="DT77">
        <v>0</v>
      </c>
      <c r="DU77" s="85">
        <v>1450253</v>
      </c>
      <c r="DV77" s="85">
        <v>96370</v>
      </c>
      <c r="DW77" s="85">
        <v>96370</v>
      </c>
      <c r="DX77">
        <v>1450253</v>
      </c>
      <c r="DY77">
        <v>5091</v>
      </c>
      <c r="DZ77">
        <v>96370</v>
      </c>
      <c r="EA77" s="85">
        <v>1575427</v>
      </c>
      <c r="EB77" s="85">
        <v>1575427</v>
      </c>
    </row>
    <row r="78" spans="1:132" ht="12.75">
      <c r="A78">
        <v>70801</v>
      </c>
      <c r="B78" t="s">
        <v>447</v>
      </c>
      <c r="C78" t="s">
        <v>100</v>
      </c>
      <c r="D78">
        <v>4</v>
      </c>
      <c r="E78">
        <v>2</v>
      </c>
      <c r="F78">
        <v>342.674</v>
      </c>
      <c r="G78">
        <v>0</v>
      </c>
      <c r="H78">
        <v>0</v>
      </c>
      <c r="I78">
        <v>0.29</v>
      </c>
      <c r="J78">
        <v>6.389</v>
      </c>
      <c r="K78">
        <v>0.03</v>
      </c>
      <c r="L78">
        <v>0</v>
      </c>
      <c r="M78">
        <v>0</v>
      </c>
      <c r="N78">
        <v>0</v>
      </c>
      <c r="O78">
        <v>0</v>
      </c>
      <c r="P78">
        <v>0</v>
      </c>
      <c r="Q78">
        <v>12.553</v>
      </c>
      <c r="R78">
        <v>2.093</v>
      </c>
      <c r="S78">
        <v>0</v>
      </c>
      <c r="T78">
        <v>177.67</v>
      </c>
      <c r="U78">
        <v>0</v>
      </c>
      <c r="V78">
        <v>0</v>
      </c>
      <c r="W78">
        <v>0</v>
      </c>
      <c r="X78">
        <v>0</v>
      </c>
      <c r="Y78">
        <v>0</v>
      </c>
      <c r="Z78">
        <v>0</v>
      </c>
      <c r="AA78">
        <v>0</v>
      </c>
      <c r="AB78">
        <v>0</v>
      </c>
      <c r="AC78">
        <v>0</v>
      </c>
      <c r="AD78">
        <v>0</v>
      </c>
      <c r="AE78">
        <v>0</v>
      </c>
      <c r="AF78">
        <v>22.622</v>
      </c>
      <c r="AG78">
        <v>0</v>
      </c>
      <c r="AH78">
        <v>0</v>
      </c>
      <c r="AI78">
        <v>342.674</v>
      </c>
      <c r="AJ78">
        <v>342.674</v>
      </c>
      <c r="AK78">
        <v>22.622</v>
      </c>
      <c r="AL78">
        <v>6.709</v>
      </c>
      <c r="AM78">
        <v>323.412</v>
      </c>
      <c r="AN78">
        <v>52.006</v>
      </c>
      <c r="AO78">
        <v>14.667</v>
      </c>
      <c r="AP78">
        <v>0.833</v>
      </c>
      <c r="AQ78">
        <v>0</v>
      </c>
      <c r="AR78">
        <v>0</v>
      </c>
      <c r="AS78" s="85">
        <v>14302</v>
      </c>
      <c r="AT78" s="85">
        <v>7541</v>
      </c>
      <c r="AU78">
        <v>0</v>
      </c>
      <c r="AV78">
        <v>0</v>
      </c>
      <c r="AW78">
        <v>0</v>
      </c>
      <c r="AX78">
        <v>0</v>
      </c>
      <c r="AY78">
        <v>0</v>
      </c>
      <c r="AZ78">
        <v>0</v>
      </c>
      <c r="BA78" s="85">
        <v>7073</v>
      </c>
      <c r="BB78">
        <v>0</v>
      </c>
      <c r="BC78">
        <v>0</v>
      </c>
      <c r="BD78">
        <v>0</v>
      </c>
      <c r="BE78" s="85">
        <v>2254029</v>
      </c>
      <c r="BF78">
        <v>0</v>
      </c>
      <c r="BG78">
        <v>0</v>
      </c>
      <c r="BH78">
        <v>3809</v>
      </c>
      <c r="BI78" s="85">
        <v>7938</v>
      </c>
      <c r="BJ78">
        <v>0</v>
      </c>
      <c r="BK78" s="85">
        <v>2087741</v>
      </c>
      <c r="BL78">
        <v>5150</v>
      </c>
      <c r="BM78">
        <v>4625.0302734</v>
      </c>
      <c r="BN78">
        <v>4887.6337891</v>
      </c>
      <c r="BO78">
        <v>4887.6337891</v>
      </c>
      <c r="BP78">
        <v>5929.1992188</v>
      </c>
      <c r="BQ78">
        <v>0.0501417969</v>
      </c>
      <c r="BR78">
        <v>0.0434155273</v>
      </c>
      <c r="BS78">
        <v>7073</v>
      </c>
      <c r="BT78">
        <v>20.707</v>
      </c>
      <c r="BU78">
        <v>0</v>
      </c>
      <c r="BV78">
        <v>1771646.7828</v>
      </c>
      <c r="BW78">
        <v>13650.795361</v>
      </c>
      <c r="BX78">
        <v>100479</v>
      </c>
      <c r="BY78">
        <v>0</v>
      </c>
      <c r="BZ78">
        <v>210688.16504</v>
      </c>
      <c r="CA78">
        <v>0</v>
      </c>
      <c r="CB78">
        <v>0</v>
      </c>
      <c r="CC78">
        <v>13413.034473</v>
      </c>
      <c r="CD78">
        <v>122775.92822</v>
      </c>
      <c r="CE78">
        <v>0</v>
      </c>
      <c r="CF78">
        <v>0</v>
      </c>
      <c r="CG78">
        <v>0</v>
      </c>
      <c r="CH78">
        <v>0.9731359256</v>
      </c>
      <c r="CI78">
        <v>2172676</v>
      </c>
      <c r="CJ78">
        <v>469.765</v>
      </c>
      <c r="CK78" s="85">
        <v>141259</v>
      </c>
      <c r="CL78" s="85">
        <v>65162</v>
      </c>
      <c r="CM78" s="85">
        <v>206421</v>
      </c>
      <c r="CN78">
        <v>2460449.7059</v>
      </c>
      <c r="CO78">
        <v>5229</v>
      </c>
      <c r="CP78">
        <v>829.278</v>
      </c>
      <c r="CQ78">
        <v>5262</v>
      </c>
      <c r="CR78">
        <v>987.721</v>
      </c>
      <c r="CS78">
        <v>5199</v>
      </c>
      <c r="CT78">
        <v>2304.818</v>
      </c>
      <c r="CU78">
        <v>5092</v>
      </c>
      <c r="CV78">
        <v>1334.117</v>
      </c>
      <c r="CW78">
        <v>5111</v>
      </c>
      <c r="CX78">
        <v>591.372</v>
      </c>
      <c r="CY78">
        <v>5121</v>
      </c>
      <c r="CZ78">
        <v>332.793</v>
      </c>
      <c r="DA78">
        <v>5121</v>
      </c>
      <c r="DB78">
        <v>1346.994</v>
      </c>
      <c r="DC78">
        <v>5150</v>
      </c>
      <c r="DD78">
        <v>1417.459</v>
      </c>
      <c r="DE78">
        <v>5106</v>
      </c>
      <c r="DF78">
        <v>668.851</v>
      </c>
      <c r="DG78">
        <v>5261</v>
      </c>
      <c r="DH78">
        <v>400.387</v>
      </c>
      <c r="DI78">
        <v>4989</v>
      </c>
      <c r="DJ78">
        <v>572.187</v>
      </c>
      <c r="DK78">
        <v>5092</v>
      </c>
      <c r="DL78">
        <v>182.339</v>
      </c>
      <c r="DM78">
        <v>5060</v>
      </c>
      <c r="DN78">
        <v>241.679</v>
      </c>
      <c r="DP78">
        <v>4971</v>
      </c>
      <c r="DQ78" s="85">
        <v>2419290</v>
      </c>
      <c r="DR78" s="85">
        <v>56372</v>
      </c>
      <c r="DS78" s="85">
        <v>2475662</v>
      </c>
      <c r="DT78" s="85">
        <v>7073</v>
      </c>
      <c r="DU78" s="85">
        <v>2490673</v>
      </c>
      <c r="DV78" s="85">
        <v>236644</v>
      </c>
      <c r="DW78" s="85">
        <v>236644</v>
      </c>
      <c r="DX78">
        <v>2490673</v>
      </c>
      <c r="DY78">
        <v>5302</v>
      </c>
      <c r="DZ78">
        <v>244185</v>
      </c>
      <c r="EA78" s="85">
        <v>2704635</v>
      </c>
      <c r="EB78" s="85">
        <v>2704635</v>
      </c>
    </row>
    <row r="79" spans="1:132" ht="12.75">
      <c r="A79">
        <v>71801</v>
      </c>
      <c r="B79" t="s">
        <v>447</v>
      </c>
      <c r="C79" t="s">
        <v>101</v>
      </c>
      <c r="D79">
        <v>4</v>
      </c>
      <c r="E79">
        <v>2</v>
      </c>
      <c r="F79">
        <v>840.594</v>
      </c>
      <c r="G79">
        <v>0.028</v>
      </c>
      <c r="H79">
        <v>0</v>
      </c>
      <c r="I79">
        <v>0.817</v>
      </c>
      <c r="J79">
        <v>2.11</v>
      </c>
      <c r="K79">
        <v>0</v>
      </c>
      <c r="L79">
        <v>0</v>
      </c>
      <c r="M79">
        <v>0</v>
      </c>
      <c r="N79">
        <v>0</v>
      </c>
      <c r="O79">
        <v>0</v>
      </c>
      <c r="P79">
        <v>0</v>
      </c>
      <c r="Q79">
        <v>0</v>
      </c>
      <c r="R79">
        <v>20.832</v>
      </c>
      <c r="S79">
        <v>0</v>
      </c>
      <c r="T79">
        <v>459.5</v>
      </c>
      <c r="U79">
        <v>0</v>
      </c>
      <c r="V79">
        <v>0</v>
      </c>
      <c r="W79">
        <v>0</v>
      </c>
      <c r="X79">
        <v>0</v>
      </c>
      <c r="Y79">
        <v>0</v>
      </c>
      <c r="Z79">
        <v>0</v>
      </c>
      <c r="AA79">
        <v>0</v>
      </c>
      <c r="AB79">
        <v>0</v>
      </c>
      <c r="AC79">
        <v>0</v>
      </c>
      <c r="AD79">
        <v>0</v>
      </c>
      <c r="AE79">
        <v>0</v>
      </c>
      <c r="AF79">
        <v>111.122</v>
      </c>
      <c r="AG79">
        <v>0</v>
      </c>
      <c r="AH79">
        <v>0</v>
      </c>
      <c r="AI79">
        <v>840.594</v>
      </c>
      <c r="AJ79">
        <v>840.594</v>
      </c>
      <c r="AK79">
        <v>111.122</v>
      </c>
      <c r="AL79">
        <v>2.955</v>
      </c>
      <c r="AM79">
        <v>837.639</v>
      </c>
      <c r="AN79">
        <v>100.831</v>
      </c>
      <c r="AO79">
        <v>13.667</v>
      </c>
      <c r="AP79">
        <v>0</v>
      </c>
      <c r="AQ79">
        <v>0</v>
      </c>
      <c r="AR79">
        <v>0</v>
      </c>
      <c r="AS79" s="85">
        <v>27729</v>
      </c>
      <c r="AT79" s="85">
        <v>6833</v>
      </c>
      <c r="AU79">
        <v>0</v>
      </c>
      <c r="AV79">
        <v>0</v>
      </c>
      <c r="AW79">
        <v>0</v>
      </c>
      <c r="AX79">
        <v>0</v>
      </c>
      <c r="AY79">
        <v>0</v>
      </c>
      <c r="AZ79">
        <v>0</v>
      </c>
      <c r="BA79">
        <v>0</v>
      </c>
      <c r="BB79">
        <v>0</v>
      </c>
      <c r="BC79">
        <v>0</v>
      </c>
      <c r="BD79">
        <v>0</v>
      </c>
      <c r="BE79" s="85">
        <v>5425536</v>
      </c>
      <c r="BF79">
        <v>0</v>
      </c>
      <c r="BG79">
        <v>0</v>
      </c>
      <c r="BH79">
        <v>3809</v>
      </c>
      <c r="BI79" s="85">
        <v>20587</v>
      </c>
      <c r="BJ79">
        <v>0</v>
      </c>
      <c r="BK79" s="85">
        <v>5904958</v>
      </c>
      <c r="BL79">
        <v>5034</v>
      </c>
      <c r="BM79">
        <v>4625.0302734</v>
      </c>
      <c r="BN79">
        <v>4887.6337891</v>
      </c>
      <c r="BO79">
        <v>4887.6337891</v>
      </c>
      <c r="BP79">
        <v>5929.1992188</v>
      </c>
      <c r="BQ79">
        <v>0.0501417969</v>
      </c>
      <c r="BR79">
        <v>0.0434155273</v>
      </c>
      <c r="BS79">
        <v>0</v>
      </c>
      <c r="BT79">
        <v>10.555</v>
      </c>
      <c r="BU79">
        <v>0</v>
      </c>
      <c r="BV79">
        <v>4588575.6852</v>
      </c>
      <c r="BW79">
        <v>135868.78594</v>
      </c>
      <c r="BX79">
        <v>0</v>
      </c>
      <c r="BY79">
        <v>0</v>
      </c>
      <c r="BZ79">
        <v>544893.40821</v>
      </c>
      <c r="CA79">
        <v>0</v>
      </c>
      <c r="CB79">
        <v>0</v>
      </c>
      <c r="CC79">
        <v>65886.447559</v>
      </c>
      <c r="CD79">
        <v>62582.697754</v>
      </c>
      <c r="CE79">
        <v>0</v>
      </c>
      <c r="CF79">
        <v>0</v>
      </c>
      <c r="CG79">
        <v>0</v>
      </c>
      <c r="CH79">
        <v>0.9731359256</v>
      </c>
      <c r="CI79">
        <v>5252800</v>
      </c>
      <c r="CJ79">
        <v>1135.733</v>
      </c>
      <c r="CK79" s="85">
        <v>341515</v>
      </c>
      <c r="CL79" s="85">
        <v>157540</v>
      </c>
      <c r="CM79" s="85">
        <v>499055</v>
      </c>
      <c r="CN79">
        <v>5924591.0247</v>
      </c>
      <c r="CO79">
        <v>5229</v>
      </c>
      <c r="CP79">
        <v>829.278</v>
      </c>
      <c r="CQ79">
        <v>5262</v>
      </c>
      <c r="CR79">
        <v>987.721</v>
      </c>
      <c r="CS79">
        <v>5199</v>
      </c>
      <c r="CT79">
        <v>2304.818</v>
      </c>
      <c r="CU79">
        <v>5092</v>
      </c>
      <c r="CV79">
        <v>1334.117</v>
      </c>
      <c r="CW79">
        <v>5111</v>
      </c>
      <c r="CX79">
        <v>591.372</v>
      </c>
      <c r="CY79">
        <v>5121</v>
      </c>
      <c r="CZ79">
        <v>332.793</v>
      </c>
      <c r="DA79">
        <v>5121</v>
      </c>
      <c r="DB79">
        <v>1346.994</v>
      </c>
      <c r="DC79">
        <v>5150</v>
      </c>
      <c r="DD79">
        <v>1417.459</v>
      </c>
      <c r="DE79">
        <v>5106</v>
      </c>
      <c r="DF79">
        <v>668.851</v>
      </c>
      <c r="DG79">
        <v>5261</v>
      </c>
      <c r="DH79">
        <v>400.387</v>
      </c>
      <c r="DI79">
        <v>4989</v>
      </c>
      <c r="DJ79">
        <v>572.187</v>
      </c>
      <c r="DK79">
        <v>5092</v>
      </c>
      <c r="DL79">
        <v>182.339</v>
      </c>
      <c r="DM79">
        <v>5060</v>
      </c>
      <c r="DN79">
        <v>241.679</v>
      </c>
      <c r="DP79">
        <v>4971</v>
      </c>
      <c r="DQ79" s="85">
        <v>5717280</v>
      </c>
      <c r="DR79" s="85">
        <v>136288</v>
      </c>
      <c r="DS79" s="85">
        <v>5853568</v>
      </c>
      <c r="DT79">
        <v>0</v>
      </c>
      <c r="DU79" s="85">
        <v>5874155</v>
      </c>
      <c r="DV79" s="85">
        <v>448619</v>
      </c>
      <c r="DW79" s="85">
        <v>448619</v>
      </c>
      <c r="DX79">
        <v>5874155</v>
      </c>
      <c r="DY79">
        <v>5172</v>
      </c>
      <c r="DZ79">
        <v>455452</v>
      </c>
      <c r="EA79" s="85">
        <v>6380043</v>
      </c>
      <c r="EB79" s="85">
        <v>6380043</v>
      </c>
    </row>
    <row r="80" spans="1:132" ht="12.75">
      <c r="A80">
        <v>71803</v>
      </c>
      <c r="B80" t="s">
        <v>447</v>
      </c>
      <c r="C80" t="s">
        <v>157</v>
      </c>
      <c r="D80">
        <v>4</v>
      </c>
      <c r="E80">
        <v>2</v>
      </c>
      <c r="F80">
        <v>254.249</v>
      </c>
      <c r="G80">
        <v>0</v>
      </c>
      <c r="H80">
        <v>0</v>
      </c>
      <c r="I80">
        <v>0</v>
      </c>
      <c r="J80">
        <v>0.142</v>
      </c>
      <c r="K80">
        <v>0</v>
      </c>
      <c r="L80">
        <v>0</v>
      </c>
      <c r="M80">
        <v>0</v>
      </c>
      <c r="N80">
        <v>0</v>
      </c>
      <c r="O80">
        <v>0</v>
      </c>
      <c r="P80">
        <v>0</v>
      </c>
      <c r="Q80">
        <v>1.79</v>
      </c>
      <c r="R80">
        <v>13.256</v>
      </c>
      <c r="S80">
        <v>0</v>
      </c>
      <c r="T80">
        <v>324.83</v>
      </c>
      <c r="U80">
        <v>0.488</v>
      </c>
      <c r="V80">
        <v>0</v>
      </c>
      <c r="W80">
        <v>0</v>
      </c>
      <c r="X80">
        <v>0</v>
      </c>
      <c r="Y80">
        <v>0</v>
      </c>
      <c r="Z80">
        <v>0</v>
      </c>
      <c r="AA80">
        <v>0</v>
      </c>
      <c r="AB80">
        <v>0</v>
      </c>
      <c r="AC80">
        <v>0</v>
      </c>
      <c r="AD80">
        <v>0</v>
      </c>
      <c r="AE80">
        <v>0</v>
      </c>
      <c r="AF80">
        <v>21.409</v>
      </c>
      <c r="AG80">
        <v>0</v>
      </c>
      <c r="AH80">
        <v>0</v>
      </c>
      <c r="AI80">
        <v>254.249</v>
      </c>
      <c r="AJ80">
        <v>254.249</v>
      </c>
      <c r="AK80">
        <v>21.409</v>
      </c>
      <c r="AL80">
        <v>0.142</v>
      </c>
      <c r="AM80">
        <v>252.317</v>
      </c>
      <c r="AN80">
        <v>313.219</v>
      </c>
      <c r="AO80">
        <v>1.25</v>
      </c>
      <c r="AP80">
        <v>0</v>
      </c>
      <c r="AQ80">
        <v>15.75</v>
      </c>
      <c r="AR80">
        <v>0</v>
      </c>
      <c r="AS80" s="85">
        <v>69918</v>
      </c>
      <c r="AT80">
        <v>625</v>
      </c>
      <c r="AU80">
        <v>0</v>
      </c>
      <c r="AV80" s="85">
        <v>39375</v>
      </c>
      <c r="AW80">
        <v>0</v>
      </c>
      <c r="AX80">
        <v>0</v>
      </c>
      <c r="AY80">
        <v>0</v>
      </c>
      <c r="AZ80">
        <v>0</v>
      </c>
      <c r="BA80">
        <v>0</v>
      </c>
      <c r="BB80">
        <v>0</v>
      </c>
      <c r="BC80">
        <v>0</v>
      </c>
      <c r="BD80">
        <v>0</v>
      </c>
      <c r="BE80" s="85">
        <v>1960282</v>
      </c>
      <c r="BF80">
        <v>0</v>
      </c>
      <c r="BG80">
        <v>0</v>
      </c>
      <c r="BH80">
        <v>3809</v>
      </c>
      <c r="BI80" s="85">
        <v>7493</v>
      </c>
      <c r="BJ80">
        <v>0</v>
      </c>
      <c r="BK80" s="85">
        <v>2786952</v>
      </c>
      <c r="BL80">
        <v>5114</v>
      </c>
      <c r="BM80">
        <v>4625.0302734</v>
      </c>
      <c r="BN80">
        <v>4887.6337891</v>
      </c>
      <c r="BO80">
        <v>4887.6337891</v>
      </c>
      <c r="BP80">
        <v>5929.1992188</v>
      </c>
      <c r="BQ80">
        <v>0.0501417969</v>
      </c>
      <c r="BR80">
        <v>0.0434155273</v>
      </c>
      <c r="BS80">
        <v>0</v>
      </c>
      <c r="BT80">
        <v>0.426</v>
      </c>
      <c r="BU80">
        <v>0</v>
      </c>
      <c r="BV80">
        <v>1382189.2858</v>
      </c>
      <c r="BW80">
        <v>86457.211329</v>
      </c>
      <c r="BX80">
        <v>14328</v>
      </c>
      <c r="BY80">
        <v>0</v>
      </c>
      <c r="BZ80">
        <v>385196.35645</v>
      </c>
      <c r="CA80">
        <v>6973.2126172</v>
      </c>
      <c r="CB80">
        <v>0</v>
      </c>
      <c r="CC80">
        <v>12693.822608</v>
      </c>
      <c r="CD80">
        <v>2525.8388672</v>
      </c>
      <c r="CE80">
        <v>0</v>
      </c>
      <c r="CF80">
        <v>0</v>
      </c>
      <c r="CG80">
        <v>0</v>
      </c>
      <c r="CH80">
        <v>0.9731359256</v>
      </c>
      <c r="CI80">
        <v>1839581</v>
      </c>
      <c r="CJ80">
        <v>397.745</v>
      </c>
      <c r="CK80" s="85">
        <v>119602</v>
      </c>
      <c r="CL80" s="85">
        <v>55172</v>
      </c>
      <c r="CM80" s="85">
        <v>174774</v>
      </c>
      <c r="CN80">
        <v>2135055.7277</v>
      </c>
      <c r="CO80">
        <v>5229</v>
      </c>
      <c r="CP80">
        <v>829.278</v>
      </c>
      <c r="CQ80">
        <v>5262</v>
      </c>
      <c r="CR80">
        <v>987.721</v>
      </c>
      <c r="CS80">
        <v>5199</v>
      </c>
      <c r="CT80">
        <v>2304.818</v>
      </c>
      <c r="CU80">
        <v>5092</v>
      </c>
      <c r="CV80">
        <v>1334.117</v>
      </c>
      <c r="CW80">
        <v>5111</v>
      </c>
      <c r="CX80">
        <v>591.372</v>
      </c>
      <c r="CY80">
        <v>5121</v>
      </c>
      <c r="CZ80">
        <v>332.793</v>
      </c>
      <c r="DA80">
        <v>5121</v>
      </c>
      <c r="DB80">
        <v>1346.994</v>
      </c>
      <c r="DC80">
        <v>5150</v>
      </c>
      <c r="DD80">
        <v>1417.459</v>
      </c>
      <c r="DE80">
        <v>5106</v>
      </c>
      <c r="DF80">
        <v>668.851</v>
      </c>
      <c r="DG80">
        <v>5261</v>
      </c>
      <c r="DH80">
        <v>400.387</v>
      </c>
      <c r="DI80">
        <v>4989</v>
      </c>
      <c r="DJ80">
        <v>572.187</v>
      </c>
      <c r="DK80">
        <v>5092</v>
      </c>
      <c r="DL80">
        <v>182.339</v>
      </c>
      <c r="DM80">
        <v>5060</v>
      </c>
      <c r="DN80">
        <v>241.679</v>
      </c>
      <c r="DP80">
        <v>4971</v>
      </c>
      <c r="DQ80" s="85">
        <v>2034068</v>
      </c>
      <c r="DR80" s="85">
        <v>47729</v>
      </c>
      <c r="DS80" s="85">
        <v>2081797</v>
      </c>
      <c r="DT80">
        <v>0</v>
      </c>
      <c r="DU80" s="85">
        <v>2089290</v>
      </c>
      <c r="DV80" s="85">
        <v>129008</v>
      </c>
      <c r="DW80" s="85">
        <v>129008</v>
      </c>
      <c r="DX80">
        <v>2089290</v>
      </c>
      <c r="DY80">
        <v>5253</v>
      </c>
      <c r="DZ80">
        <v>129633</v>
      </c>
      <c r="EA80" s="85">
        <v>2264689</v>
      </c>
      <c r="EB80" s="85">
        <v>2264689</v>
      </c>
    </row>
    <row r="81" spans="1:132" ht="12.75">
      <c r="A81">
        <v>71804</v>
      </c>
      <c r="B81" t="s">
        <v>447</v>
      </c>
      <c r="C81" t="s">
        <v>158</v>
      </c>
      <c r="D81">
        <v>4</v>
      </c>
      <c r="E81">
        <v>2</v>
      </c>
      <c r="F81">
        <v>340.771</v>
      </c>
      <c r="G81">
        <v>0</v>
      </c>
      <c r="H81">
        <v>0</v>
      </c>
      <c r="I81">
        <v>0.002</v>
      </c>
      <c r="J81">
        <v>3.8</v>
      </c>
      <c r="K81">
        <v>0</v>
      </c>
      <c r="L81">
        <v>0</v>
      </c>
      <c r="M81">
        <v>0</v>
      </c>
      <c r="N81">
        <v>0</v>
      </c>
      <c r="O81">
        <v>0</v>
      </c>
      <c r="P81">
        <v>0</v>
      </c>
      <c r="Q81">
        <v>16.569</v>
      </c>
      <c r="R81">
        <v>9.914</v>
      </c>
      <c r="S81">
        <v>2</v>
      </c>
      <c r="T81">
        <v>299.17</v>
      </c>
      <c r="U81">
        <v>1.987</v>
      </c>
      <c r="V81">
        <v>0</v>
      </c>
      <c r="W81">
        <v>0</v>
      </c>
      <c r="X81">
        <v>0</v>
      </c>
      <c r="Y81">
        <v>0</v>
      </c>
      <c r="Z81">
        <v>0</v>
      </c>
      <c r="AA81">
        <v>0</v>
      </c>
      <c r="AB81">
        <v>0</v>
      </c>
      <c r="AC81">
        <v>0</v>
      </c>
      <c r="AD81">
        <v>0</v>
      </c>
      <c r="AE81">
        <v>0</v>
      </c>
      <c r="AF81">
        <v>16.994</v>
      </c>
      <c r="AG81">
        <v>0</v>
      </c>
      <c r="AH81">
        <v>0</v>
      </c>
      <c r="AI81">
        <v>340.771</v>
      </c>
      <c r="AJ81">
        <v>340.771</v>
      </c>
      <c r="AK81">
        <v>16.994</v>
      </c>
      <c r="AL81">
        <v>3.802</v>
      </c>
      <c r="AM81">
        <v>320.4</v>
      </c>
      <c r="AN81">
        <v>369.162</v>
      </c>
      <c r="AO81">
        <v>11.333</v>
      </c>
      <c r="AP81">
        <v>0</v>
      </c>
      <c r="AQ81">
        <v>0</v>
      </c>
      <c r="AR81">
        <v>0</v>
      </c>
      <c r="AS81" s="85">
        <v>93712</v>
      </c>
      <c r="AT81" s="85">
        <v>5667</v>
      </c>
      <c r="AU81">
        <v>0</v>
      </c>
      <c r="AV81">
        <v>0</v>
      </c>
      <c r="AW81">
        <v>0</v>
      </c>
      <c r="AX81">
        <v>0</v>
      </c>
      <c r="AY81">
        <v>0</v>
      </c>
      <c r="AZ81">
        <v>0</v>
      </c>
      <c r="BA81">
        <v>0</v>
      </c>
      <c r="BB81">
        <v>0</v>
      </c>
      <c r="BC81">
        <v>0</v>
      </c>
      <c r="BD81">
        <v>0</v>
      </c>
      <c r="BE81" s="85">
        <v>2508456</v>
      </c>
      <c r="BF81">
        <v>0</v>
      </c>
      <c r="BG81">
        <v>0</v>
      </c>
      <c r="BH81">
        <v>3809</v>
      </c>
      <c r="BI81" s="85">
        <v>14655</v>
      </c>
      <c r="BJ81">
        <v>0</v>
      </c>
      <c r="BK81" s="85">
        <v>3563431</v>
      </c>
      <c r="BL81">
        <v>5158</v>
      </c>
      <c r="BM81">
        <v>4625.0302734</v>
      </c>
      <c r="BN81">
        <v>4887.6337891</v>
      </c>
      <c r="BO81">
        <v>4887.6337891</v>
      </c>
      <c r="BP81">
        <v>5929.1992188</v>
      </c>
      <c r="BQ81">
        <v>0.0501417969</v>
      </c>
      <c r="BR81">
        <v>0.0434155273</v>
      </c>
      <c r="BS81">
        <v>0</v>
      </c>
      <c r="BT81">
        <v>11.41</v>
      </c>
      <c r="BU81">
        <v>0</v>
      </c>
      <c r="BV81">
        <v>1755147.0855</v>
      </c>
      <c r="BW81">
        <v>64660.289161</v>
      </c>
      <c r="BX81">
        <v>132625</v>
      </c>
      <c r="BY81">
        <v>1423.0078125</v>
      </c>
      <c r="BZ81">
        <v>354767.70606</v>
      </c>
      <c r="CA81">
        <v>28392.978423</v>
      </c>
      <c r="CB81">
        <v>0</v>
      </c>
      <c r="CC81">
        <v>10076.081152</v>
      </c>
      <c r="CD81">
        <v>67652.163087</v>
      </c>
      <c r="CE81">
        <v>0</v>
      </c>
      <c r="CF81">
        <v>0</v>
      </c>
      <c r="CG81">
        <v>0</v>
      </c>
      <c r="CH81">
        <v>0.9731359256</v>
      </c>
      <c r="CI81">
        <v>2349874</v>
      </c>
      <c r="CJ81">
        <v>508.078</v>
      </c>
      <c r="CK81" s="85">
        <v>152779</v>
      </c>
      <c r="CL81" s="85">
        <v>70477</v>
      </c>
      <c r="CM81" s="85">
        <v>223256</v>
      </c>
      <c r="CN81">
        <v>2731712.3112</v>
      </c>
      <c r="CO81">
        <v>5229</v>
      </c>
      <c r="CP81">
        <v>829.278</v>
      </c>
      <c r="CQ81">
        <v>5262</v>
      </c>
      <c r="CR81">
        <v>987.721</v>
      </c>
      <c r="CS81">
        <v>5199</v>
      </c>
      <c r="CT81">
        <v>2304.818</v>
      </c>
      <c r="CU81">
        <v>5092</v>
      </c>
      <c r="CV81">
        <v>1334.117</v>
      </c>
      <c r="CW81">
        <v>5111</v>
      </c>
      <c r="CX81">
        <v>591.372</v>
      </c>
      <c r="CY81">
        <v>5121</v>
      </c>
      <c r="CZ81">
        <v>332.793</v>
      </c>
      <c r="DA81">
        <v>5121</v>
      </c>
      <c r="DB81">
        <v>1346.994</v>
      </c>
      <c r="DC81">
        <v>5150</v>
      </c>
      <c r="DD81">
        <v>1417.459</v>
      </c>
      <c r="DE81">
        <v>5106</v>
      </c>
      <c r="DF81">
        <v>668.851</v>
      </c>
      <c r="DG81">
        <v>5261</v>
      </c>
      <c r="DH81">
        <v>400.387</v>
      </c>
      <c r="DI81">
        <v>4989</v>
      </c>
      <c r="DJ81">
        <v>572.187</v>
      </c>
      <c r="DK81">
        <v>5092</v>
      </c>
      <c r="DL81">
        <v>182.339</v>
      </c>
      <c r="DM81">
        <v>5060</v>
      </c>
      <c r="DN81">
        <v>241.679</v>
      </c>
      <c r="DP81">
        <v>4971</v>
      </c>
      <c r="DQ81" s="85">
        <v>2620666</v>
      </c>
      <c r="DR81" s="85">
        <v>60969</v>
      </c>
      <c r="DS81" s="85">
        <v>2681635</v>
      </c>
      <c r="DT81">
        <v>0</v>
      </c>
      <c r="DU81" s="85">
        <v>2696290</v>
      </c>
      <c r="DV81" s="85">
        <v>187834</v>
      </c>
      <c r="DW81" s="85">
        <v>187834</v>
      </c>
      <c r="DX81">
        <v>2696290</v>
      </c>
      <c r="DY81">
        <v>5307</v>
      </c>
      <c r="DZ81">
        <v>193501</v>
      </c>
      <c r="EA81" s="85">
        <v>2925213</v>
      </c>
      <c r="EB81" s="85">
        <v>2925213</v>
      </c>
    </row>
    <row r="82" spans="1:132" ht="12.75">
      <c r="A82">
        <v>71806</v>
      </c>
      <c r="B82" t="s">
        <v>447</v>
      </c>
      <c r="C82" t="s">
        <v>159</v>
      </c>
      <c r="D82">
        <v>4</v>
      </c>
      <c r="E82">
        <v>2</v>
      </c>
      <c r="F82">
        <v>1655.22</v>
      </c>
      <c r="G82">
        <v>0</v>
      </c>
      <c r="H82">
        <v>0</v>
      </c>
      <c r="I82">
        <v>1.035</v>
      </c>
      <c r="J82">
        <v>7.015</v>
      </c>
      <c r="K82">
        <v>1.319</v>
      </c>
      <c r="L82">
        <v>0</v>
      </c>
      <c r="M82">
        <v>0</v>
      </c>
      <c r="N82">
        <v>0</v>
      </c>
      <c r="O82">
        <v>0</v>
      </c>
      <c r="P82">
        <v>0</v>
      </c>
      <c r="Q82">
        <v>9.285</v>
      </c>
      <c r="R82">
        <v>22.681</v>
      </c>
      <c r="S82">
        <v>82.761</v>
      </c>
      <c r="T82">
        <v>914</v>
      </c>
      <c r="U82">
        <v>0</v>
      </c>
      <c r="V82">
        <v>0</v>
      </c>
      <c r="W82">
        <v>0</v>
      </c>
      <c r="X82">
        <v>0</v>
      </c>
      <c r="Y82">
        <v>0</v>
      </c>
      <c r="Z82">
        <v>0</v>
      </c>
      <c r="AA82">
        <v>0</v>
      </c>
      <c r="AB82">
        <v>0</v>
      </c>
      <c r="AC82">
        <v>0</v>
      </c>
      <c r="AD82">
        <v>0</v>
      </c>
      <c r="AE82">
        <v>0</v>
      </c>
      <c r="AF82">
        <v>188.196</v>
      </c>
      <c r="AG82">
        <v>0</v>
      </c>
      <c r="AH82">
        <v>0</v>
      </c>
      <c r="AI82">
        <v>1655.22</v>
      </c>
      <c r="AJ82">
        <v>1655.22</v>
      </c>
      <c r="AK82">
        <v>188.196</v>
      </c>
      <c r="AL82">
        <v>9.369</v>
      </c>
      <c r="AM82">
        <v>1636.566</v>
      </c>
      <c r="AN82">
        <v>191.51</v>
      </c>
      <c r="AO82">
        <v>9.333</v>
      </c>
      <c r="AP82">
        <v>0</v>
      </c>
      <c r="AQ82">
        <v>0</v>
      </c>
      <c r="AR82">
        <v>0</v>
      </c>
      <c r="AS82" s="85">
        <v>52665</v>
      </c>
      <c r="AT82" s="85">
        <v>4667</v>
      </c>
      <c r="AU82">
        <v>0</v>
      </c>
      <c r="AV82">
        <v>0</v>
      </c>
      <c r="AW82">
        <v>0</v>
      </c>
      <c r="AX82">
        <v>0</v>
      </c>
      <c r="AY82">
        <v>0</v>
      </c>
      <c r="AZ82">
        <v>0</v>
      </c>
      <c r="BA82">
        <v>0</v>
      </c>
      <c r="BB82">
        <v>0</v>
      </c>
      <c r="BC82">
        <v>0</v>
      </c>
      <c r="BD82">
        <v>0</v>
      </c>
      <c r="BE82" s="85">
        <v>10673255</v>
      </c>
      <c r="BF82">
        <v>0</v>
      </c>
      <c r="BG82">
        <v>0</v>
      </c>
      <c r="BH82">
        <v>3809</v>
      </c>
      <c r="BI82" s="85">
        <v>19021</v>
      </c>
      <c r="BJ82">
        <v>0</v>
      </c>
      <c r="BK82" s="85">
        <v>7822815</v>
      </c>
      <c r="BL82">
        <v>5101</v>
      </c>
      <c r="BM82">
        <v>4625.0302734</v>
      </c>
      <c r="BN82">
        <v>4887.6337891</v>
      </c>
      <c r="BO82">
        <v>4887.6337891</v>
      </c>
      <c r="BP82">
        <v>5929.1992188</v>
      </c>
      <c r="BQ82">
        <v>0.0501417969</v>
      </c>
      <c r="BR82">
        <v>0.0434155273</v>
      </c>
      <c r="BS82">
        <v>0</v>
      </c>
      <c r="BT82">
        <v>30.177</v>
      </c>
      <c r="BU82">
        <v>0</v>
      </c>
      <c r="BV82">
        <v>8965087.5316</v>
      </c>
      <c r="BW82">
        <v>147928.18423</v>
      </c>
      <c r="BX82">
        <v>74321</v>
      </c>
      <c r="BY82">
        <v>58884.774786</v>
      </c>
      <c r="BZ82">
        <v>1083857.6172</v>
      </c>
      <c r="CA82">
        <v>0</v>
      </c>
      <c r="CB82">
        <v>0</v>
      </c>
      <c r="CC82">
        <v>111585.15762</v>
      </c>
      <c r="CD82">
        <v>178925.44483</v>
      </c>
      <c r="CE82">
        <v>0</v>
      </c>
      <c r="CF82">
        <v>0</v>
      </c>
      <c r="CG82">
        <v>0</v>
      </c>
      <c r="CH82">
        <v>0.9731359256</v>
      </c>
      <c r="CI82">
        <v>10335277</v>
      </c>
      <c r="CJ82">
        <v>2234.64</v>
      </c>
      <c r="CK82" s="85">
        <v>671957</v>
      </c>
      <c r="CL82" s="85">
        <v>309973</v>
      </c>
      <c r="CM82" s="85">
        <v>981930</v>
      </c>
      <c r="CN82">
        <v>11655184.71</v>
      </c>
      <c r="CO82">
        <v>5229</v>
      </c>
      <c r="CP82">
        <v>829.278</v>
      </c>
      <c r="CQ82">
        <v>5262</v>
      </c>
      <c r="CR82">
        <v>987.721</v>
      </c>
      <c r="CS82">
        <v>5199</v>
      </c>
      <c r="CT82">
        <v>2304.818</v>
      </c>
      <c r="CU82">
        <v>5092</v>
      </c>
      <c r="CV82">
        <v>1334.117</v>
      </c>
      <c r="CW82">
        <v>5111</v>
      </c>
      <c r="CX82">
        <v>591.372</v>
      </c>
      <c r="CY82">
        <v>5121</v>
      </c>
      <c r="CZ82">
        <v>332.793</v>
      </c>
      <c r="DA82">
        <v>5121</v>
      </c>
      <c r="DB82">
        <v>1346.994</v>
      </c>
      <c r="DC82">
        <v>5150</v>
      </c>
      <c r="DD82">
        <v>1417.459</v>
      </c>
      <c r="DE82">
        <v>5106</v>
      </c>
      <c r="DF82">
        <v>668.851</v>
      </c>
      <c r="DG82">
        <v>5261</v>
      </c>
      <c r="DH82">
        <v>400.387</v>
      </c>
      <c r="DI82">
        <v>4989</v>
      </c>
      <c r="DJ82">
        <v>572.187</v>
      </c>
      <c r="DK82">
        <v>5092</v>
      </c>
      <c r="DL82">
        <v>182.339</v>
      </c>
      <c r="DM82">
        <v>5060</v>
      </c>
      <c r="DN82">
        <v>241.679</v>
      </c>
      <c r="DP82">
        <v>4971</v>
      </c>
      <c r="DQ82" s="85">
        <v>11398899</v>
      </c>
      <c r="DR82" s="85">
        <v>268157</v>
      </c>
      <c r="DS82" s="85">
        <v>11667056</v>
      </c>
      <c r="DT82">
        <v>0</v>
      </c>
      <c r="DU82" s="85">
        <v>11686077</v>
      </c>
      <c r="DV82" s="85">
        <v>1012822</v>
      </c>
      <c r="DW82" s="85">
        <v>1012822</v>
      </c>
      <c r="DX82">
        <v>11686077</v>
      </c>
      <c r="DY82">
        <v>5230</v>
      </c>
      <c r="DZ82">
        <v>1017489</v>
      </c>
      <c r="EA82" s="85">
        <v>12672674</v>
      </c>
      <c r="EB82" s="85">
        <v>12672674</v>
      </c>
    </row>
    <row r="83" spans="1:132" ht="12.75">
      <c r="A83">
        <v>71807</v>
      </c>
      <c r="B83" t="s">
        <v>447</v>
      </c>
      <c r="C83" t="s">
        <v>318</v>
      </c>
      <c r="D83">
        <v>4</v>
      </c>
      <c r="E83">
        <v>2</v>
      </c>
      <c r="F83">
        <v>186.955</v>
      </c>
      <c r="G83">
        <v>0</v>
      </c>
      <c r="H83">
        <v>0</v>
      </c>
      <c r="I83">
        <v>0.416</v>
      </c>
      <c r="J83">
        <v>3.743</v>
      </c>
      <c r="K83">
        <v>0</v>
      </c>
      <c r="L83">
        <v>0</v>
      </c>
      <c r="M83">
        <v>0</v>
      </c>
      <c r="N83">
        <v>0</v>
      </c>
      <c r="O83">
        <v>0</v>
      </c>
      <c r="P83">
        <v>0</v>
      </c>
      <c r="Q83">
        <v>0</v>
      </c>
      <c r="R83">
        <v>0</v>
      </c>
      <c r="S83">
        <v>0</v>
      </c>
      <c r="T83">
        <v>170.17</v>
      </c>
      <c r="U83">
        <v>0</v>
      </c>
      <c r="V83">
        <v>0</v>
      </c>
      <c r="W83">
        <v>0</v>
      </c>
      <c r="X83">
        <v>0</v>
      </c>
      <c r="Y83">
        <v>0</v>
      </c>
      <c r="Z83">
        <v>0</v>
      </c>
      <c r="AA83">
        <v>0</v>
      </c>
      <c r="AB83">
        <v>0</v>
      </c>
      <c r="AC83">
        <v>0</v>
      </c>
      <c r="AD83">
        <v>0</v>
      </c>
      <c r="AE83">
        <v>0</v>
      </c>
      <c r="AF83">
        <v>145.026</v>
      </c>
      <c r="AG83">
        <v>0</v>
      </c>
      <c r="AH83">
        <v>0</v>
      </c>
      <c r="AI83">
        <v>186.955</v>
      </c>
      <c r="AJ83">
        <v>186.955</v>
      </c>
      <c r="AK83">
        <v>145.026</v>
      </c>
      <c r="AL83">
        <v>4.159</v>
      </c>
      <c r="AM83">
        <v>182.796</v>
      </c>
      <c r="AN83">
        <v>0</v>
      </c>
      <c r="AO83">
        <v>0</v>
      </c>
      <c r="AP83">
        <v>0</v>
      </c>
      <c r="AQ83">
        <v>0</v>
      </c>
      <c r="AR83">
        <v>0</v>
      </c>
      <c r="AS83">
        <v>0</v>
      </c>
      <c r="AT83">
        <v>0</v>
      </c>
      <c r="AU83">
        <v>0</v>
      </c>
      <c r="AV83">
        <v>0</v>
      </c>
      <c r="AW83">
        <v>0</v>
      </c>
      <c r="AX83">
        <v>0</v>
      </c>
      <c r="AY83">
        <v>0</v>
      </c>
      <c r="AZ83">
        <v>0</v>
      </c>
      <c r="BA83">
        <v>0</v>
      </c>
      <c r="BB83">
        <v>0</v>
      </c>
      <c r="BC83">
        <v>0</v>
      </c>
      <c r="BD83">
        <v>0</v>
      </c>
      <c r="BE83" s="85">
        <v>1368049</v>
      </c>
      <c r="BF83">
        <v>0</v>
      </c>
      <c r="BG83">
        <v>0</v>
      </c>
      <c r="BH83">
        <v>3809</v>
      </c>
      <c r="BI83" s="85">
        <v>3806</v>
      </c>
      <c r="BJ83">
        <v>0</v>
      </c>
      <c r="BK83" s="85">
        <v>1135425</v>
      </c>
      <c r="BL83">
        <v>4971</v>
      </c>
      <c r="BM83">
        <v>4625.0302734</v>
      </c>
      <c r="BN83">
        <v>4887.6337891</v>
      </c>
      <c r="BO83">
        <v>4887.6337891</v>
      </c>
      <c r="BP83">
        <v>5929.1992188</v>
      </c>
      <c r="BQ83">
        <v>0.0501417969</v>
      </c>
      <c r="BR83">
        <v>0.0434155273</v>
      </c>
      <c r="BS83">
        <v>0</v>
      </c>
      <c r="BT83">
        <v>13.309</v>
      </c>
      <c r="BU83">
        <v>0</v>
      </c>
      <c r="BV83">
        <v>1001354.1406</v>
      </c>
      <c r="BW83">
        <v>0</v>
      </c>
      <c r="BX83">
        <v>0</v>
      </c>
      <c r="BY83">
        <v>0</v>
      </c>
      <c r="BZ83">
        <v>201794.36621</v>
      </c>
      <c r="CA83">
        <v>0</v>
      </c>
      <c r="CB83">
        <v>0</v>
      </c>
      <c r="CC83">
        <v>85988.804591</v>
      </c>
      <c r="CD83">
        <v>78911.712403</v>
      </c>
      <c r="CE83">
        <v>0</v>
      </c>
      <c r="CF83">
        <v>0</v>
      </c>
      <c r="CG83">
        <v>0</v>
      </c>
      <c r="CH83">
        <v>0.9731359256</v>
      </c>
      <c r="CI83">
        <v>1331298</v>
      </c>
      <c r="CJ83">
        <v>287.846</v>
      </c>
      <c r="CK83" s="85">
        <v>86555</v>
      </c>
      <c r="CL83" s="85">
        <v>39928</v>
      </c>
      <c r="CM83" s="85">
        <v>126483</v>
      </c>
      <c r="CN83">
        <v>1494532.0238</v>
      </c>
      <c r="CO83">
        <v>5229</v>
      </c>
      <c r="CP83">
        <v>829.278</v>
      </c>
      <c r="CQ83">
        <v>5262</v>
      </c>
      <c r="CR83">
        <v>987.721</v>
      </c>
      <c r="CS83">
        <v>5199</v>
      </c>
      <c r="CT83">
        <v>2304.818</v>
      </c>
      <c r="CU83">
        <v>5092</v>
      </c>
      <c r="CV83">
        <v>1334.117</v>
      </c>
      <c r="CW83">
        <v>5111</v>
      </c>
      <c r="CX83">
        <v>591.372</v>
      </c>
      <c r="CY83">
        <v>5121</v>
      </c>
      <c r="CZ83">
        <v>332.793</v>
      </c>
      <c r="DA83">
        <v>5121</v>
      </c>
      <c r="DB83">
        <v>1346.994</v>
      </c>
      <c r="DC83">
        <v>5150</v>
      </c>
      <c r="DD83">
        <v>1417.459</v>
      </c>
      <c r="DE83">
        <v>5106</v>
      </c>
      <c r="DF83">
        <v>668.851</v>
      </c>
      <c r="DG83">
        <v>5261</v>
      </c>
      <c r="DH83">
        <v>400.387</v>
      </c>
      <c r="DI83">
        <v>4989</v>
      </c>
      <c r="DJ83">
        <v>572.187</v>
      </c>
      <c r="DK83">
        <v>5092</v>
      </c>
      <c r="DL83">
        <v>182.339</v>
      </c>
      <c r="DM83">
        <v>5060</v>
      </c>
      <c r="DN83">
        <v>241.679</v>
      </c>
      <c r="DP83">
        <v>4971</v>
      </c>
      <c r="DQ83" s="85">
        <v>1430882</v>
      </c>
      <c r="DR83" s="85">
        <v>34542</v>
      </c>
      <c r="DS83" s="85">
        <v>1465424</v>
      </c>
      <c r="DT83">
        <v>0</v>
      </c>
      <c r="DU83" s="85">
        <v>1469230</v>
      </c>
      <c r="DV83" s="85">
        <v>101181</v>
      </c>
      <c r="DW83" s="85">
        <v>101181</v>
      </c>
      <c r="DX83">
        <v>1469230</v>
      </c>
      <c r="DY83">
        <v>5104</v>
      </c>
      <c r="DZ83">
        <v>101181</v>
      </c>
      <c r="EA83" s="85">
        <v>1595713</v>
      </c>
      <c r="EB83" s="85">
        <v>1595713</v>
      </c>
    </row>
    <row r="84" spans="1:132" ht="12.75">
      <c r="A84">
        <v>71809</v>
      </c>
      <c r="B84" t="s">
        <v>447</v>
      </c>
      <c r="C84" t="s">
        <v>391</v>
      </c>
      <c r="D84">
        <v>4</v>
      </c>
      <c r="E84">
        <v>2</v>
      </c>
      <c r="F84">
        <v>128.867</v>
      </c>
      <c r="G84">
        <v>0</v>
      </c>
      <c r="H84">
        <v>0</v>
      </c>
      <c r="I84">
        <v>0.34</v>
      </c>
      <c r="J84">
        <v>0</v>
      </c>
      <c r="K84">
        <v>0</v>
      </c>
      <c r="L84">
        <v>0</v>
      </c>
      <c r="M84">
        <v>0</v>
      </c>
      <c r="N84">
        <v>0</v>
      </c>
      <c r="O84">
        <v>0</v>
      </c>
      <c r="P84">
        <v>0</v>
      </c>
      <c r="Q84">
        <v>0</v>
      </c>
      <c r="R84">
        <v>0.923</v>
      </c>
      <c r="S84">
        <v>0</v>
      </c>
      <c r="T84">
        <v>81.5</v>
      </c>
      <c r="U84">
        <v>0</v>
      </c>
      <c r="V84">
        <v>0</v>
      </c>
      <c r="W84">
        <v>0</v>
      </c>
      <c r="X84">
        <v>0</v>
      </c>
      <c r="Y84">
        <v>0</v>
      </c>
      <c r="Z84">
        <v>0</v>
      </c>
      <c r="AA84">
        <v>0</v>
      </c>
      <c r="AB84">
        <v>0</v>
      </c>
      <c r="AC84">
        <v>0</v>
      </c>
      <c r="AD84">
        <v>0</v>
      </c>
      <c r="AE84">
        <v>0</v>
      </c>
      <c r="AF84">
        <v>38.881</v>
      </c>
      <c r="AG84">
        <v>0</v>
      </c>
      <c r="AH84">
        <v>0</v>
      </c>
      <c r="AI84">
        <v>128.867</v>
      </c>
      <c r="AJ84">
        <v>128.867</v>
      </c>
      <c r="AK84">
        <v>38.881</v>
      </c>
      <c r="AL84">
        <v>0.34</v>
      </c>
      <c r="AM84">
        <v>128.527</v>
      </c>
      <c r="AN84">
        <v>0</v>
      </c>
      <c r="AO84">
        <v>5.667</v>
      </c>
      <c r="AP84">
        <v>0</v>
      </c>
      <c r="AQ84">
        <v>0</v>
      </c>
      <c r="AR84">
        <v>0</v>
      </c>
      <c r="AS84">
        <v>0</v>
      </c>
      <c r="AT84" s="85">
        <v>2833</v>
      </c>
      <c r="AU84">
        <v>0</v>
      </c>
      <c r="AV84">
        <v>0</v>
      </c>
      <c r="AW84">
        <v>0</v>
      </c>
      <c r="AX84">
        <v>0</v>
      </c>
      <c r="AY84">
        <v>0</v>
      </c>
      <c r="AZ84">
        <v>0</v>
      </c>
      <c r="BA84">
        <v>0</v>
      </c>
      <c r="BB84">
        <v>0</v>
      </c>
      <c r="BC84">
        <v>0</v>
      </c>
      <c r="BD84">
        <v>0</v>
      </c>
      <c r="BE84" s="85">
        <v>839868</v>
      </c>
      <c r="BF84">
        <v>0</v>
      </c>
      <c r="BG84">
        <v>0</v>
      </c>
      <c r="BH84">
        <v>3809</v>
      </c>
      <c r="BI84">
        <v>0</v>
      </c>
      <c r="BJ84">
        <v>0</v>
      </c>
      <c r="BK84">
        <v>0</v>
      </c>
      <c r="BL84">
        <v>0</v>
      </c>
      <c r="BM84">
        <v>4625.0302734</v>
      </c>
      <c r="BN84">
        <v>4887.6337891</v>
      </c>
      <c r="BO84">
        <v>4887.6337891</v>
      </c>
      <c r="BP84">
        <v>5929.1992188</v>
      </c>
      <c r="BQ84">
        <v>0.0501417969</v>
      </c>
      <c r="BR84">
        <v>0.0434155273</v>
      </c>
      <c r="BS84">
        <v>0</v>
      </c>
      <c r="BT84">
        <v>1.7</v>
      </c>
      <c r="BU84">
        <v>0</v>
      </c>
      <c r="BV84">
        <v>704069.25549</v>
      </c>
      <c r="BW84">
        <v>6019.9159668</v>
      </c>
      <c r="BX84">
        <v>0</v>
      </c>
      <c r="BY84">
        <v>0</v>
      </c>
      <c r="BZ84">
        <v>96645.947266</v>
      </c>
      <c r="CA84">
        <v>0</v>
      </c>
      <c r="CB84">
        <v>0</v>
      </c>
      <c r="CC84">
        <v>23053.319483</v>
      </c>
      <c r="CD84">
        <v>10079.638672</v>
      </c>
      <c r="CE84">
        <v>0</v>
      </c>
      <c r="CF84">
        <v>0</v>
      </c>
      <c r="CG84">
        <v>0</v>
      </c>
      <c r="CH84">
        <v>0.9731359256</v>
      </c>
      <c r="CI84">
        <v>817306</v>
      </c>
      <c r="CJ84">
        <v>176.714</v>
      </c>
      <c r="CK84" s="85">
        <v>53138</v>
      </c>
      <c r="CL84" s="85">
        <v>24512</v>
      </c>
      <c r="CM84" s="85">
        <v>77650</v>
      </c>
      <c r="CN84">
        <v>917518.07688</v>
      </c>
      <c r="CO84">
        <v>5229</v>
      </c>
      <c r="CP84">
        <v>829.278</v>
      </c>
      <c r="CQ84">
        <v>5262</v>
      </c>
      <c r="CR84">
        <v>987.721</v>
      </c>
      <c r="CS84">
        <v>5199</v>
      </c>
      <c r="CT84">
        <v>2304.818</v>
      </c>
      <c r="CU84">
        <v>5092</v>
      </c>
      <c r="CV84">
        <v>1334.117</v>
      </c>
      <c r="CW84">
        <v>5111</v>
      </c>
      <c r="CX84">
        <v>591.372</v>
      </c>
      <c r="CY84">
        <v>5121</v>
      </c>
      <c r="CZ84">
        <v>332.793</v>
      </c>
      <c r="DA84">
        <v>5121</v>
      </c>
      <c r="DB84">
        <v>1346.994</v>
      </c>
      <c r="DC84">
        <v>5150</v>
      </c>
      <c r="DD84">
        <v>1417.459</v>
      </c>
      <c r="DE84">
        <v>5106</v>
      </c>
      <c r="DF84">
        <v>668.851</v>
      </c>
      <c r="DG84">
        <v>5261</v>
      </c>
      <c r="DH84">
        <v>400.387</v>
      </c>
      <c r="DI84">
        <v>4989</v>
      </c>
      <c r="DJ84">
        <v>572.187</v>
      </c>
      <c r="DK84">
        <v>5092</v>
      </c>
      <c r="DL84">
        <v>182.339</v>
      </c>
      <c r="DM84">
        <v>5060</v>
      </c>
      <c r="DN84">
        <v>241.679</v>
      </c>
      <c r="DP84">
        <v>4971</v>
      </c>
      <c r="DQ84" s="85">
        <v>878445</v>
      </c>
      <c r="DR84" s="85">
        <v>21206</v>
      </c>
      <c r="DS84" s="85">
        <v>899651</v>
      </c>
      <c r="DT84">
        <v>0</v>
      </c>
      <c r="DU84" s="85">
        <v>899651</v>
      </c>
      <c r="DV84" s="85">
        <v>59783</v>
      </c>
      <c r="DW84" s="85">
        <v>59783</v>
      </c>
      <c r="DX84">
        <v>899651</v>
      </c>
      <c r="DY84">
        <v>5091</v>
      </c>
      <c r="DZ84">
        <v>62616</v>
      </c>
      <c r="EA84" s="85">
        <v>980134</v>
      </c>
      <c r="EB84" s="85">
        <v>980134</v>
      </c>
    </row>
    <row r="85" spans="1:132" ht="12.75">
      <c r="A85">
        <v>72801</v>
      </c>
      <c r="B85" t="s">
        <v>447</v>
      </c>
      <c r="C85" t="s">
        <v>582</v>
      </c>
      <c r="D85">
        <v>4</v>
      </c>
      <c r="E85">
        <v>2</v>
      </c>
      <c r="F85">
        <v>3273.668</v>
      </c>
      <c r="G85">
        <v>0.05</v>
      </c>
      <c r="H85">
        <v>3.236</v>
      </c>
      <c r="I85">
        <v>0</v>
      </c>
      <c r="J85">
        <v>52.907</v>
      </c>
      <c r="K85">
        <v>0</v>
      </c>
      <c r="L85">
        <v>0</v>
      </c>
      <c r="M85">
        <v>0</v>
      </c>
      <c r="N85">
        <v>0</v>
      </c>
      <c r="O85">
        <v>0</v>
      </c>
      <c r="P85">
        <v>2.952</v>
      </c>
      <c r="Q85">
        <v>0</v>
      </c>
      <c r="R85">
        <v>156.974</v>
      </c>
      <c r="S85">
        <v>0</v>
      </c>
      <c r="T85">
        <v>822.83</v>
      </c>
      <c r="U85">
        <v>0.452</v>
      </c>
      <c r="V85">
        <v>0</v>
      </c>
      <c r="W85">
        <v>0</v>
      </c>
      <c r="X85">
        <v>0</v>
      </c>
      <c r="Y85">
        <v>0</v>
      </c>
      <c r="Z85">
        <v>0</v>
      </c>
      <c r="AA85">
        <v>0</v>
      </c>
      <c r="AB85">
        <v>0</v>
      </c>
      <c r="AC85">
        <v>0</v>
      </c>
      <c r="AD85">
        <v>0</v>
      </c>
      <c r="AE85">
        <v>0</v>
      </c>
      <c r="AF85">
        <v>981.283</v>
      </c>
      <c r="AG85">
        <v>0</v>
      </c>
      <c r="AH85">
        <v>0</v>
      </c>
      <c r="AI85">
        <v>3273.668</v>
      </c>
      <c r="AJ85">
        <v>3273.668</v>
      </c>
      <c r="AK85">
        <v>981.283</v>
      </c>
      <c r="AL85">
        <v>59.145</v>
      </c>
      <c r="AM85">
        <v>3214.523</v>
      </c>
      <c r="AN85">
        <v>3038</v>
      </c>
      <c r="AO85">
        <v>15.667</v>
      </c>
      <c r="AP85">
        <v>2.25</v>
      </c>
      <c r="AQ85">
        <v>0</v>
      </c>
      <c r="AR85">
        <v>0</v>
      </c>
      <c r="AS85" s="85">
        <v>835450</v>
      </c>
      <c r="AT85" s="85">
        <v>8396</v>
      </c>
      <c r="AU85">
        <v>0</v>
      </c>
      <c r="AV85">
        <v>0</v>
      </c>
      <c r="AW85">
        <v>0</v>
      </c>
      <c r="AX85">
        <v>0</v>
      </c>
      <c r="AY85">
        <v>0</v>
      </c>
      <c r="AZ85">
        <v>0</v>
      </c>
      <c r="BA85">
        <v>0</v>
      </c>
      <c r="BB85">
        <v>0</v>
      </c>
      <c r="BC85">
        <v>0</v>
      </c>
      <c r="BD85">
        <v>0</v>
      </c>
      <c r="BE85" s="85">
        <v>22102538</v>
      </c>
      <c r="BF85">
        <v>0</v>
      </c>
      <c r="BG85">
        <v>0</v>
      </c>
      <c r="BH85">
        <v>3809</v>
      </c>
      <c r="BI85" s="85">
        <v>8036</v>
      </c>
      <c r="BJ85">
        <v>0</v>
      </c>
      <c r="BK85" s="85">
        <v>1594936</v>
      </c>
      <c r="BL85">
        <v>5147</v>
      </c>
      <c r="BM85">
        <v>4625.0302734</v>
      </c>
      <c r="BN85">
        <v>4887.6337891</v>
      </c>
      <c r="BO85">
        <v>4887.6337891</v>
      </c>
      <c r="BP85">
        <v>5929.1992188</v>
      </c>
      <c r="BQ85">
        <v>0.0501417969</v>
      </c>
      <c r="BR85">
        <v>0.0434155273</v>
      </c>
      <c r="BS85">
        <v>0</v>
      </c>
      <c r="BT85">
        <v>180.487</v>
      </c>
      <c r="BU85">
        <v>0</v>
      </c>
      <c r="BV85">
        <v>17609115.714</v>
      </c>
      <c r="BW85">
        <v>1023803.13</v>
      </c>
      <c r="BX85">
        <v>0</v>
      </c>
      <c r="BY85">
        <v>0</v>
      </c>
      <c r="BZ85">
        <v>975744.59864</v>
      </c>
      <c r="CA85">
        <v>6458.795293</v>
      </c>
      <c r="CB85">
        <v>0</v>
      </c>
      <c r="CC85">
        <v>581822.2397</v>
      </c>
      <c r="CD85">
        <v>1070143.3794</v>
      </c>
      <c r="CE85">
        <v>0</v>
      </c>
      <c r="CF85">
        <v>70011.984376</v>
      </c>
      <c r="CG85">
        <v>0</v>
      </c>
      <c r="CH85">
        <v>0.9731359256</v>
      </c>
      <c r="CI85">
        <v>20695767</v>
      </c>
      <c r="CJ85">
        <v>4474.731</v>
      </c>
      <c r="CK85" s="85">
        <v>1345553</v>
      </c>
      <c r="CL85" s="85">
        <v>620702</v>
      </c>
      <c r="CM85" s="85">
        <v>1966255</v>
      </c>
      <c r="CN85">
        <v>24068792.857</v>
      </c>
      <c r="CO85">
        <v>5229</v>
      </c>
      <c r="CP85">
        <v>829.278</v>
      </c>
      <c r="CQ85">
        <v>5262</v>
      </c>
      <c r="CR85">
        <v>987.721</v>
      </c>
      <c r="CS85">
        <v>5199</v>
      </c>
      <c r="CT85">
        <v>2304.818</v>
      </c>
      <c r="CU85">
        <v>5092</v>
      </c>
      <c r="CV85">
        <v>1334.117</v>
      </c>
      <c r="CW85">
        <v>5111</v>
      </c>
      <c r="CX85">
        <v>591.372</v>
      </c>
      <c r="CY85">
        <v>5121</v>
      </c>
      <c r="CZ85">
        <v>332.793</v>
      </c>
      <c r="DA85">
        <v>5121</v>
      </c>
      <c r="DB85">
        <v>1346.994</v>
      </c>
      <c r="DC85">
        <v>5150</v>
      </c>
      <c r="DD85">
        <v>1417.459</v>
      </c>
      <c r="DE85">
        <v>5106</v>
      </c>
      <c r="DF85">
        <v>668.851</v>
      </c>
      <c r="DG85">
        <v>5261</v>
      </c>
      <c r="DH85">
        <v>400.387</v>
      </c>
      <c r="DI85">
        <v>4989</v>
      </c>
      <c r="DJ85">
        <v>572.187</v>
      </c>
      <c r="DK85">
        <v>5092</v>
      </c>
      <c r="DL85">
        <v>182.339</v>
      </c>
      <c r="DM85">
        <v>5060</v>
      </c>
      <c r="DN85">
        <v>241.679</v>
      </c>
      <c r="DP85">
        <v>4971</v>
      </c>
      <c r="DQ85" s="85">
        <v>23031440</v>
      </c>
      <c r="DR85" s="85">
        <v>536968</v>
      </c>
      <c r="DS85" s="85">
        <v>23568408</v>
      </c>
      <c r="DT85">
        <v>0</v>
      </c>
      <c r="DU85" s="85">
        <v>23576444</v>
      </c>
      <c r="DV85" s="85">
        <v>1473906</v>
      </c>
      <c r="DW85" s="85">
        <v>1473906</v>
      </c>
      <c r="DX85">
        <v>23576444</v>
      </c>
      <c r="DY85">
        <v>5269</v>
      </c>
      <c r="DZ85">
        <v>1482302</v>
      </c>
      <c r="EA85" s="85">
        <v>25551095</v>
      </c>
      <c r="EB85" s="85">
        <v>25551095</v>
      </c>
    </row>
    <row r="86" spans="1:132" ht="12.75">
      <c r="A86">
        <v>72802</v>
      </c>
      <c r="B86" t="s">
        <v>447</v>
      </c>
      <c r="C86" t="s">
        <v>102</v>
      </c>
      <c r="D86">
        <v>4</v>
      </c>
      <c r="E86">
        <v>2</v>
      </c>
      <c r="F86">
        <v>143.05</v>
      </c>
      <c r="G86">
        <v>0</v>
      </c>
      <c r="H86">
        <v>0</v>
      </c>
      <c r="I86">
        <v>0.007</v>
      </c>
      <c r="J86">
        <v>0.472</v>
      </c>
      <c r="K86">
        <v>0</v>
      </c>
      <c r="L86">
        <v>0</v>
      </c>
      <c r="M86">
        <v>0</v>
      </c>
      <c r="N86">
        <v>0</v>
      </c>
      <c r="O86">
        <v>0</v>
      </c>
      <c r="P86">
        <v>11.439</v>
      </c>
      <c r="Q86">
        <v>7.465</v>
      </c>
      <c r="R86">
        <v>7.844</v>
      </c>
      <c r="S86">
        <v>0</v>
      </c>
      <c r="T86">
        <v>144.83</v>
      </c>
      <c r="U86">
        <v>0.627</v>
      </c>
      <c r="V86">
        <v>0</v>
      </c>
      <c r="W86">
        <v>0</v>
      </c>
      <c r="X86">
        <v>0</v>
      </c>
      <c r="Y86">
        <v>0</v>
      </c>
      <c r="Z86">
        <v>0</v>
      </c>
      <c r="AA86">
        <v>0</v>
      </c>
      <c r="AB86">
        <v>0</v>
      </c>
      <c r="AC86">
        <v>0</v>
      </c>
      <c r="AD86">
        <v>0</v>
      </c>
      <c r="AE86">
        <v>0</v>
      </c>
      <c r="AF86">
        <v>5.192</v>
      </c>
      <c r="AG86">
        <v>0</v>
      </c>
      <c r="AH86">
        <v>0</v>
      </c>
      <c r="AI86">
        <v>143.05</v>
      </c>
      <c r="AJ86">
        <v>143.05</v>
      </c>
      <c r="AK86">
        <v>5.192</v>
      </c>
      <c r="AL86">
        <v>11.918</v>
      </c>
      <c r="AM86">
        <v>123.667</v>
      </c>
      <c r="AN86">
        <v>132.343</v>
      </c>
      <c r="AO86">
        <v>0</v>
      </c>
      <c r="AP86">
        <v>0</v>
      </c>
      <c r="AQ86">
        <v>0</v>
      </c>
      <c r="AR86">
        <v>0</v>
      </c>
      <c r="AS86" s="85">
        <v>36394</v>
      </c>
      <c r="AT86">
        <v>0</v>
      </c>
      <c r="AU86">
        <v>0</v>
      </c>
      <c r="AV86">
        <v>0</v>
      </c>
      <c r="AW86">
        <v>0</v>
      </c>
      <c r="AX86">
        <v>0</v>
      </c>
      <c r="AY86">
        <v>0</v>
      </c>
      <c r="AZ86">
        <v>0</v>
      </c>
      <c r="BA86">
        <v>0</v>
      </c>
      <c r="BB86">
        <v>0</v>
      </c>
      <c r="BC86">
        <v>0</v>
      </c>
      <c r="BD86">
        <v>0</v>
      </c>
      <c r="BE86" s="85">
        <v>1288436</v>
      </c>
      <c r="BF86">
        <v>0</v>
      </c>
      <c r="BG86">
        <v>0</v>
      </c>
      <c r="BH86">
        <v>3809</v>
      </c>
      <c r="BI86" s="85">
        <v>6316</v>
      </c>
      <c r="BJ86">
        <v>0</v>
      </c>
      <c r="BK86" s="85">
        <v>1557630</v>
      </c>
      <c r="BL86">
        <v>5179</v>
      </c>
      <c r="BM86">
        <v>4625.0302734</v>
      </c>
      <c r="BN86">
        <v>4887.6337891</v>
      </c>
      <c r="BO86">
        <v>4887.6337891</v>
      </c>
      <c r="BP86">
        <v>5929.1992188</v>
      </c>
      <c r="BQ86">
        <v>0.0501417969</v>
      </c>
      <c r="BR86">
        <v>0.0434155273</v>
      </c>
      <c r="BS86">
        <v>0</v>
      </c>
      <c r="BT86">
        <v>47.207</v>
      </c>
      <c r="BU86">
        <v>0</v>
      </c>
      <c r="BV86">
        <v>677446.2379</v>
      </c>
      <c r="BW86">
        <v>51159.502539</v>
      </c>
      <c r="BX86">
        <v>59753</v>
      </c>
      <c r="BY86">
        <v>0</v>
      </c>
      <c r="BZ86">
        <v>171745.18457</v>
      </c>
      <c r="CA86">
        <v>8959.4350636</v>
      </c>
      <c r="CB86">
        <v>0</v>
      </c>
      <c r="CC86">
        <v>3078.4402344</v>
      </c>
      <c r="CD86">
        <v>279899.70752</v>
      </c>
      <c r="CE86">
        <v>0</v>
      </c>
      <c r="CF86">
        <v>271296.43946</v>
      </c>
      <c r="CG86">
        <v>0</v>
      </c>
      <c r="CH86">
        <v>0.9731359256</v>
      </c>
      <c r="CI86">
        <v>1218407</v>
      </c>
      <c r="CJ86">
        <v>263.438</v>
      </c>
      <c r="CK86" s="85">
        <v>79216</v>
      </c>
      <c r="CL86" s="85">
        <v>36542</v>
      </c>
      <c r="CM86" s="85">
        <v>115758</v>
      </c>
      <c r="CN86">
        <v>1404193.5078</v>
      </c>
      <c r="CO86">
        <v>5229</v>
      </c>
      <c r="CP86">
        <v>829.278</v>
      </c>
      <c r="CQ86">
        <v>5262</v>
      </c>
      <c r="CR86">
        <v>987.721</v>
      </c>
      <c r="CS86">
        <v>5199</v>
      </c>
      <c r="CT86">
        <v>2304.818</v>
      </c>
      <c r="CU86">
        <v>5092</v>
      </c>
      <c r="CV86">
        <v>1334.117</v>
      </c>
      <c r="CW86">
        <v>5111</v>
      </c>
      <c r="CX86">
        <v>591.372</v>
      </c>
      <c r="CY86">
        <v>5121</v>
      </c>
      <c r="CZ86">
        <v>332.793</v>
      </c>
      <c r="DA86">
        <v>5121</v>
      </c>
      <c r="DB86">
        <v>1346.994</v>
      </c>
      <c r="DC86">
        <v>5150</v>
      </c>
      <c r="DD86">
        <v>1417.459</v>
      </c>
      <c r="DE86">
        <v>5106</v>
      </c>
      <c r="DF86">
        <v>668.851</v>
      </c>
      <c r="DG86">
        <v>5261</v>
      </c>
      <c r="DH86">
        <v>400.387</v>
      </c>
      <c r="DI86">
        <v>4989</v>
      </c>
      <c r="DJ86">
        <v>572.187</v>
      </c>
      <c r="DK86">
        <v>5092</v>
      </c>
      <c r="DL86">
        <v>182.339</v>
      </c>
      <c r="DM86">
        <v>5060</v>
      </c>
      <c r="DN86">
        <v>241.679</v>
      </c>
      <c r="DP86">
        <v>4971</v>
      </c>
      <c r="DQ86" s="85">
        <v>1364345</v>
      </c>
      <c r="DR86" s="85">
        <v>31613</v>
      </c>
      <c r="DS86" s="85">
        <v>1395958</v>
      </c>
      <c r="DT86">
        <v>0</v>
      </c>
      <c r="DU86" s="85">
        <v>1402274</v>
      </c>
      <c r="DV86" s="85">
        <v>113838</v>
      </c>
      <c r="DW86" s="85">
        <v>113838</v>
      </c>
      <c r="DX86">
        <v>1402274</v>
      </c>
      <c r="DY86">
        <v>5323</v>
      </c>
      <c r="DZ86">
        <v>113838</v>
      </c>
      <c r="EA86" s="85">
        <v>1518032</v>
      </c>
      <c r="EB86" s="85">
        <v>1518032</v>
      </c>
    </row>
    <row r="87" spans="1:132" ht="12.75">
      <c r="A87">
        <v>84801</v>
      </c>
      <c r="B87" t="s">
        <v>447</v>
      </c>
      <c r="C87" t="s">
        <v>211</v>
      </c>
      <c r="D87">
        <v>4</v>
      </c>
      <c r="E87">
        <v>2</v>
      </c>
      <c r="F87">
        <v>361.255</v>
      </c>
      <c r="G87">
        <v>0</v>
      </c>
      <c r="H87">
        <v>0</v>
      </c>
      <c r="I87">
        <v>0.009</v>
      </c>
      <c r="J87">
        <v>0</v>
      </c>
      <c r="K87">
        <v>0</v>
      </c>
      <c r="L87">
        <v>0</v>
      </c>
      <c r="M87">
        <v>0</v>
      </c>
      <c r="N87">
        <v>0</v>
      </c>
      <c r="O87">
        <v>0</v>
      </c>
      <c r="P87">
        <v>0</v>
      </c>
      <c r="Q87">
        <v>0</v>
      </c>
      <c r="R87">
        <v>1.072</v>
      </c>
      <c r="S87">
        <v>18.063</v>
      </c>
      <c r="T87">
        <v>316.33</v>
      </c>
      <c r="U87">
        <v>0</v>
      </c>
      <c r="V87">
        <v>0</v>
      </c>
      <c r="W87">
        <v>0</v>
      </c>
      <c r="X87">
        <v>0</v>
      </c>
      <c r="Y87">
        <v>0</v>
      </c>
      <c r="Z87">
        <v>0</v>
      </c>
      <c r="AA87">
        <v>0</v>
      </c>
      <c r="AB87">
        <v>0</v>
      </c>
      <c r="AC87">
        <v>0</v>
      </c>
      <c r="AD87">
        <v>0</v>
      </c>
      <c r="AE87">
        <v>0</v>
      </c>
      <c r="AF87">
        <v>0</v>
      </c>
      <c r="AG87">
        <v>0</v>
      </c>
      <c r="AH87">
        <v>0</v>
      </c>
      <c r="AI87">
        <v>361.255</v>
      </c>
      <c r="AJ87">
        <v>361.255</v>
      </c>
      <c r="AK87">
        <v>0</v>
      </c>
      <c r="AL87">
        <v>0.009</v>
      </c>
      <c r="AM87">
        <v>361.246</v>
      </c>
      <c r="AN87">
        <v>0</v>
      </c>
      <c r="AO87">
        <v>0</v>
      </c>
      <c r="AP87">
        <v>0</v>
      </c>
      <c r="AQ87">
        <v>39</v>
      </c>
      <c r="AR87">
        <v>0</v>
      </c>
      <c r="AS87">
        <v>0</v>
      </c>
      <c r="AT87">
        <v>0</v>
      </c>
      <c r="AU87">
        <v>0</v>
      </c>
      <c r="AV87" s="85">
        <v>78000</v>
      </c>
      <c r="AW87">
        <v>0</v>
      </c>
      <c r="AX87">
        <v>0</v>
      </c>
      <c r="AY87">
        <v>0</v>
      </c>
      <c r="AZ87">
        <v>0</v>
      </c>
      <c r="BA87">
        <v>0</v>
      </c>
      <c r="BB87">
        <v>0</v>
      </c>
      <c r="BC87">
        <v>0</v>
      </c>
      <c r="BD87">
        <v>0</v>
      </c>
      <c r="BE87" s="85">
        <v>2374128</v>
      </c>
      <c r="BF87">
        <v>0</v>
      </c>
      <c r="BG87">
        <v>0</v>
      </c>
      <c r="BH87">
        <v>3809</v>
      </c>
      <c r="BI87" s="85">
        <v>14642</v>
      </c>
      <c r="BJ87">
        <v>0</v>
      </c>
      <c r="BK87" s="85">
        <v>3381627</v>
      </c>
      <c r="BL87">
        <v>5214</v>
      </c>
      <c r="BM87">
        <v>4625.0302734</v>
      </c>
      <c r="BN87">
        <v>4887.6337891</v>
      </c>
      <c r="BO87">
        <v>4887.6337891</v>
      </c>
      <c r="BP87">
        <v>5929.1992188</v>
      </c>
      <c r="BQ87">
        <v>0.0501417969</v>
      </c>
      <c r="BR87">
        <v>0.0434155273</v>
      </c>
      <c r="BS87">
        <v>0</v>
      </c>
      <c r="BT87">
        <v>0.045</v>
      </c>
      <c r="BU87">
        <v>0</v>
      </c>
      <c r="BV87">
        <v>1978900.949</v>
      </c>
      <c r="BW87">
        <v>6991.7117188</v>
      </c>
      <c r="BX87">
        <v>0</v>
      </c>
      <c r="BY87">
        <v>12851.717183</v>
      </c>
      <c r="BZ87">
        <v>375116.71778</v>
      </c>
      <c r="CA87">
        <v>0</v>
      </c>
      <c r="CB87">
        <v>0</v>
      </c>
      <c r="CC87">
        <v>0</v>
      </c>
      <c r="CD87">
        <v>266.81396485</v>
      </c>
      <c r="CE87">
        <v>0</v>
      </c>
      <c r="CF87">
        <v>0</v>
      </c>
      <c r="CG87">
        <v>0</v>
      </c>
      <c r="CH87">
        <v>0.9731359256</v>
      </c>
      <c r="CI87">
        <v>2310349</v>
      </c>
      <c r="CJ87">
        <v>499.532</v>
      </c>
      <c r="CK87" s="85">
        <v>150209</v>
      </c>
      <c r="CL87" s="85">
        <v>69291</v>
      </c>
      <c r="CM87" s="85">
        <v>219500</v>
      </c>
      <c r="CN87">
        <v>2593627.9096</v>
      </c>
      <c r="CO87">
        <v>5229</v>
      </c>
      <c r="CP87">
        <v>829.278</v>
      </c>
      <c r="CQ87">
        <v>5262</v>
      </c>
      <c r="CR87">
        <v>987.721</v>
      </c>
      <c r="CS87">
        <v>5199</v>
      </c>
      <c r="CT87">
        <v>2304.818</v>
      </c>
      <c r="CU87">
        <v>5092</v>
      </c>
      <c r="CV87">
        <v>1334.117</v>
      </c>
      <c r="CW87">
        <v>5111</v>
      </c>
      <c r="CX87">
        <v>591.372</v>
      </c>
      <c r="CY87">
        <v>5121</v>
      </c>
      <c r="CZ87">
        <v>332.793</v>
      </c>
      <c r="DA87">
        <v>5121</v>
      </c>
      <c r="DB87">
        <v>1346.994</v>
      </c>
      <c r="DC87">
        <v>5150</v>
      </c>
      <c r="DD87">
        <v>1417.459</v>
      </c>
      <c r="DE87">
        <v>5106</v>
      </c>
      <c r="DF87">
        <v>668.851</v>
      </c>
      <c r="DG87">
        <v>5261</v>
      </c>
      <c r="DH87">
        <v>400.387</v>
      </c>
      <c r="DI87">
        <v>4989</v>
      </c>
      <c r="DJ87">
        <v>572.187</v>
      </c>
      <c r="DK87">
        <v>5092</v>
      </c>
      <c r="DL87">
        <v>182.339</v>
      </c>
      <c r="DM87">
        <v>5060</v>
      </c>
      <c r="DN87">
        <v>241.679</v>
      </c>
      <c r="DP87">
        <v>4971</v>
      </c>
      <c r="DQ87" s="85">
        <v>2604560</v>
      </c>
      <c r="DR87" s="85">
        <v>59944</v>
      </c>
      <c r="DS87" s="85">
        <v>2664504</v>
      </c>
      <c r="DT87">
        <v>0</v>
      </c>
      <c r="DU87" s="85">
        <v>2679146</v>
      </c>
      <c r="DV87" s="85">
        <v>305018</v>
      </c>
      <c r="DW87" s="85">
        <v>305018</v>
      </c>
      <c r="DX87">
        <v>2679146</v>
      </c>
      <c r="DY87">
        <v>5363</v>
      </c>
      <c r="DZ87">
        <v>305018</v>
      </c>
      <c r="EA87" s="85">
        <v>2898646</v>
      </c>
      <c r="EB87" s="85">
        <v>2898646</v>
      </c>
    </row>
    <row r="88" spans="1:132" ht="12.75">
      <c r="A88">
        <v>84802</v>
      </c>
      <c r="B88" t="s">
        <v>447</v>
      </c>
      <c r="C88" t="s">
        <v>103</v>
      </c>
      <c r="D88">
        <v>4</v>
      </c>
      <c r="E88">
        <v>2</v>
      </c>
      <c r="F88">
        <v>573.221</v>
      </c>
      <c r="G88">
        <v>0</v>
      </c>
      <c r="H88">
        <v>0</v>
      </c>
      <c r="I88">
        <v>0.562</v>
      </c>
      <c r="J88">
        <v>9.139</v>
      </c>
      <c r="K88">
        <v>0.659</v>
      </c>
      <c r="L88">
        <v>0</v>
      </c>
      <c r="M88">
        <v>0</v>
      </c>
      <c r="N88">
        <v>0</v>
      </c>
      <c r="O88">
        <v>0</v>
      </c>
      <c r="P88">
        <v>0</v>
      </c>
      <c r="Q88">
        <v>0</v>
      </c>
      <c r="R88">
        <v>6.57</v>
      </c>
      <c r="S88">
        <v>0</v>
      </c>
      <c r="T88">
        <v>546.5</v>
      </c>
      <c r="U88">
        <v>0</v>
      </c>
      <c r="V88">
        <v>0</v>
      </c>
      <c r="W88">
        <v>0</v>
      </c>
      <c r="X88">
        <v>0</v>
      </c>
      <c r="Y88">
        <v>0</v>
      </c>
      <c r="Z88">
        <v>0</v>
      </c>
      <c r="AA88">
        <v>0</v>
      </c>
      <c r="AB88">
        <v>0</v>
      </c>
      <c r="AC88">
        <v>0</v>
      </c>
      <c r="AD88">
        <v>0</v>
      </c>
      <c r="AE88">
        <v>0</v>
      </c>
      <c r="AF88">
        <v>134.614</v>
      </c>
      <c r="AG88">
        <v>0</v>
      </c>
      <c r="AH88">
        <v>0</v>
      </c>
      <c r="AI88">
        <v>573.221</v>
      </c>
      <c r="AJ88">
        <v>573.221</v>
      </c>
      <c r="AK88">
        <v>134.614</v>
      </c>
      <c r="AL88">
        <v>10.36</v>
      </c>
      <c r="AM88">
        <v>562.861</v>
      </c>
      <c r="AN88">
        <v>0</v>
      </c>
      <c r="AO88">
        <v>0</v>
      </c>
      <c r="AP88">
        <v>0</v>
      </c>
      <c r="AQ88">
        <v>0</v>
      </c>
      <c r="AR88">
        <v>0</v>
      </c>
      <c r="AS88">
        <v>0</v>
      </c>
      <c r="AT88">
        <v>0</v>
      </c>
      <c r="AU88">
        <v>0</v>
      </c>
      <c r="AV88">
        <v>0</v>
      </c>
      <c r="AW88">
        <v>0</v>
      </c>
      <c r="AX88">
        <v>0</v>
      </c>
      <c r="AY88">
        <v>0</v>
      </c>
      <c r="AZ88">
        <v>0</v>
      </c>
      <c r="BA88">
        <v>0</v>
      </c>
      <c r="BB88">
        <v>0</v>
      </c>
      <c r="BC88">
        <v>0</v>
      </c>
      <c r="BD88">
        <v>0</v>
      </c>
      <c r="BE88" s="85">
        <v>4045016</v>
      </c>
      <c r="BF88">
        <v>0</v>
      </c>
      <c r="BG88">
        <v>0</v>
      </c>
      <c r="BH88">
        <v>3809</v>
      </c>
      <c r="BI88" s="85">
        <v>11477</v>
      </c>
      <c r="BJ88">
        <v>0</v>
      </c>
      <c r="BK88" s="85">
        <v>3757108</v>
      </c>
      <c r="BL88">
        <v>5316</v>
      </c>
      <c r="BM88">
        <v>4625.0302734</v>
      </c>
      <c r="BN88">
        <v>4887.6337891</v>
      </c>
      <c r="BO88">
        <v>4887.6337891</v>
      </c>
      <c r="BP88">
        <v>5929.1992188</v>
      </c>
      <c r="BQ88">
        <v>0.0501417969</v>
      </c>
      <c r="BR88">
        <v>0.0434155273</v>
      </c>
      <c r="BS88">
        <v>0</v>
      </c>
      <c r="BT88">
        <v>32.204</v>
      </c>
      <c r="BU88">
        <v>0</v>
      </c>
      <c r="BV88">
        <v>3083345.3299</v>
      </c>
      <c r="BW88">
        <v>42850.322754</v>
      </c>
      <c r="BX88">
        <v>0</v>
      </c>
      <c r="BY88">
        <v>0</v>
      </c>
      <c r="BZ88">
        <v>648061.47461</v>
      </c>
      <c r="CA88">
        <v>0</v>
      </c>
      <c r="CB88">
        <v>0</v>
      </c>
      <c r="CC88">
        <v>79815.322364</v>
      </c>
      <c r="CD88">
        <v>190943.93164</v>
      </c>
      <c r="CE88">
        <v>0</v>
      </c>
      <c r="CF88">
        <v>0</v>
      </c>
      <c r="CG88">
        <v>0</v>
      </c>
      <c r="CH88">
        <v>0.9731359256</v>
      </c>
      <c r="CI88">
        <v>3936351</v>
      </c>
      <c r="CJ88">
        <v>851.097</v>
      </c>
      <c r="CK88" s="85">
        <v>255925</v>
      </c>
      <c r="CL88" s="85">
        <v>118058</v>
      </c>
      <c r="CM88" s="85">
        <v>373983</v>
      </c>
      <c r="CN88">
        <v>4418999.3813</v>
      </c>
      <c r="CO88">
        <v>5229</v>
      </c>
      <c r="CP88">
        <v>829.278</v>
      </c>
      <c r="CQ88">
        <v>5262</v>
      </c>
      <c r="CR88">
        <v>987.721</v>
      </c>
      <c r="CS88">
        <v>5199</v>
      </c>
      <c r="CT88">
        <v>2304.818</v>
      </c>
      <c r="CU88">
        <v>5092</v>
      </c>
      <c r="CV88">
        <v>1334.117</v>
      </c>
      <c r="CW88">
        <v>5111</v>
      </c>
      <c r="CX88">
        <v>591.372</v>
      </c>
      <c r="CY88">
        <v>5121</v>
      </c>
      <c r="CZ88">
        <v>332.793</v>
      </c>
      <c r="DA88">
        <v>5121</v>
      </c>
      <c r="DB88">
        <v>1346.994</v>
      </c>
      <c r="DC88">
        <v>5150</v>
      </c>
      <c r="DD88">
        <v>1417.459</v>
      </c>
      <c r="DE88">
        <v>5106</v>
      </c>
      <c r="DF88">
        <v>668.851</v>
      </c>
      <c r="DG88">
        <v>5261</v>
      </c>
      <c r="DH88">
        <v>400.387</v>
      </c>
      <c r="DI88">
        <v>4989</v>
      </c>
      <c r="DJ88">
        <v>572.187</v>
      </c>
      <c r="DK88">
        <v>5092</v>
      </c>
      <c r="DL88">
        <v>182.339</v>
      </c>
      <c r="DM88">
        <v>5060</v>
      </c>
      <c r="DN88">
        <v>241.679</v>
      </c>
      <c r="DP88">
        <v>4971</v>
      </c>
      <c r="DQ88" s="85">
        <v>4524432</v>
      </c>
      <c r="DR88" s="85">
        <v>102132</v>
      </c>
      <c r="DS88" s="85">
        <v>4626564</v>
      </c>
      <c r="DT88">
        <v>0</v>
      </c>
      <c r="DU88" s="85">
        <v>4638041</v>
      </c>
      <c r="DV88" s="85">
        <v>593025</v>
      </c>
      <c r="DW88" s="85">
        <v>593025</v>
      </c>
      <c r="DX88">
        <v>4638041</v>
      </c>
      <c r="DY88">
        <v>5449</v>
      </c>
      <c r="DZ88">
        <v>593025</v>
      </c>
      <c r="EA88" s="85">
        <v>5012024</v>
      </c>
      <c r="EB88" s="85">
        <v>5012024</v>
      </c>
    </row>
    <row r="89" spans="1:132" ht="12.75">
      <c r="A89">
        <v>84804</v>
      </c>
      <c r="B89" t="s">
        <v>447</v>
      </c>
      <c r="C89" t="s">
        <v>14</v>
      </c>
      <c r="D89">
        <v>4</v>
      </c>
      <c r="E89">
        <v>2</v>
      </c>
      <c r="F89">
        <v>231.235</v>
      </c>
      <c r="G89">
        <v>0</v>
      </c>
      <c r="H89">
        <v>0</v>
      </c>
      <c r="I89">
        <v>0.166</v>
      </c>
      <c r="J89">
        <v>4.824</v>
      </c>
      <c r="K89">
        <v>0</v>
      </c>
      <c r="L89">
        <v>0</v>
      </c>
      <c r="M89">
        <v>0</v>
      </c>
      <c r="N89">
        <v>0</v>
      </c>
      <c r="O89">
        <v>0</v>
      </c>
      <c r="P89">
        <v>0</v>
      </c>
      <c r="Q89">
        <v>0</v>
      </c>
      <c r="R89">
        <v>0</v>
      </c>
      <c r="S89">
        <v>10.904</v>
      </c>
      <c r="T89">
        <v>261</v>
      </c>
      <c r="U89">
        <v>0</v>
      </c>
      <c r="V89">
        <v>0</v>
      </c>
      <c r="W89">
        <v>0</v>
      </c>
      <c r="X89">
        <v>0</v>
      </c>
      <c r="Y89">
        <v>0</v>
      </c>
      <c r="Z89">
        <v>0</v>
      </c>
      <c r="AA89">
        <v>0</v>
      </c>
      <c r="AB89">
        <v>0</v>
      </c>
      <c r="AC89">
        <v>0</v>
      </c>
      <c r="AD89">
        <v>0</v>
      </c>
      <c r="AE89">
        <v>0</v>
      </c>
      <c r="AF89">
        <v>0</v>
      </c>
      <c r="AG89">
        <v>0</v>
      </c>
      <c r="AH89">
        <v>0</v>
      </c>
      <c r="AI89">
        <v>231.235</v>
      </c>
      <c r="AJ89">
        <v>231.235</v>
      </c>
      <c r="AK89">
        <v>0</v>
      </c>
      <c r="AL89">
        <v>4.99</v>
      </c>
      <c r="AM89">
        <v>226.245</v>
      </c>
      <c r="AN89">
        <v>0</v>
      </c>
      <c r="AO89">
        <v>0</v>
      </c>
      <c r="AP89">
        <v>0</v>
      </c>
      <c r="AQ89">
        <v>0</v>
      </c>
      <c r="AR89">
        <v>0</v>
      </c>
      <c r="AS89">
        <v>0</v>
      </c>
      <c r="AT89">
        <v>0</v>
      </c>
      <c r="AU89">
        <v>0</v>
      </c>
      <c r="AV89">
        <v>0</v>
      </c>
      <c r="AW89">
        <v>0</v>
      </c>
      <c r="AX89">
        <v>0</v>
      </c>
      <c r="AY89">
        <v>0</v>
      </c>
      <c r="AZ89">
        <v>0</v>
      </c>
      <c r="BA89">
        <v>0</v>
      </c>
      <c r="BB89">
        <v>0</v>
      </c>
      <c r="BC89">
        <v>0</v>
      </c>
      <c r="BD89">
        <v>0</v>
      </c>
      <c r="BE89" s="85">
        <v>1647358</v>
      </c>
      <c r="BF89">
        <v>0</v>
      </c>
      <c r="BG89">
        <v>0</v>
      </c>
      <c r="BH89">
        <v>3809</v>
      </c>
      <c r="BI89" s="85">
        <v>4559</v>
      </c>
      <c r="BJ89">
        <v>0</v>
      </c>
      <c r="BK89" s="85">
        <v>1397827</v>
      </c>
      <c r="BL89">
        <v>4971</v>
      </c>
      <c r="BM89">
        <v>4625.0302734</v>
      </c>
      <c r="BN89">
        <v>4887.6337891</v>
      </c>
      <c r="BO89">
        <v>4887.6337891</v>
      </c>
      <c r="BP89">
        <v>5929.1992188</v>
      </c>
      <c r="BQ89">
        <v>0.0501417969</v>
      </c>
      <c r="BR89">
        <v>0.0434155273</v>
      </c>
      <c r="BS89">
        <v>0</v>
      </c>
      <c r="BT89">
        <v>15.302</v>
      </c>
      <c r="BU89">
        <v>0</v>
      </c>
      <c r="BV89">
        <v>1239367.2046</v>
      </c>
      <c r="BW89">
        <v>0</v>
      </c>
      <c r="BX89">
        <v>0</v>
      </c>
      <c r="BY89">
        <v>7758.2385938</v>
      </c>
      <c r="BZ89">
        <v>309504.19922</v>
      </c>
      <c r="CA89">
        <v>0</v>
      </c>
      <c r="CB89">
        <v>0</v>
      </c>
      <c r="CC89">
        <v>0</v>
      </c>
      <c r="CD89">
        <v>90728.606446</v>
      </c>
      <c r="CE89">
        <v>0</v>
      </c>
      <c r="CF89">
        <v>0</v>
      </c>
      <c r="CG89">
        <v>0</v>
      </c>
      <c r="CH89">
        <v>0.9731359256</v>
      </c>
      <c r="CI89">
        <v>1603103</v>
      </c>
      <c r="CJ89">
        <v>346.615</v>
      </c>
      <c r="CK89" s="85">
        <v>104227</v>
      </c>
      <c r="CL89" s="85">
        <v>48080</v>
      </c>
      <c r="CM89" s="85">
        <v>152307</v>
      </c>
      <c r="CN89">
        <v>1799665.2489</v>
      </c>
      <c r="CO89">
        <v>5229</v>
      </c>
      <c r="CP89">
        <v>829.278</v>
      </c>
      <c r="CQ89">
        <v>5262</v>
      </c>
      <c r="CR89">
        <v>987.721</v>
      </c>
      <c r="CS89">
        <v>5199</v>
      </c>
      <c r="CT89">
        <v>2304.818</v>
      </c>
      <c r="CU89">
        <v>5092</v>
      </c>
      <c r="CV89">
        <v>1334.117</v>
      </c>
      <c r="CW89">
        <v>5111</v>
      </c>
      <c r="CX89">
        <v>591.372</v>
      </c>
      <c r="CY89">
        <v>5121</v>
      </c>
      <c r="CZ89">
        <v>332.793</v>
      </c>
      <c r="DA89">
        <v>5121</v>
      </c>
      <c r="DB89">
        <v>1346.994</v>
      </c>
      <c r="DC89">
        <v>5150</v>
      </c>
      <c r="DD89">
        <v>1417.459</v>
      </c>
      <c r="DE89">
        <v>5106</v>
      </c>
      <c r="DF89">
        <v>668.851</v>
      </c>
      <c r="DG89">
        <v>5261</v>
      </c>
      <c r="DH89">
        <v>400.387</v>
      </c>
      <c r="DI89">
        <v>4989</v>
      </c>
      <c r="DJ89">
        <v>572.187</v>
      </c>
      <c r="DK89">
        <v>5092</v>
      </c>
      <c r="DL89">
        <v>182.339</v>
      </c>
      <c r="DM89">
        <v>5060</v>
      </c>
      <c r="DN89">
        <v>241.679</v>
      </c>
      <c r="DP89">
        <v>4971</v>
      </c>
      <c r="DQ89" s="85">
        <v>1723023</v>
      </c>
      <c r="DR89" s="85">
        <v>41594</v>
      </c>
      <c r="DS89" s="85">
        <v>1764617</v>
      </c>
      <c r="DT89">
        <v>0</v>
      </c>
      <c r="DU89" s="85">
        <v>1769176</v>
      </c>
      <c r="DV89" s="85">
        <v>121818</v>
      </c>
      <c r="DW89" s="85">
        <v>121818</v>
      </c>
      <c r="DX89">
        <v>1769176</v>
      </c>
      <c r="DY89">
        <v>5104</v>
      </c>
      <c r="DZ89">
        <v>121818</v>
      </c>
      <c r="EA89" s="85">
        <v>1921483</v>
      </c>
      <c r="EB89" s="85">
        <v>1921483</v>
      </c>
    </row>
    <row r="90" spans="1:132" ht="12.75">
      <c r="A90">
        <v>84805</v>
      </c>
      <c r="B90" t="s">
        <v>447</v>
      </c>
      <c r="C90" t="s">
        <v>451</v>
      </c>
      <c r="D90">
        <v>4</v>
      </c>
      <c r="E90">
        <v>2</v>
      </c>
      <c r="F90">
        <v>334.91</v>
      </c>
      <c r="G90">
        <v>0</v>
      </c>
      <c r="H90">
        <v>0</v>
      </c>
      <c r="I90">
        <v>0.149</v>
      </c>
      <c r="J90">
        <v>5.213</v>
      </c>
      <c r="K90">
        <v>0</v>
      </c>
      <c r="L90">
        <v>0</v>
      </c>
      <c r="M90">
        <v>0</v>
      </c>
      <c r="N90">
        <v>0</v>
      </c>
      <c r="O90">
        <v>0</v>
      </c>
      <c r="P90">
        <v>0</v>
      </c>
      <c r="Q90">
        <v>18.806</v>
      </c>
      <c r="R90">
        <v>4.484</v>
      </c>
      <c r="S90">
        <v>0</v>
      </c>
      <c r="T90">
        <v>298</v>
      </c>
      <c r="U90">
        <v>0</v>
      </c>
      <c r="V90">
        <v>0</v>
      </c>
      <c r="W90">
        <v>0</v>
      </c>
      <c r="X90">
        <v>0</v>
      </c>
      <c r="Y90">
        <v>0</v>
      </c>
      <c r="Z90">
        <v>0</v>
      </c>
      <c r="AA90">
        <v>0</v>
      </c>
      <c r="AB90">
        <v>0</v>
      </c>
      <c r="AC90">
        <v>0</v>
      </c>
      <c r="AD90">
        <v>0</v>
      </c>
      <c r="AE90">
        <v>0</v>
      </c>
      <c r="AF90">
        <v>11.589</v>
      </c>
      <c r="AG90">
        <v>0</v>
      </c>
      <c r="AH90">
        <v>0</v>
      </c>
      <c r="AI90">
        <v>334.91</v>
      </c>
      <c r="AJ90">
        <v>334.91</v>
      </c>
      <c r="AK90">
        <v>11.589</v>
      </c>
      <c r="AL90">
        <v>5.362</v>
      </c>
      <c r="AM90">
        <v>310.742</v>
      </c>
      <c r="AN90">
        <v>0</v>
      </c>
      <c r="AO90">
        <v>0</v>
      </c>
      <c r="AP90">
        <v>0</v>
      </c>
      <c r="AQ90">
        <v>0</v>
      </c>
      <c r="AR90">
        <v>0</v>
      </c>
      <c r="AS90">
        <v>0</v>
      </c>
      <c r="AT90">
        <v>0</v>
      </c>
      <c r="AU90">
        <v>0</v>
      </c>
      <c r="AV90">
        <v>0</v>
      </c>
      <c r="AW90">
        <v>0</v>
      </c>
      <c r="AX90">
        <v>0</v>
      </c>
      <c r="AY90">
        <v>0</v>
      </c>
      <c r="AZ90">
        <v>0</v>
      </c>
      <c r="BA90">
        <v>0</v>
      </c>
      <c r="BB90">
        <v>0</v>
      </c>
      <c r="BC90">
        <v>0</v>
      </c>
      <c r="BD90">
        <v>0</v>
      </c>
      <c r="BE90" s="85">
        <v>2339412</v>
      </c>
      <c r="BF90">
        <v>0</v>
      </c>
      <c r="BG90">
        <v>0</v>
      </c>
      <c r="BH90">
        <v>3809</v>
      </c>
      <c r="BI90">
        <v>0</v>
      </c>
      <c r="BJ90">
        <v>0</v>
      </c>
      <c r="BK90">
        <v>0</v>
      </c>
      <c r="BL90">
        <v>0</v>
      </c>
      <c r="BM90">
        <v>4625.0302734</v>
      </c>
      <c r="BN90">
        <v>4887.6337891</v>
      </c>
      <c r="BO90">
        <v>4887.6337891</v>
      </c>
      <c r="BP90">
        <v>5929.1992188</v>
      </c>
      <c r="BQ90">
        <v>0.0501417969</v>
      </c>
      <c r="BR90">
        <v>0.0434155273</v>
      </c>
      <c r="BS90">
        <v>0</v>
      </c>
      <c r="BT90">
        <v>16.384</v>
      </c>
      <c r="BU90">
        <v>0</v>
      </c>
      <c r="BV90">
        <v>1702240.6855</v>
      </c>
      <c r="BW90">
        <v>29245.182227</v>
      </c>
      <c r="BX90">
        <v>150531</v>
      </c>
      <c r="BY90">
        <v>0</v>
      </c>
      <c r="BZ90">
        <v>353380.27344</v>
      </c>
      <c r="CA90">
        <v>0</v>
      </c>
      <c r="CB90">
        <v>0</v>
      </c>
      <c r="CC90">
        <v>6871.3489747</v>
      </c>
      <c r="CD90">
        <v>97144.000001</v>
      </c>
      <c r="CE90">
        <v>0</v>
      </c>
      <c r="CF90">
        <v>0</v>
      </c>
      <c r="CG90">
        <v>0</v>
      </c>
      <c r="CH90">
        <v>0.9731359256</v>
      </c>
      <c r="CI90">
        <v>2276566</v>
      </c>
      <c r="CJ90">
        <v>492.227</v>
      </c>
      <c r="CK90" s="85">
        <v>148013</v>
      </c>
      <c r="CL90" s="85">
        <v>68278</v>
      </c>
      <c r="CM90" s="85">
        <v>216291</v>
      </c>
      <c r="CN90">
        <v>2555703.4902</v>
      </c>
      <c r="CO90">
        <v>5229</v>
      </c>
      <c r="CP90">
        <v>829.278</v>
      </c>
      <c r="CQ90">
        <v>5262</v>
      </c>
      <c r="CR90">
        <v>987.721</v>
      </c>
      <c r="CS90">
        <v>5199</v>
      </c>
      <c r="CT90">
        <v>2304.818</v>
      </c>
      <c r="CU90">
        <v>5092</v>
      </c>
      <c r="CV90">
        <v>1334.117</v>
      </c>
      <c r="CW90">
        <v>5111</v>
      </c>
      <c r="CX90">
        <v>591.372</v>
      </c>
      <c r="CY90">
        <v>5121</v>
      </c>
      <c r="CZ90">
        <v>332.793</v>
      </c>
      <c r="DA90">
        <v>5121</v>
      </c>
      <c r="DB90">
        <v>1346.994</v>
      </c>
      <c r="DC90">
        <v>5150</v>
      </c>
      <c r="DD90">
        <v>1417.459</v>
      </c>
      <c r="DE90">
        <v>5106</v>
      </c>
      <c r="DF90">
        <v>668.851</v>
      </c>
      <c r="DG90">
        <v>5261</v>
      </c>
      <c r="DH90">
        <v>400.387</v>
      </c>
      <c r="DI90">
        <v>4989</v>
      </c>
      <c r="DJ90">
        <v>572.187</v>
      </c>
      <c r="DK90">
        <v>5092</v>
      </c>
      <c r="DL90">
        <v>182.339</v>
      </c>
      <c r="DM90">
        <v>5060</v>
      </c>
      <c r="DN90">
        <v>241.679</v>
      </c>
      <c r="DP90">
        <v>4971</v>
      </c>
      <c r="DQ90" s="85">
        <v>2446860</v>
      </c>
      <c r="DR90" s="85">
        <v>59067</v>
      </c>
      <c r="DS90" s="85">
        <v>2505927</v>
      </c>
      <c r="DT90">
        <v>0</v>
      </c>
      <c r="DU90" s="85">
        <v>2505927</v>
      </c>
      <c r="DV90" s="85">
        <v>166515</v>
      </c>
      <c r="DW90" s="85">
        <v>166515</v>
      </c>
      <c r="DX90">
        <v>2505927</v>
      </c>
      <c r="DY90">
        <v>5091</v>
      </c>
      <c r="DZ90">
        <v>166515</v>
      </c>
      <c r="EA90" s="85">
        <v>2722218</v>
      </c>
      <c r="EB90" s="85">
        <v>2722218</v>
      </c>
    </row>
    <row r="91" spans="1:132" ht="12.75">
      <c r="A91">
        <v>92801</v>
      </c>
      <c r="B91" t="s">
        <v>447</v>
      </c>
      <c r="C91" t="s">
        <v>162</v>
      </c>
      <c r="D91">
        <v>4</v>
      </c>
      <c r="E91">
        <v>2</v>
      </c>
      <c r="F91">
        <v>153.349</v>
      </c>
      <c r="G91">
        <v>0</v>
      </c>
      <c r="H91">
        <v>0</v>
      </c>
      <c r="I91">
        <v>0</v>
      </c>
      <c r="J91">
        <v>0</v>
      </c>
      <c r="K91">
        <v>0</v>
      </c>
      <c r="L91">
        <v>0</v>
      </c>
      <c r="M91">
        <v>0</v>
      </c>
      <c r="N91">
        <v>0</v>
      </c>
      <c r="O91">
        <v>0</v>
      </c>
      <c r="P91">
        <v>0</v>
      </c>
      <c r="Q91">
        <v>17.83</v>
      </c>
      <c r="R91">
        <v>13.375</v>
      </c>
      <c r="S91">
        <v>0</v>
      </c>
      <c r="T91">
        <v>57.17</v>
      </c>
      <c r="U91">
        <v>0</v>
      </c>
      <c r="V91">
        <v>0</v>
      </c>
      <c r="W91">
        <v>0</v>
      </c>
      <c r="X91">
        <v>0</v>
      </c>
      <c r="Y91">
        <v>0</v>
      </c>
      <c r="Z91">
        <v>0</v>
      </c>
      <c r="AA91">
        <v>0</v>
      </c>
      <c r="AB91">
        <v>0</v>
      </c>
      <c r="AC91">
        <v>0</v>
      </c>
      <c r="AD91">
        <v>0</v>
      </c>
      <c r="AE91">
        <v>0</v>
      </c>
      <c r="AF91">
        <v>0</v>
      </c>
      <c r="AG91">
        <v>0</v>
      </c>
      <c r="AH91">
        <v>0</v>
      </c>
      <c r="AI91">
        <v>153.349</v>
      </c>
      <c r="AJ91">
        <v>153.349</v>
      </c>
      <c r="AK91">
        <v>0</v>
      </c>
      <c r="AL91">
        <v>0</v>
      </c>
      <c r="AM91">
        <v>135.519</v>
      </c>
      <c r="AN91">
        <v>144.904</v>
      </c>
      <c r="AO91">
        <v>0</v>
      </c>
      <c r="AP91">
        <v>0</v>
      </c>
      <c r="AQ91">
        <v>0</v>
      </c>
      <c r="AR91">
        <v>0</v>
      </c>
      <c r="AS91" s="85">
        <v>39849</v>
      </c>
      <c r="AT91">
        <v>0</v>
      </c>
      <c r="AU91">
        <v>0</v>
      </c>
      <c r="AV91">
        <v>0</v>
      </c>
      <c r="AW91">
        <v>0</v>
      </c>
      <c r="AX91">
        <v>0</v>
      </c>
      <c r="AY91">
        <v>0</v>
      </c>
      <c r="AZ91">
        <v>0</v>
      </c>
      <c r="BA91">
        <v>0</v>
      </c>
      <c r="BB91">
        <v>0</v>
      </c>
      <c r="BC91">
        <v>0</v>
      </c>
      <c r="BD91">
        <v>0</v>
      </c>
      <c r="BE91" s="85">
        <v>1079967</v>
      </c>
      <c r="BF91">
        <v>0</v>
      </c>
      <c r="BG91">
        <v>0</v>
      </c>
      <c r="BH91">
        <v>3809</v>
      </c>
      <c r="BI91" s="85">
        <v>4981</v>
      </c>
      <c r="BJ91">
        <v>0</v>
      </c>
      <c r="BK91" s="85">
        <v>1302020</v>
      </c>
      <c r="BL91">
        <v>5228</v>
      </c>
      <c r="BM91">
        <v>4625.0302734</v>
      </c>
      <c r="BN91">
        <v>4887.6337891</v>
      </c>
      <c r="BO91">
        <v>4887.6337891</v>
      </c>
      <c r="BP91">
        <v>5929.1992188</v>
      </c>
      <c r="BQ91">
        <v>0.0501417969</v>
      </c>
      <c r="BR91">
        <v>0.0434155273</v>
      </c>
      <c r="BS91">
        <v>0</v>
      </c>
      <c r="BT91">
        <v>0</v>
      </c>
      <c r="BU91">
        <v>0</v>
      </c>
      <c r="BV91">
        <v>742371.3417</v>
      </c>
      <c r="BW91">
        <v>87233.343507</v>
      </c>
      <c r="BX91">
        <v>142719</v>
      </c>
      <c r="BY91">
        <v>0</v>
      </c>
      <c r="BZ91">
        <v>67794.463868</v>
      </c>
      <c r="CA91">
        <v>0</v>
      </c>
      <c r="CB91">
        <v>0</v>
      </c>
      <c r="CC91">
        <v>0</v>
      </c>
      <c r="CD91">
        <v>0</v>
      </c>
      <c r="CE91">
        <v>0</v>
      </c>
      <c r="CF91">
        <v>0</v>
      </c>
      <c r="CG91">
        <v>0</v>
      </c>
      <c r="CH91">
        <v>0.9731359256</v>
      </c>
      <c r="CI91">
        <v>1012176</v>
      </c>
      <c r="CJ91">
        <v>218.847</v>
      </c>
      <c r="CK91" s="85">
        <v>65807</v>
      </c>
      <c r="CL91" s="85">
        <v>30357</v>
      </c>
      <c r="CM91" s="85">
        <v>96164</v>
      </c>
      <c r="CN91">
        <v>1176131.1491</v>
      </c>
      <c r="CO91">
        <v>5229</v>
      </c>
      <c r="CP91">
        <v>829.278</v>
      </c>
      <c r="CQ91">
        <v>5262</v>
      </c>
      <c r="CR91">
        <v>987.721</v>
      </c>
      <c r="CS91">
        <v>5199</v>
      </c>
      <c r="CT91">
        <v>2304.818</v>
      </c>
      <c r="CU91">
        <v>5092</v>
      </c>
      <c r="CV91">
        <v>1334.117</v>
      </c>
      <c r="CW91">
        <v>5111</v>
      </c>
      <c r="CX91">
        <v>591.372</v>
      </c>
      <c r="CY91">
        <v>5121</v>
      </c>
      <c r="CZ91">
        <v>332.793</v>
      </c>
      <c r="DA91">
        <v>5121</v>
      </c>
      <c r="DB91">
        <v>1346.994</v>
      </c>
      <c r="DC91">
        <v>5150</v>
      </c>
      <c r="DD91">
        <v>1417.459</v>
      </c>
      <c r="DE91">
        <v>5106</v>
      </c>
      <c r="DF91">
        <v>668.851</v>
      </c>
      <c r="DG91">
        <v>5261</v>
      </c>
      <c r="DH91">
        <v>400.387</v>
      </c>
      <c r="DI91">
        <v>4989</v>
      </c>
      <c r="DJ91">
        <v>572.187</v>
      </c>
      <c r="DK91">
        <v>5092</v>
      </c>
      <c r="DL91">
        <v>182.339</v>
      </c>
      <c r="DM91">
        <v>5060</v>
      </c>
      <c r="DN91">
        <v>241.679</v>
      </c>
      <c r="DP91">
        <v>4971</v>
      </c>
      <c r="DQ91" s="85">
        <v>1144132</v>
      </c>
      <c r="DR91" s="85">
        <v>26262</v>
      </c>
      <c r="DS91" s="85">
        <v>1170394</v>
      </c>
      <c r="DT91">
        <v>0</v>
      </c>
      <c r="DU91" s="85">
        <v>1175375</v>
      </c>
      <c r="DV91" s="85">
        <v>95408</v>
      </c>
      <c r="DW91" s="85">
        <v>95408</v>
      </c>
      <c r="DX91">
        <v>1175375</v>
      </c>
      <c r="DY91">
        <v>5371</v>
      </c>
      <c r="DZ91">
        <v>95408</v>
      </c>
      <c r="EA91" s="85">
        <v>1271539</v>
      </c>
      <c r="EB91" s="85">
        <v>1271539</v>
      </c>
    </row>
    <row r="92" spans="1:132" ht="12.75">
      <c r="A92">
        <v>101801</v>
      </c>
      <c r="B92" t="s">
        <v>447</v>
      </c>
      <c r="C92" t="s">
        <v>212</v>
      </c>
      <c r="D92">
        <v>4</v>
      </c>
      <c r="E92">
        <v>2</v>
      </c>
      <c r="F92">
        <v>191.647</v>
      </c>
      <c r="G92">
        <v>0</v>
      </c>
      <c r="H92">
        <v>0</v>
      </c>
      <c r="I92">
        <v>0.039</v>
      </c>
      <c r="J92">
        <v>3.286</v>
      </c>
      <c r="K92">
        <v>0</v>
      </c>
      <c r="L92">
        <v>0</v>
      </c>
      <c r="M92">
        <v>0</v>
      </c>
      <c r="N92">
        <v>0</v>
      </c>
      <c r="O92">
        <v>0</v>
      </c>
      <c r="P92">
        <v>0</v>
      </c>
      <c r="Q92">
        <v>0</v>
      </c>
      <c r="R92">
        <v>0</v>
      </c>
      <c r="S92">
        <v>9.582</v>
      </c>
      <c r="T92">
        <v>211</v>
      </c>
      <c r="U92">
        <v>0</v>
      </c>
      <c r="V92">
        <v>0</v>
      </c>
      <c r="W92">
        <v>0</v>
      </c>
      <c r="X92">
        <v>0</v>
      </c>
      <c r="Y92">
        <v>0</v>
      </c>
      <c r="Z92">
        <v>0</v>
      </c>
      <c r="AA92">
        <v>0</v>
      </c>
      <c r="AB92">
        <v>0</v>
      </c>
      <c r="AC92">
        <v>0</v>
      </c>
      <c r="AD92">
        <v>0</v>
      </c>
      <c r="AE92">
        <v>0</v>
      </c>
      <c r="AF92">
        <v>30.399</v>
      </c>
      <c r="AG92">
        <v>0</v>
      </c>
      <c r="AH92">
        <v>0</v>
      </c>
      <c r="AI92">
        <v>191.647</v>
      </c>
      <c r="AJ92">
        <v>191.647</v>
      </c>
      <c r="AK92">
        <v>30.399</v>
      </c>
      <c r="AL92">
        <v>3.325</v>
      </c>
      <c r="AM92">
        <v>188.322</v>
      </c>
      <c r="AN92">
        <v>0</v>
      </c>
      <c r="AO92">
        <v>1</v>
      </c>
      <c r="AP92">
        <v>0</v>
      </c>
      <c r="AQ92">
        <v>10</v>
      </c>
      <c r="AR92">
        <v>0</v>
      </c>
      <c r="AS92">
        <v>0</v>
      </c>
      <c r="AT92">
        <v>0</v>
      </c>
      <c r="AU92">
        <v>0</v>
      </c>
      <c r="AV92">
        <v>0</v>
      </c>
      <c r="AW92">
        <v>0</v>
      </c>
      <c r="AX92">
        <v>0</v>
      </c>
      <c r="AY92">
        <v>0</v>
      </c>
      <c r="AZ92">
        <v>0</v>
      </c>
      <c r="BA92">
        <v>0</v>
      </c>
      <c r="BB92">
        <v>0</v>
      </c>
      <c r="BC92">
        <v>0</v>
      </c>
      <c r="BD92">
        <v>0</v>
      </c>
      <c r="BE92" s="85">
        <v>1366286</v>
      </c>
      <c r="BF92">
        <v>0</v>
      </c>
      <c r="BG92">
        <v>0</v>
      </c>
      <c r="BH92">
        <v>3809</v>
      </c>
      <c r="BI92" s="85">
        <v>6867</v>
      </c>
      <c r="BJ92">
        <v>0</v>
      </c>
      <c r="BK92" s="85">
        <v>1454467</v>
      </c>
      <c r="BL92">
        <v>4994</v>
      </c>
      <c r="BM92">
        <v>4625.0302734</v>
      </c>
      <c r="BN92">
        <v>4887.6337891</v>
      </c>
      <c r="BO92">
        <v>4887.6337891</v>
      </c>
      <c r="BP92">
        <v>5929.1992188</v>
      </c>
      <c r="BQ92">
        <v>0.0501417969</v>
      </c>
      <c r="BR92">
        <v>0.0434155273</v>
      </c>
      <c r="BS92">
        <v>0</v>
      </c>
      <c r="BT92">
        <v>10.053</v>
      </c>
      <c r="BU92">
        <v>0</v>
      </c>
      <c r="BV92">
        <v>1031625.4976</v>
      </c>
      <c r="BW92">
        <v>0</v>
      </c>
      <c r="BX92">
        <v>0</v>
      </c>
      <c r="BY92">
        <v>6817.8794561</v>
      </c>
      <c r="BZ92">
        <v>250212.20703</v>
      </c>
      <c r="CA92">
        <v>0</v>
      </c>
      <c r="CB92">
        <v>0</v>
      </c>
      <c r="CC92">
        <v>18024.172705</v>
      </c>
      <c r="CD92">
        <v>59606.239747</v>
      </c>
      <c r="CE92">
        <v>0</v>
      </c>
      <c r="CF92">
        <v>0</v>
      </c>
      <c r="CG92">
        <v>0</v>
      </c>
      <c r="CH92">
        <v>0.9731359256</v>
      </c>
      <c r="CI92">
        <v>1329582</v>
      </c>
      <c r="CJ92">
        <v>287.475</v>
      </c>
      <c r="CK92" s="85">
        <v>86444</v>
      </c>
      <c r="CL92" s="85">
        <v>39876</v>
      </c>
      <c r="CM92" s="85">
        <v>126320</v>
      </c>
      <c r="CN92">
        <v>1492605.9966</v>
      </c>
      <c r="CO92">
        <v>5229</v>
      </c>
      <c r="CP92">
        <v>829.278</v>
      </c>
      <c r="CQ92">
        <v>5262</v>
      </c>
      <c r="CR92">
        <v>987.721</v>
      </c>
      <c r="CS92">
        <v>5199</v>
      </c>
      <c r="CT92">
        <v>2304.818</v>
      </c>
      <c r="CU92">
        <v>5092</v>
      </c>
      <c r="CV92">
        <v>1334.117</v>
      </c>
      <c r="CW92">
        <v>5111</v>
      </c>
      <c r="CX92">
        <v>591.372</v>
      </c>
      <c r="CY92">
        <v>5121</v>
      </c>
      <c r="CZ92">
        <v>332.793</v>
      </c>
      <c r="DA92">
        <v>5121</v>
      </c>
      <c r="DB92">
        <v>1346.994</v>
      </c>
      <c r="DC92">
        <v>5150</v>
      </c>
      <c r="DD92">
        <v>1417.459</v>
      </c>
      <c r="DE92">
        <v>5106</v>
      </c>
      <c r="DF92">
        <v>668.851</v>
      </c>
      <c r="DG92">
        <v>5261</v>
      </c>
      <c r="DH92">
        <v>400.387</v>
      </c>
      <c r="DI92">
        <v>4989</v>
      </c>
      <c r="DJ92">
        <v>572.187</v>
      </c>
      <c r="DK92">
        <v>5092</v>
      </c>
      <c r="DL92">
        <v>182.339</v>
      </c>
      <c r="DM92">
        <v>5060</v>
      </c>
      <c r="DN92">
        <v>241.679</v>
      </c>
      <c r="DP92">
        <v>4971</v>
      </c>
      <c r="DQ92" s="85">
        <v>1435650</v>
      </c>
      <c r="DR92" s="85">
        <v>34497</v>
      </c>
      <c r="DS92" s="85">
        <v>1470147</v>
      </c>
      <c r="DT92">
        <v>0</v>
      </c>
      <c r="DU92" s="85">
        <v>1477014</v>
      </c>
      <c r="DV92" s="85">
        <v>110728</v>
      </c>
      <c r="DW92" s="85">
        <v>110728</v>
      </c>
      <c r="DX92">
        <v>1477014</v>
      </c>
      <c r="DY92">
        <v>5138</v>
      </c>
      <c r="DZ92">
        <v>110728</v>
      </c>
      <c r="EA92" s="85">
        <v>1603334</v>
      </c>
      <c r="EB92" s="85">
        <v>1603334</v>
      </c>
    </row>
    <row r="93" spans="1:132" ht="12.75">
      <c r="A93">
        <v>101802</v>
      </c>
      <c r="B93" t="s">
        <v>447</v>
      </c>
      <c r="C93" t="s">
        <v>213</v>
      </c>
      <c r="D93">
        <v>4</v>
      </c>
      <c r="E93">
        <v>2</v>
      </c>
      <c r="F93">
        <v>702.646</v>
      </c>
      <c r="G93">
        <v>0</v>
      </c>
      <c r="H93">
        <v>0</v>
      </c>
      <c r="I93">
        <v>1.127</v>
      </c>
      <c r="J93">
        <v>3.434</v>
      </c>
      <c r="K93">
        <v>0</v>
      </c>
      <c r="L93">
        <v>0</v>
      </c>
      <c r="M93">
        <v>0</v>
      </c>
      <c r="N93">
        <v>0</v>
      </c>
      <c r="O93">
        <v>0</v>
      </c>
      <c r="P93">
        <v>0</v>
      </c>
      <c r="Q93">
        <v>0</v>
      </c>
      <c r="R93">
        <v>1.64</v>
      </c>
      <c r="S93">
        <v>0</v>
      </c>
      <c r="T93">
        <v>632.83</v>
      </c>
      <c r="U93">
        <v>0</v>
      </c>
      <c r="V93">
        <v>0</v>
      </c>
      <c r="W93">
        <v>0</v>
      </c>
      <c r="X93">
        <v>0</v>
      </c>
      <c r="Y93">
        <v>0</v>
      </c>
      <c r="Z93">
        <v>0</v>
      </c>
      <c r="AA93">
        <v>0</v>
      </c>
      <c r="AB93">
        <v>0</v>
      </c>
      <c r="AC93">
        <v>0</v>
      </c>
      <c r="AD93">
        <v>0</v>
      </c>
      <c r="AE93">
        <v>0</v>
      </c>
      <c r="AF93">
        <v>637.101</v>
      </c>
      <c r="AG93">
        <v>0</v>
      </c>
      <c r="AH93">
        <v>0</v>
      </c>
      <c r="AI93">
        <v>702.646</v>
      </c>
      <c r="AJ93">
        <v>702.646</v>
      </c>
      <c r="AK93">
        <v>637.101</v>
      </c>
      <c r="AL93">
        <v>4.561</v>
      </c>
      <c r="AM93">
        <v>698.085</v>
      </c>
      <c r="AN93">
        <v>0</v>
      </c>
      <c r="AO93">
        <v>0</v>
      </c>
      <c r="AP93">
        <v>0</v>
      </c>
      <c r="AQ93">
        <v>42.75</v>
      </c>
      <c r="AR93">
        <v>0</v>
      </c>
      <c r="AS93">
        <v>0</v>
      </c>
      <c r="AT93">
        <v>0</v>
      </c>
      <c r="AU93">
        <v>0</v>
      </c>
      <c r="AV93" s="85">
        <v>85500</v>
      </c>
      <c r="AW93">
        <v>0</v>
      </c>
      <c r="AX93">
        <v>0</v>
      </c>
      <c r="AY93">
        <v>0</v>
      </c>
      <c r="AZ93">
        <v>0</v>
      </c>
      <c r="BA93">
        <v>0</v>
      </c>
      <c r="BB93">
        <v>0</v>
      </c>
      <c r="BC93">
        <v>0</v>
      </c>
      <c r="BD93">
        <v>0</v>
      </c>
      <c r="BE93" s="85">
        <v>5057475</v>
      </c>
      <c r="BF93">
        <v>0</v>
      </c>
      <c r="BG93">
        <v>0</v>
      </c>
      <c r="BH93">
        <v>3809</v>
      </c>
      <c r="BI93" s="85">
        <v>19678</v>
      </c>
      <c r="BJ93">
        <v>0</v>
      </c>
      <c r="BK93" s="85">
        <v>5096812</v>
      </c>
      <c r="BL93">
        <v>5146</v>
      </c>
      <c r="BM93">
        <v>4625.0302734</v>
      </c>
      <c r="BN93">
        <v>4887.6337891</v>
      </c>
      <c r="BO93">
        <v>4887.6337891</v>
      </c>
      <c r="BP93">
        <v>5929.1992188</v>
      </c>
      <c r="BQ93">
        <v>0.0501417969</v>
      </c>
      <c r="BR93">
        <v>0.0434155273</v>
      </c>
      <c r="BS93">
        <v>0</v>
      </c>
      <c r="BT93">
        <v>15.937</v>
      </c>
      <c r="BU93">
        <v>0</v>
      </c>
      <c r="BV93">
        <v>3824100.6654</v>
      </c>
      <c r="BW93">
        <v>10696.275391</v>
      </c>
      <c r="BX93">
        <v>0</v>
      </c>
      <c r="BY93">
        <v>0</v>
      </c>
      <c r="BZ93">
        <v>750435.02833</v>
      </c>
      <c r="CA93">
        <v>0</v>
      </c>
      <c r="CB93">
        <v>0</v>
      </c>
      <c r="CC93">
        <v>377749.87515</v>
      </c>
      <c r="CD93">
        <v>94493.64795</v>
      </c>
      <c r="CE93">
        <v>0</v>
      </c>
      <c r="CF93">
        <v>0</v>
      </c>
      <c r="CG93">
        <v>0</v>
      </c>
      <c r="CH93">
        <v>0.9731359256</v>
      </c>
      <c r="CI93">
        <v>4921611</v>
      </c>
      <c r="CJ93">
        <v>1064.125</v>
      </c>
      <c r="CK93" s="85">
        <v>319983</v>
      </c>
      <c r="CL93" s="85">
        <v>147608</v>
      </c>
      <c r="CM93" s="85">
        <v>467591</v>
      </c>
      <c r="CN93">
        <v>5525066.4922</v>
      </c>
      <c r="CO93">
        <v>5229</v>
      </c>
      <c r="CP93">
        <v>829.278</v>
      </c>
      <c r="CQ93">
        <v>5262</v>
      </c>
      <c r="CR93">
        <v>987.721</v>
      </c>
      <c r="CS93">
        <v>5199</v>
      </c>
      <c r="CT93">
        <v>2304.818</v>
      </c>
      <c r="CU93">
        <v>5092</v>
      </c>
      <c r="CV93">
        <v>1334.117</v>
      </c>
      <c r="CW93">
        <v>5111</v>
      </c>
      <c r="CX93">
        <v>591.372</v>
      </c>
      <c r="CY93">
        <v>5121</v>
      </c>
      <c r="CZ93">
        <v>332.793</v>
      </c>
      <c r="DA93">
        <v>5121</v>
      </c>
      <c r="DB93">
        <v>1346.994</v>
      </c>
      <c r="DC93">
        <v>5150</v>
      </c>
      <c r="DD93">
        <v>1417.459</v>
      </c>
      <c r="DE93">
        <v>5106</v>
      </c>
      <c r="DF93">
        <v>668.851</v>
      </c>
      <c r="DG93">
        <v>5261</v>
      </c>
      <c r="DH93">
        <v>400.387</v>
      </c>
      <c r="DI93">
        <v>4989</v>
      </c>
      <c r="DJ93">
        <v>572.187</v>
      </c>
      <c r="DK93">
        <v>5092</v>
      </c>
      <c r="DL93">
        <v>182.339</v>
      </c>
      <c r="DM93">
        <v>5060</v>
      </c>
      <c r="DN93">
        <v>241.679</v>
      </c>
      <c r="DP93">
        <v>4971</v>
      </c>
      <c r="DQ93" s="85">
        <v>5475987</v>
      </c>
      <c r="DR93" s="85">
        <v>127695</v>
      </c>
      <c r="DS93" s="85">
        <v>5603682</v>
      </c>
      <c r="DT93">
        <v>0</v>
      </c>
      <c r="DU93" s="85">
        <v>5623360</v>
      </c>
      <c r="DV93" s="85">
        <v>565885</v>
      </c>
      <c r="DW93" s="85">
        <v>565885</v>
      </c>
      <c r="DX93">
        <v>5623360</v>
      </c>
      <c r="DY93">
        <v>5284</v>
      </c>
      <c r="DZ93">
        <v>565885</v>
      </c>
      <c r="EA93" s="85">
        <v>6090951</v>
      </c>
      <c r="EB93" s="85">
        <v>6090951</v>
      </c>
    </row>
    <row r="94" spans="1:132" ht="12.75">
      <c r="A94">
        <v>101803</v>
      </c>
      <c r="B94" t="s">
        <v>447</v>
      </c>
      <c r="C94" t="s">
        <v>574</v>
      </c>
      <c r="D94">
        <v>4</v>
      </c>
      <c r="E94">
        <v>2</v>
      </c>
      <c r="F94">
        <v>294.269</v>
      </c>
      <c r="G94">
        <v>0</v>
      </c>
      <c r="H94">
        <v>0</v>
      </c>
      <c r="I94">
        <v>0.859</v>
      </c>
      <c r="J94">
        <v>4.585</v>
      </c>
      <c r="K94">
        <v>0</v>
      </c>
      <c r="L94">
        <v>0</v>
      </c>
      <c r="M94">
        <v>0</v>
      </c>
      <c r="N94">
        <v>0</v>
      </c>
      <c r="O94">
        <v>0</v>
      </c>
      <c r="P94">
        <v>0</v>
      </c>
      <c r="Q94">
        <v>0</v>
      </c>
      <c r="R94">
        <v>7.617</v>
      </c>
      <c r="S94">
        <v>0</v>
      </c>
      <c r="T94">
        <v>79.83</v>
      </c>
      <c r="U94">
        <v>0</v>
      </c>
      <c r="V94">
        <v>0</v>
      </c>
      <c r="W94">
        <v>0</v>
      </c>
      <c r="X94">
        <v>0</v>
      </c>
      <c r="Y94">
        <v>0</v>
      </c>
      <c r="Z94">
        <v>0</v>
      </c>
      <c r="AA94">
        <v>0</v>
      </c>
      <c r="AB94">
        <v>0</v>
      </c>
      <c r="AC94">
        <v>0</v>
      </c>
      <c r="AD94">
        <v>0</v>
      </c>
      <c r="AE94">
        <v>0</v>
      </c>
      <c r="AF94">
        <v>11.876</v>
      </c>
      <c r="AG94">
        <v>0</v>
      </c>
      <c r="AH94">
        <v>0</v>
      </c>
      <c r="AI94">
        <v>294.269</v>
      </c>
      <c r="AJ94">
        <v>294.269</v>
      </c>
      <c r="AK94">
        <v>11.876</v>
      </c>
      <c r="AL94">
        <v>5.444</v>
      </c>
      <c r="AM94">
        <v>288.825</v>
      </c>
      <c r="AN94">
        <v>0</v>
      </c>
      <c r="AO94">
        <v>9.833</v>
      </c>
      <c r="AP94">
        <v>0.25</v>
      </c>
      <c r="AQ94">
        <v>0</v>
      </c>
      <c r="AR94">
        <v>0</v>
      </c>
      <c r="AS94">
        <v>0</v>
      </c>
      <c r="AT94" s="85">
        <v>4979</v>
      </c>
      <c r="AU94">
        <v>0</v>
      </c>
      <c r="AV94">
        <v>0</v>
      </c>
      <c r="AW94">
        <v>0</v>
      </c>
      <c r="AX94">
        <v>0</v>
      </c>
      <c r="AY94">
        <v>0</v>
      </c>
      <c r="AZ94">
        <v>0</v>
      </c>
      <c r="BA94">
        <v>0</v>
      </c>
      <c r="BB94">
        <v>0</v>
      </c>
      <c r="BC94">
        <v>0</v>
      </c>
      <c r="BD94">
        <v>0</v>
      </c>
      <c r="BE94" s="85">
        <v>1840588</v>
      </c>
      <c r="BF94">
        <v>0</v>
      </c>
      <c r="BG94">
        <v>0</v>
      </c>
      <c r="BH94">
        <v>3809</v>
      </c>
      <c r="BI94" s="85">
        <v>8781</v>
      </c>
      <c r="BJ94">
        <v>0</v>
      </c>
      <c r="BK94" s="85">
        <v>2185639</v>
      </c>
      <c r="BL94">
        <v>5081</v>
      </c>
      <c r="BM94">
        <v>4625.0302734</v>
      </c>
      <c r="BN94">
        <v>4887.6337891</v>
      </c>
      <c r="BO94">
        <v>4887.6337891</v>
      </c>
      <c r="BP94">
        <v>5929.1992188</v>
      </c>
      <c r="BQ94">
        <v>0.0501417969</v>
      </c>
      <c r="BR94">
        <v>0.0434155273</v>
      </c>
      <c r="BS94">
        <v>0</v>
      </c>
      <c r="BT94">
        <v>18.05</v>
      </c>
      <c r="BU94">
        <v>0</v>
      </c>
      <c r="BV94">
        <v>1582179.641</v>
      </c>
      <c r="BW94">
        <v>49678.981495</v>
      </c>
      <c r="BX94">
        <v>0</v>
      </c>
      <c r="BY94">
        <v>0</v>
      </c>
      <c r="BZ94">
        <v>94665.594727</v>
      </c>
      <c r="CA94">
        <v>0</v>
      </c>
      <c r="CB94">
        <v>0</v>
      </c>
      <c r="CC94">
        <v>7041.5169922</v>
      </c>
      <c r="CD94">
        <v>107022.0459</v>
      </c>
      <c r="CE94">
        <v>0</v>
      </c>
      <c r="CF94">
        <v>0</v>
      </c>
      <c r="CG94">
        <v>0</v>
      </c>
      <c r="CH94">
        <v>0.9731359256</v>
      </c>
      <c r="CI94">
        <v>1791142</v>
      </c>
      <c r="CJ94">
        <v>387.271</v>
      </c>
      <c r="CK94" s="85">
        <v>116453</v>
      </c>
      <c r="CL94" s="85">
        <v>53719</v>
      </c>
      <c r="CM94" s="85">
        <v>170172</v>
      </c>
      <c r="CN94">
        <v>2010759.7801</v>
      </c>
      <c r="CO94">
        <v>5229</v>
      </c>
      <c r="CP94">
        <v>829.278</v>
      </c>
      <c r="CQ94">
        <v>5262</v>
      </c>
      <c r="CR94">
        <v>987.721</v>
      </c>
      <c r="CS94">
        <v>5199</v>
      </c>
      <c r="CT94">
        <v>2304.818</v>
      </c>
      <c r="CU94">
        <v>5092</v>
      </c>
      <c r="CV94">
        <v>1334.117</v>
      </c>
      <c r="CW94">
        <v>5111</v>
      </c>
      <c r="CX94">
        <v>591.372</v>
      </c>
      <c r="CY94">
        <v>5121</v>
      </c>
      <c r="CZ94">
        <v>332.793</v>
      </c>
      <c r="DA94">
        <v>5121</v>
      </c>
      <c r="DB94">
        <v>1346.994</v>
      </c>
      <c r="DC94">
        <v>5150</v>
      </c>
      <c r="DD94">
        <v>1417.459</v>
      </c>
      <c r="DE94">
        <v>5106</v>
      </c>
      <c r="DF94">
        <v>668.851</v>
      </c>
      <c r="DG94">
        <v>5261</v>
      </c>
      <c r="DH94">
        <v>400.387</v>
      </c>
      <c r="DI94">
        <v>4989</v>
      </c>
      <c r="DJ94">
        <v>572.187</v>
      </c>
      <c r="DK94">
        <v>5092</v>
      </c>
      <c r="DL94">
        <v>182.339</v>
      </c>
      <c r="DM94">
        <v>5060</v>
      </c>
      <c r="DN94">
        <v>241.679</v>
      </c>
      <c r="DP94">
        <v>4971</v>
      </c>
      <c r="DQ94" s="85">
        <v>1967724</v>
      </c>
      <c r="DR94" s="85">
        <v>46473</v>
      </c>
      <c r="DS94" s="85">
        <v>2014197</v>
      </c>
      <c r="DT94">
        <v>0</v>
      </c>
      <c r="DU94" s="85">
        <v>2022978</v>
      </c>
      <c r="DV94" s="85">
        <v>182390</v>
      </c>
      <c r="DW94" s="85">
        <v>182390</v>
      </c>
      <c r="DX94">
        <v>2022978</v>
      </c>
      <c r="DY94">
        <v>5224</v>
      </c>
      <c r="DZ94">
        <v>187369</v>
      </c>
      <c r="EA94" s="85">
        <v>2198129</v>
      </c>
      <c r="EB94" s="85">
        <v>2198129</v>
      </c>
    </row>
    <row r="95" spans="1:132" ht="12.75">
      <c r="A95">
        <v>101804</v>
      </c>
      <c r="B95" t="s">
        <v>447</v>
      </c>
      <c r="C95" t="s">
        <v>128</v>
      </c>
      <c r="D95">
        <v>4</v>
      </c>
      <c r="E95">
        <v>2</v>
      </c>
      <c r="F95">
        <v>524.462</v>
      </c>
      <c r="G95">
        <v>0.165</v>
      </c>
      <c r="H95">
        <v>0</v>
      </c>
      <c r="I95">
        <v>0</v>
      </c>
      <c r="J95">
        <v>5.438</v>
      </c>
      <c r="K95">
        <v>0</v>
      </c>
      <c r="L95">
        <v>0</v>
      </c>
      <c r="M95">
        <v>0</v>
      </c>
      <c r="N95">
        <v>0</v>
      </c>
      <c r="O95">
        <v>0</v>
      </c>
      <c r="P95">
        <v>0</v>
      </c>
      <c r="Q95">
        <v>97.812</v>
      </c>
      <c r="R95">
        <v>23.131</v>
      </c>
      <c r="S95">
        <v>0</v>
      </c>
      <c r="T95">
        <v>593.17</v>
      </c>
      <c r="U95">
        <v>1.552</v>
      </c>
      <c r="V95">
        <v>0</v>
      </c>
      <c r="W95">
        <v>0</v>
      </c>
      <c r="X95">
        <v>0</v>
      </c>
      <c r="Y95">
        <v>0</v>
      </c>
      <c r="Z95">
        <v>0</v>
      </c>
      <c r="AA95">
        <v>0</v>
      </c>
      <c r="AB95">
        <v>0</v>
      </c>
      <c r="AC95">
        <v>0</v>
      </c>
      <c r="AD95">
        <v>0</v>
      </c>
      <c r="AE95">
        <v>0</v>
      </c>
      <c r="AF95">
        <v>120.816</v>
      </c>
      <c r="AG95">
        <v>0</v>
      </c>
      <c r="AH95">
        <v>0</v>
      </c>
      <c r="AI95">
        <v>524.462</v>
      </c>
      <c r="AJ95">
        <v>524.462</v>
      </c>
      <c r="AK95">
        <v>120.816</v>
      </c>
      <c r="AL95">
        <v>5.603</v>
      </c>
      <c r="AM95">
        <v>421.047</v>
      </c>
      <c r="AN95">
        <v>418.384</v>
      </c>
      <c r="AO95">
        <v>0</v>
      </c>
      <c r="AP95">
        <v>0</v>
      </c>
      <c r="AQ95">
        <v>37.875</v>
      </c>
      <c r="AR95">
        <v>0</v>
      </c>
      <c r="AS95" s="85">
        <v>115056</v>
      </c>
      <c r="AT95">
        <v>0</v>
      </c>
      <c r="AU95">
        <v>0</v>
      </c>
      <c r="AV95" s="85">
        <v>75750</v>
      </c>
      <c r="AW95">
        <v>0</v>
      </c>
      <c r="AX95">
        <v>0</v>
      </c>
      <c r="AY95">
        <v>0</v>
      </c>
      <c r="AZ95">
        <v>0</v>
      </c>
      <c r="BA95" s="85">
        <v>22174</v>
      </c>
      <c r="BB95">
        <v>0</v>
      </c>
      <c r="BC95">
        <v>0</v>
      </c>
      <c r="BD95">
        <v>0</v>
      </c>
      <c r="BE95" s="85">
        <v>4276348</v>
      </c>
      <c r="BF95">
        <v>0</v>
      </c>
      <c r="BG95">
        <v>0</v>
      </c>
      <c r="BH95">
        <v>3809</v>
      </c>
      <c r="BI95" s="85">
        <v>20194</v>
      </c>
      <c r="BJ95" s="85">
        <v>18469</v>
      </c>
      <c r="BK95" s="85">
        <v>5441190</v>
      </c>
      <c r="BL95">
        <v>5282</v>
      </c>
      <c r="BM95">
        <v>4625.0302734</v>
      </c>
      <c r="BN95">
        <v>4887.6337891</v>
      </c>
      <c r="BO95">
        <v>4887.6337891</v>
      </c>
      <c r="BP95">
        <v>5929.1992188</v>
      </c>
      <c r="BQ95">
        <v>0.0501417969</v>
      </c>
      <c r="BR95">
        <v>0.0434155273</v>
      </c>
      <c r="BS95">
        <v>22174</v>
      </c>
      <c r="BT95">
        <v>17.139</v>
      </c>
      <c r="BU95">
        <v>0</v>
      </c>
      <c r="BV95">
        <v>2306490.059</v>
      </c>
      <c r="BW95">
        <v>150863.13784</v>
      </c>
      <c r="BX95">
        <v>782928</v>
      </c>
      <c r="BY95">
        <v>0</v>
      </c>
      <c r="BZ95">
        <v>703404.62012</v>
      </c>
      <c r="CA95">
        <v>22177.102422</v>
      </c>
      <c r="CB95">
        <v>0</v>
      </c>
      <c r="CC95">
        <v>71634.213282</v>
      </c>
      <c r="CD95">
        <v>101620.54541</v>
      </c>
      <c r="CE95">
        <v>0</v>
      </c>
      <c r="CF95">
        <v>0</v>
      </c>
      <c r="CG95">
        <v>0</v>
      </c>
      <c r="CH95">
        <v>0.9731359256</v>
      </c>
      <c r="CI95">
        <v>4027924</v>
      </c>
      <c r="CJ95">
        <v>870.897</v>
      </c>
      <c r="CK95" s="85">
        <v>261879</v>
      </c>
      <c r="CL95" s="85">
        <v>120804</v>
      </c>
      <c r="CM95" s="85">
        <v>382683</v>
      </c>
      <c r="CN95">
        <v>4659030.6781</v>
      </c>
      <c r="CO95">
        <v>5229</v>
      </c>
      <c r="CP95">
        <v>829.278</v>
      </c>
      <c r="CQ95">
        <v>5262</v>
      </c>
      <c r="CR95">
        <v>987.721</v>
      </c>
      <c r="CS95">
        <v>5199</v>
      </c>
      <c r="CT95">
        <v>2304.818</v>
      </c>
      <c r="CU95">
        <v>5092</v>
      </c>
      <c r="CV95">
        <v>1334.117</v>
      </c>
      <c r="CW95">
        <v>5111</v>
      </c>
      <c r="CX95">
        <v>591.372</v>
      </c>
      <c r="CY95">
        <v>5121</v>
      </c>
      <c r="CZ95">
        <v>332.793</v>
      </c>
      <c r="DA95">
        <v>5121</v>
      </c>
      <c r="DB95">
        <v>1346.994</v>
      </c>
      <c r="DC95">
        <v>5150</v>
      </c>
      <c r="DD95">
        <v>1417.459</v>
      </c>
      <c r="DE95">
        <v>5106</v>
      </c>
      <c r="DF95">
        <v>668.851</v>
      </c>
      <c r="DG95">
        <v>5261</v>
      </c>
      <c r="DH95">
        <v>400.387</v>
      </c>
      <c r="DI95">
        <v>4989</v>
      </c>
      <c r="DJ95">
        <v>572.187</v>
      </c>
      <c r="DK95">
        <v>5092</v>
      </c>
      <c r="DL95">
        <v>182.339</v>
      </c>
      <c r="DM95">
        <v>5060</v>
      </c>
      <c r="DN95">
        <v>241.679</v>
      </c>
      <c r="DP95">
        <v>4971</v>
      </c>
      <c r="DQ95" s="85">
        <v>4600078</v>
      </c>
      <c r="DR95" s="85">
        <v>104508</v>
      </c>
      <c r="DS95" s="85">
        <v>4704586</v>
      </c>
      <c r="DT95" s="85">
        <v>3705</v>
      </c>
      <c r="DU95" s="85">
        <v>4728485</v>
      </c>
      <c r="DV95" s="85">
        <v>452137</v>
      </c>
      <c r="DW95" s="85">
        <v>452137</v>
      </c>
      <c r="DX95">
        <v>4728485</v>
      </c>
      <c r="DY95">
        <v>5429</v>
      </c>
      <c r="DZ95">
        <v>452137</v>
      </c>
      <c r="EA95" s="85">
        <v>5111168</v>
      </c>
      <c r="EB95" s="85">
        <v>5111168</v>
      </c>
    </row>
    <row r="96" spans="1:132" ht="12.75">
      <c r="A96">
        <v>101805</v>
      </c>
      <c r="B96" t="s">
        <v>447</v>
      </c>
      <c r="C96" t="s">
        <v>601</v>
      </c>
      <c r="D96">
        <v>4</v>
      </c>
      <c r="E96">
        <v>2</v>
      </c>
      <c r="F96">
        <v>705.014</v>
      </c>
      <c r="G96">
        <v>0.3</v>
      </c>
      <c r="H96">
        <v>0</v>
      </c>
      <c r="I96">
        <v>0.616</v>
      </c>
      <c r="J96">
        <v>20.879</v>
      </c>
      <c r="K96">
        <v>0</v>
      </c>
      <c r="L96">
        <v>0</v>
      </c>
      <c r="M96">
        <v>0</v>
      </c>
      <c r="N96">
        <v>0</v>
      </c>
      <c r="O96">
        <v>0</v>
      </c>
      <c r="P96">
        <v>0</v>
      </c>
      <c r="Q96">
        <v>21.757</v>
      </c>
      <c r="R96">
        <v>7.421</v>
      </c>
      <c r="S96">
        <v>0</v>
      </c>
      <c r="T96">
        <v>715.5</v>
      </c>
      <c r="U96">
        <v>0.453</v>
      </c>
      <c r="V96">
        <v>0</v>
      </c>
      <c r="W96">
        <v>0</v>
      </c>
      <c r="X96">
        <v>0</v>
      </c>
      <c r="Y96">
        <v>0</v>
      </c>
      <c r="Z96">
        <v>0</v>
      </c>
      <c r="AA96">
        <v>0</v>
      </c>
      <c r="AB96">
        <v>0</v>
      </c>
      <c r="AC96">
        <v>0</v>
      </c>
      <c r="AD96">
        <v>0</v>
      </c>
      <c r="AE96">
        <v>0</v>
      </c>
      <c r="AF96">
        <v>12.734</v>
      </c>
      <c r="AG96">
        <v>0</v>
      </c>
      <c r="AH96">
        <v>0</v>
      </c>
      <c r="AI96">
        <v>705.014</v>
      </c>
      <c r="AJ96">
        <v>705.014</v>
      </c>
      <c r="AK96">
        <v>12.734</v>
      </c>
      <c r="AL96">
        <v>21.795</v>
      </c>
      <c r="AM96">
        <v>661.462</v>
      </c>
      <c r="AN96">
        <v>139.062</v>
      </c>
      <c r="AO96">
        <v>32.417</v>
      </c>
      <c r="AP96">
        <v>1.75</v>
      </c>
      <c r="AQ96">
        <v>0</v>
      </c>
      <c r="AR96">
        <v>0</v>
      </c>
      <c r="AS96" s="85">
        <v>38242</v>
      </c>
      <c r="AT96" s="85">
        <v>16645</v>
      </c>
      <c r="AU96">
        <v>0</v>
      </c>
      <c r="AV96">
        <v>0</v>
      </c>
      <c r="AW96">
        <v>0</v>
      </c>
      <c r="AX96">
        <v>0</v>
      </c>
      <c r="AY96">
        <v>0</v>
      </c>
      <c r="AZ96">
        <v>0</v>
      </c>
      <c r="BA96" s="85">
        <v>76380</v>
      </c>
      <c r="BB96">
        <v>0</v>
      </c>
      <c r="BC96">
        <v>0</v>
      </c>
      <c r="BD96">
        <v>0</v>
      </c>
      <c r="BE96" s="85">
        <v>5221690</v>
      </c>
      <c r="BF96">
        <v>0</v>
      </c>
      <c r="BG96">
        <v>0</v>
      </c>
      <c r="BH96">
        <v>3809</v>
      </c>
      <c r="BI96" s="85">
        <v>24521</v>
      </c>
      <c r="BJ96">
        <v>0</v>
      </c>
      <c r="BK96" s="85">
        <v>6183416</v>
      </c>
      <c r="BL96">
        <v>5202</v>
      </c>
      <c r="BM96">
        <v>4625.0302734</v>
      </c>
      <c r="BN96">
        <v>4887.6337891</v>
      </c>
      <c r="BO96">
        <v>4887.6337891</v>
      </c>
      <c r="BP96">
        <v>5929.1992188</v>
      </c>
      <c r="BQ96">
        <v>0.0501417969</v>
      </c>
      <c r="BR96">
        <v>0.0434155273</v>
      </c>
      <c r="BS96">
        <v>76380</v>
      </c>
      <c r="BT96">
        <v>67.217</v>
      </c>
      <c r="BU96">
        <v>0</v>
      </c>
      <c r="BV96">
        <v>3623480.3417</v>
      </c>
      <c r="BW96">
        <v>48400.646143</v>
      </c>
      <c r="BX96">
        <v>174152</v>
      </c>
      <c r="BY96">
        <v>0</v>
      </c>
      <c r="BZ96">
        <v>848468.40821</v>
      </c>
      <c r="CA96">
        <v>6473.0846631</v>
      </c>
      <c r="CB96">
        <v>0</v>
      </c>
      <c r="CC96">
        <v>7550.2422852</v>
      </c>
      <c r="CD96">
        <v>398542.98389</v>
      </c>
      <c r="CE96">
        <v>0</v>
      </c>
      <c r="CF96">
        <v>0</v>
      </c>
      <c r="CG96">
        <v>0</v>
      </c>
      <c r="CH96">
        <v>0.9731359256</v>
      </c>
      <c r="CI96">
        <v>4969871</v>
      </c>
      <c r="CJ96">
        <v>1074.56</v>
      </c>
      <c r="CK96" s="85">
        <v>323121</v>
      </c>
      <c r="CL96" s="85">
        <v>149055</v>
      </c>
      <c r="CM96" s="85">
        <v>472176</v>
      </c>
      <c r="CN96">
        <v>5693865.7069</v>
      </c>
      <c r="CO96">
        <v>5229</v>
      </c>
      <c r="CP96">
        <v>829.278</v>
      </c>
      <c r="CQ96">
        <v>5262</v>
      </c>
      <c r="CR96">
        <v>987.721</v>
      </c>
      <c r="CS96">
        <v>5199</v>
      </c>
      <c r="CT96">
        <v>2304.818</v>
      </c>
      <c r="CU96">
        <v>5092</v>
      </c>
      <c r="CV96">
        <v>1334.117</v>
      </c>
      <c r="CW96">
        <v>5111</v>
      </c>
      <c r="CX96">
        <v>591.372</v>
      </c>
      <c r="CY96">
        <v>5121</v>
      </c>
      <c r="CZ96">
        <v>332.793</v>
      </c>
      <c r="DA96">
        <v>5121</v>
      </c>
      <c r="DB96">
        <v>1346.994</v>
      </c>
      <c r="DC96">
        <v>5150</v>
      </c>
      <c r="DD96">
        <v>1417.459</v>
      </c>
      <c r="DE96">
        <v>5106</v>
      </c>
      <c r="DF96">
        <v>668.851</v>
      </c>
      <c r="DG96">
        <v>5261</v>
      </c>
      <c r="DH96">
        <v>400.387</v>
      </c>
      <c r="DI96">
        <v>4989</v>
      </c>
      <c r="DJ96">
        <v>572.187</v>
      </c>
      <c r="DK96">
        <v>5092</v>
      </c>
      <c r="DL96">
        <v>182.339</v>
      </c>
      <c r="DM96">
        <v>5060</v>
      </c>
      <c r="DN96">
        <v>241.679</v>
      </c>
      <c r="DP96">
        <v>4971</v>
      </c>
      <c r="DQ96" s="85">
        <v>5589861</v>
      </c>
      <c r="DR96" s="85">
        <v>128947</v>
      </c>
      <c r="DS96" s="85">
        <v>5718808</v>
      </c>
      <c r="DT96" s="85">
        <v>76380</v>
      </c>
      <c r="DU96" s="85">
        <v>5819709</v>
      </c>
      <c r="DV96" s="85">
        <v>598019</v>
      </c>
      <c r="DW96" s="85">
        <v>598019</v>
      </c>
      <c r="DX96">
        <v>5819709</v>
      </c>
      <c r="DY96">
        <v>5416</v>
      </c>
      <c r="DZ96">
        <v>614664</v>
      </c>
      <c r="EA96" s="85">
        <v>6308530</v>
      </c>
      <c r="EB96" s="85">
        <v>6308530</v>
      </c>
    </row>
    <row r="97" spans="1:132" ht="12.75">
      <c r="A97">
        <v>101806</v>
      </c>
      <c r="B97" t="s">
        <v>447</v>
      </c>
      <c r="C97" t="s">
        <v>15</v>
      </c>
      <c r="D97">
        <v>4</v>
      </c>
      <c r="E97">
        <v>2</v>
      </c>
      <c r="F97">
        <v>1217.157</v>
      </c>
      <c r="G97">
        <v>0.085</v>
      </c>
      <c r="H97">
        <v>0</v>
      </c>
      <c r="I97">
        <v>0.544</v>
      </c>
      <c r="J97">
        <v>22.824</v>
      </c>
      <c r="K97">
        <v>4.091</v>
      </c>
      <c r="L97">
        <v>0</v>
      </c>
      <c r="M97">
        <v>0</v>
      </c>
      <c r="N97">
        <v>0</v>
      </c>
      <c r="O97">
        <v>0</v>
      </c>
      <c r="P97">
        <v>0</v>
      </c>
      <c r="Q97">
        <v>17.42</v>
      </c>
      <c r="R97">
        <v>26.693</v>
      </c>
      <c r="S97">
        <v>0</v>
      </c>
      <c r="T97">
        <v>1220.67</v>
      </c>
      <c r="U97">
        <v>0</v>
      </c>
      <c r="V97">
        <v>0</v>
      </c>
      <c r="W97">
        <v>0</v>
      </c>
      <c r="X97">
        <v>0</v>
      </c>
      <c r="Y97">
        <v>0</v>
      </c>
      <c r="Z97">
        <v>0</v>
      </c>
      <c r="AA97">
        <v>0</v>
      </c>
      <c r="AB97">
        <v>0</v>
      </c>
      <c r="AC97">
        <v>0</v>
      </c>
      <c r="AD97">
        <v>0</v>
      </c>
      <c r="AE97">
        <v>0</v>
      </c>
      <c r="AF97">
        <v>525.268</v>
      </c>
      <c r="AG97">
        <v>0</v>
      </c>
      <c r="AH97">
        <v>0</v>
      </c>
      <c r="AI97">
        <v>1217.157</v>
      </c>
      <c r="AJ97">
        <v>1217.157</v>
      </c>
      <c r="AK97">
        <v>525.268</v>
      </c>
      <c r="AL97">
        <v>27.544</v>
      </c>
      <c r="AM97">
        <v>1172.193</v>
      </c>
      <c r="AN97">
        <v>265.011</v>
      </c>
      <c r="AO97">
        <v>0</v>
      </c>
      <c r="AP97">
        <v>0</v>
      </c>
      <c r="AQ97">
        <v>0</v>
      </c>
      <c r="AR97">
        <v>0</v>
      </c>
      <c r="AS97" s="85">
        <v>72878</v>
      </c>
      <c r="AT97">
        <v>0</v>
      </c>
      <c r="AU97">
        <v>0</v>
      </c>
      <c r="AV97">
        <v>0</v>
      </c>
      <c r="AW97">
        <v>0</v>
      </c>
      <c r="AX97">
        <v>0</v>
      </c>
      <c r="AY97">
        <v>0</v>
      </c>
      <c r="AZ97">
        <v>0</v>
      </c>
      <c r="BA97" s="85">
        <v>49883</v>
      </c>
      <c r="BB97">
        <v>0</v>
      </c>
      <c r="BC97">
        <v>0</v>
      </c>
      <c r="BD97">
        <v>0</v>
      </c>
      <c r="BE97" s="85">
        <v>9113913</v>
      </c>
      <c r="BF97">
        <v>0</v>
      </c>
      <c r="BG97">
        <v>0</v>
      </c>
      <c r="BH97">
        <v>3809</v>
      </c>
      <c r="BI97" s="85">
        <v>31473</v>
      </c>
      <c r="BJ97" s="85">
        <v>48529</v>
      </c>
      <c r="BK97" s="85">
        <v>9623053</v>
      </c>
      <c r="BL97">
        <v>5168</v>
      </c>
      <c r="BM97">
        <v>4625.0302734</v>
      </c>
      <c r="BN97">
        <v>4887.6337891</v>
      </c>
      <c r="BO97">
        <v>4887.6337891</v>
      </c>
      <c r="BP97">
        <v>5929.1992188</v>
      </c>
      <c r="BQ97">
        <v>0.0501417969</v>
      </c>
      <c r="BR97">
        <v>0.0434155273</v>
      </c>
      <c r="BS97">
        <v>49883</v>
      </c>
      <c r="BT97">
        <v>83.89</v>
      </c>
      <c r="BU97">
        <v>0</v>
      </c>
      <c r="BV97">
        <v>6421258.201</v>
      </c>
      <c r="BW97">
        <v>174094.92622</v>
      </c>
      <c r="BX97">
        <v>139437</v>
      </c>
      <c r="BY97">
        <v>0</v>
      </c>
      <c r="BZ97">
        <v>1447519.1221</v>
      </c>
      <c r="CA97">
        <v>0</v>
      </c>
      <c r="CB97">
        <v>0</v>
      </c>
      <c r="CC97">
        <v>311441.86153</v>
      </c>
      <c r="CD97">
        <v>497400.52247</v>
      </c>
      <c r="CE97">
        <v>0</v>
      </c>
      <c r="CF97">
        <v>0</v>
      </c>
      <c r="CG97">
        <v>0</v>
      </c>
      <c r="CH97">
        <v>0.9731359256</v>
      </c>
      <c r="CI97">
        <v>8749613</v>
      </c>
      <c r="CJ97">
        <v>1891.796</v>
      </c>
      <c r="CK97" s="85">
        <v>568864</v>
      </c>
      <c r="CL97" s="85">
        <v>262416</v>
      </c>
      <c r="CM97" s="85">
        <v>831280</v>
      </c>
      <c r="CN97">
        <v>9945192.6333</v>
      </c>
      <c r="CO97">
        <v>5229</v>
      </c>
      <c r="CP97">
        <v>829.278</v>
      </c>
      <c r="CQ97">
        <v>5262</v>
      </c>
      <c r="CR97">
        <v>987.721</v>
      </c>
      <c r="CS97">
        <v>5199</v>
      </c>
      <c r="CT97">
        <v>2304.818</v>
      </c>
      <c r="CU97">
        <v>5092</v>
      </c>
      <c r="CV97">
        <v>1334.117</v>
      </c>
      <c r="CW97">
        <v>5111</v>
      </c>
      <c r="CX97">
        <v>591.372</v>
      </c>
      <c r="CY97">
        <v>5121</v>
      </c>
      <c r="CZ97">
        <v>332.793</v>
      </c>
      <c r="DA97">
        <v>5121</v>
      </c>
      <c r="DB97">
        <v>1346.994</v>
      </c>
      <c r="DC97">
        <v>5150</v>
      </c>
      <c r="DD97">
        <v>1417.459</v>
      </c>
      <c r="DE97">
        <v>5106</v>
      </c>
      <c r="DF97">
        <v>668.851</v>
      </c>
      <c r="DG97">
        <v>5261</v>
      </c>
      <c r="DH97">
        <v>400.387</v>
      </c>
      <c r="DI97">
        <v>4989</v>
      </c>
      <c r="DJ97">
        <v>572.187</v>
      </c>
      <c r="DK97">
        <v>5092</v>
      </c>
      <c r="DL97">
        <v>182.339</v>
      </c>
      <c r="DM97">
        <v>5060</v>
      </c>
      <c r="DN97">
        <v>241.679</v>
      </c>
      <c r="DP97">
        <v>4971</v>
      </c>
      <c r="DQ97" s="85">
        <v>9776802</v>
      </c>
      <c r="DR97" s="85">
        <v>227016</v>
      </c>
      <c r="DS97" s="85">
        <v>10003818</v>
      </c>
      <c r="DT97" s="85">
        <v>1354</v>
      </c>
      <c r="DU97" s="85">
        <v>10036645</v>
      </c>
      <c r="DV97" s="85">
        <v>922732</v>
      </c>
      <c r="DW97" s="85">
        <v>922732</v>
      </c>
      <c r="DX97">
        <v>10036645</v>
      </c>
      <c r="DY97">
        <v>5305</v>
      </c>
      <c r="DZ97">
        <v>922732</v>
      </c>
      <c r="EA97" s="85">
        <v>10867925</v>
      </c>
      <c r="EB97" s="85">
        <v>10867925</v>
      </c>
    </row>
    <row r="98" spans="1:132" ht="12.75">
      <c r="A98">
        <v>101807</v>
      </c>
      <c r="B98" t="s">
        <v>447</v>
      </c>
      <c r="C98" t="s">
        <v>16</v>
      </c>
      <c r="D98">
        <v>4</v>
      </c>
      <c r="E98">
        <v>2</v>
      </c>
      <c r="F98">
        <v>127.122</v>
      </c>
      <c r="G98">
        <v>0</v>
      </c>
      <c r="H98">
        <v>0</v>
      </c>
      <c r="I98">
        <v>0.367</v>
      </c>
      <c r="J98">
        <v>3.301</v>
      </c>
      <c r="K98">
        <v>0</v>
      </c>
      <c r="L98">
        <v>0</v>
      </c>
      <c r="M98">
        <v>0</v>
      </c>
      <c r="N98">
        <v>0</v>
      </c>
      <c r="O98">
        <v>0</v>
      </c>
      <c r="P98">
        <v>0</v>
      </c>
      <c r="Q98">
        <v>0</v>
      </c>
      <c r="R98">
        <v>1.428</v>
      </c>
      <c r="S98">
        <v>0</v>
      </c>
      <c r="T98">
        <v>40.5</v>
      </c>
      <c r="U98">
        <v>0</v>
      </c>
      <c r="V98">
        <v>0</v>
      </c>
      <c r="W98">
        <v>0</v>
      </c>
      <c r="X98">
        <v>0</v>
      </c>
      <c r="Y98">
        <v>0</v>
      </c>
      <c r="Z98">
        <v>0</v>
      </c>
      <c r="AA98">
        <v>0</v>
      </c>
      <c r="AB98">
        <v>0</v>
      </c>
      <c r="AC98">
        <v>0</v>
      </c>
      <c r="AD98">
        <v>0</v>
      </c>
      <c r="AE98">
        <v>0</v>
      </c>
      <c r="AF98">
        <v>2.767</v>
      </c>
      <c r="AG98">
        <v>0</v>
      </c>
      <c r="AH98">
        <v>0</v>
      </c>
      <c r="AI98">
        <v>127.122</v>
      </c>
      <c r="AJ98">
        <v>127.122</v>
      </c>
      <c r="AK98">
        <v>2.767</v>
      </c>
      <c r="AL98">
        <v>3.668</v>
      </c>
      <c r="AM98">
        <v>123.454</v>
      </c>
      <c r="AN98">
        <v>0</v>
      </c>
      <c r="AO98">
        <v>0</v>
      </c>
      <c r="AP98">
        <v>0</v>
      </c>
      <c r="AQ98">
        <v>7</v>
      </c>
      <c r="AR98">
        <v>0</v>
      </c>
      <c r="AS98">
        <v>0</v>
      </c>
      <c r="AT98">
        <v>0</v>
      </c>
      <c r="AU98">
        <v>0</v>
      </c>
      <c r="AV98" s="85">
        <v>14000</v>
      </c>
      <c r="AW98">
        <v>0</v>
      </c>
      <c r="AX98">
        <v>0</v>
      </c>
      <c r="AY98">
        <v>0</v>
      </c>
      <c r="AZ98">
        <v>0</v>
      </c>
      <c r="BA98">
        <v>0</v>
      </c>
      <c r="BB98">
        <v>0</v>
      </c>
      <c r="BC98">
        <v>0</v>
      </c>
      <c r="BD98">
        <v>0</v>
      </c>
      <c r="BE98" s="85">
        <v>804857</v>
      </c>
      <c r="BF98">
        <v>0</v>
      </c>
      <c r="BG98">
        <v>0</v>
      </c>
      <c r="BH98">
        <v>3809</v>
      </c>
      <c r="BI98" s="85">
        <v>3816</v>
      </c>
      <c r="BJ98">
        <v>0</v>
      </c>
      <c r="BK98" s="85">
        <v>959095</v>
      </c>
      <c r="BL98">
        <v>5207</v>
      </c>
      <c r="BM98">
        <v>4625.0302734</v>
      </c>
      <c r="BN98">
        <v>4887.6337891</v>
      </c>
      <c r="BO98">
        <v>4887.6337891</v>
      </c>
      <c r="BP98">
        <v>5929.1992188</v>
      </c>
      <c r="BQ98">
        <v>0.0501417969</v>
      </c>
      <c r="BR98">
        <v>0.0434155273</v>
      </c>
      <c r="BS98">
        <v>0</v>
      </c>
      <c r="BT98">
        <v>11.738</v>
      </c>
      <c r="BU98">
        <v>0</v>
      </c>
      <c r="BV98">
        <v>676279.42663</v>
      </c>
      <c r="BW98">
        <v>9313.5861329</v>
      </c>
      <c r="BX98">
        <v>0</v>
      </c>
      <c r="BY98">
        <v>0</v>
      </c>
      <c r="BZ98">
        <v>48026.513672</v>
      </c>
      <c r="CA98">
        <v>0</v>
      </c>
      <c r="CB98">
        <v>0</v>
      </c>
      <c r="CC98">
        <v>1640.6094238</v>
      </c>
      <c r="CD98">
        <v>69596.94043</v>
      </c>
      <c r="CE98">
        <v>0</v>
      </c>
      <c r="CF98">
        <v>0</v>
      </c>
      <c r="CG98">
        <v>0</v>
      </c>
      <c r="CH98">
        <v>0.9731359256</v>
      </c>
      <c r="CI98">
        <v>783235</v>
      </c>
      <c r="CJ98">
        <v>169.347</v>
      </c>
      <c r="CK98" s="85">
        <v>50923</v>
      </c>
      <c r="CL98" s="85">
        <v>23491</v>
      </c>
      <c r="CM98" s="85">
        <v>74414</v>
      </c>
      <c r="CN98">
        <v>879271.07629</v>
      </c>
      <c r="CO98">
        <v>5229</v>
      </c>
      <c r="CP98">
        <v>829.278</v>
      </c>
      <c r="CQ98">
        <v>5262</v>
      </c>
      <c r="CR98">
        <v>987.721</v>
      </c>
      <c r="CS98">
        <v>5199</v>
      </c>
      <c r="CT98">
        <v>2304.818</v>
      </c>
      <c r="CU98">
        <v>5092</v>
      </c>
      <c r="CV98">
        <v>1334.117</v>
      </c>
      <c r="CW98">
        <v>5111</v>
      </c>
      <c r="CX98">
        <v>591.372</v>
      </c>
      <c r="CY98">
        <v>5121</v>
      </c>
      <c r="CZ98">
        <v>332.793</v>
      </c>
      <c r="DA98">
        <v>5121</v>
      </c>
      <c r="DB98">
        <v>1346.994</v>
      </c>
      <c r="DC98">
        <v>5150</v>
      </c>
      <c r="DD98">
        <v>1417.459</v>
      </c>
      <c r="DE98">
        <v>5106</v>
      </c>
      <c r="DF98">
        <v>668.851</v>
      </c>
      <c r="DG98">
        <v>5261</v>
      </c>
      <c r="DH98">
        <v>400.387</v>
      </c>
      <c r="DI98">
        <v>4989</v>
      </c>
      <c r="DJ98">
        <v>572.187</v>
      </c>
      <c r="DK98">
        <v>5092</v>
      </c>
      <c r="DL98">
        <v>182.339</v>
      </c>
      <c r="DM98">
        <v>5060</v>
      </c>
      <c r="DN98">
        <v>241.679</v>
      </c>
      <c r="DP98">
        <v>4971</v>
      </c>
      <c r="DQ98" s="85">
        <v>881790</v>
      </c>
      <c r="DR98" s="85">
        <v>20322</v>
      </c>
      <c r="DS98" s="85">
        <v>902112</v>
      </c>
      <c r="DT98">
        <v>0</v>
      </c>
      <c r="DU98" s="85">
        <v>905928</v>
      </c>
      <c r="DV98" s="85">
        <v>101071</v>
      </c>
      <c r="DW98" s="85">
        <v>101071</v>
      </c>
      <c r="DX98">
        <v>905928</v>
      </c>
      <c r="DY98">
        <v>5350</v>
      </c>
      <c r="DZ98">
        <v>101071</v>
      </c>
      <c r="EA98" s="85">
        <v>980342</v>
      </c>
      <c r="EB98" s="85">
        <v>980342</v>
      </c>
    </row>
    <row r="99" spans="1:132" ht="12.75">
      <c r="A99">
        <v>101809</v>
      </c>
      <c r="B99" t="s">
        <v>447</v>
      </c>
      <c r="C99" t="s">
        <v>17</v>
      </c>
      <c r="D99">
        <v>4</v>
      </c>
      <c r="E99">
        <v>2</v>
      </c>
      <c r="F99">
        <v>321.371</v>
      </c>
      <c r="G99">
        <v>0</v>
      </c>
      <c r="H99">
        <v>0</v>
      </c>
      <c r="I99">
        <v>0.816</v>
      </c>
      <c r="J99">
        <v>23.427</v>
      </c>
      <c r="K99">
        <v>0</v>
      </c>
      <c r="L99">
        <v>0</v>
      </c>
      <c r="M99">
        <v>0</v>
      </c>
      <c r="N99">
        <v>0</v>
      </c>
      <c r="O99">
        <v>0</v>
      </c>
      <c r="P99">
        <v>0</v>
      </c>
      <c r="Q99">
        <v>9.121</v>
      </c>
      <c r="R99">
        <v>0</v>
      </c>
      <c r="S99">
        <v>15.667</v>
      </c>
      <c r="T99">
        <v>123.83</v>
      </c>
      <c r="U99">
        <v>0.203</v>
      </c>
      <c r="V99">
        <v>0</v>
      </c>
      <c r="W99">
        <v>0</v>
      </c>
      <c r="X99">
        <v>0</v>
      </c>
      <c r="Y99">
        <v>0</v>
      </c>
      <c r="Z99">
        <v>0</v>
      </c>
      <c r="AA99">
        <v>0</v>
      </c>
      <c r="AB99">
        <v>0</v>
      </c>
      <c r="AC99">
        <v>0</v>
      </c>
      <c r="AD99">
        <v>0</v>
      </c>
      <c r="AE99">
        <v>0</v>
      </c>
      <c r="AF99">
        <v>16.467</v>
      </c>
      <c r="AG99">
        <v>0</v>
      </c>
      <c r="AH99">
        <v>0</v>
      </c>
      <c r="AI99">
        <v>321.371</v>
      </c>
      <c r="AJ99">
        <v>321.371</v>
      </c>
      <c r="AK99">
        <v>16.467</v>
      </c>
      <c r="AL99">
        <v>24.243</v>
      </c>
      <c r="AM99">
        <v>288.007</v>
      </c>
      <c r="AN99">
        <v>66.355</v>
      </c>
      <c r="AO99">
        <v>11.167</v>
      </c>
      <c r="AP99">
        <v>1</v>
      </c>
      <c r="AQ99">
        <v>0</v>
      </c>
      <c r="AR99">
        <v>0</v>
      </c>
      <c r="AS99" s="85">
        <v>18248</v>
      </c>
      <c r="AT99" s="85">
        <v>5833</v>
      </c>
      <c r="AU99">
        <v>0</v>
      </c>
      <c r="AV99">
        <v>0</v>
      </c>
      <c r="AW99">
        <v>0</v>
      </c>
      <c r="AX99">
        <v>0</v>
      </c>
      <c r="AY99">
        <v>0</v>
      </c>
      <c r="AZ99">
        <v>0</v>
      </c>
      <c r="BA99">
        <v>0</v>
      </c>
      <c r="BB99">
        <v>0</v>
      </c>
      <c r="BC99">
        <v>0</v>
      </c>
      <c r="BD99">
        <v>0</v>
      </c>
      <c r="BE99" s="85">
        <v>2280510</v>
      </c>
      <c r="BF99">
        <v>0</v>
      </c>
      <c r="BG99">
        <v>0</v>
      </c>
      <c r="BH99">
        <v>3809</v>
      </c>
      <c r="BI99" s="85">
        <v>9165</v>
      </c>
      <c r="BJ99">
        <v>0</v>
      </c>
      <c r="BK99" s="85">
        <v>2714219</v>
      </c>
      <c r="BL99">
        <v>5212</v>
      </c>
      <c r="BM99">
        <v>4625.0302734</v>
      </c>
      <c r="BN99">
        <v>4887.6337891</v>
      </c>
      <c r="BO99">
        <v>4887.6337891</v>
      </c>
      <c r="BP99">
        <v>5929.1992188</v>
      </c>
      <c r="BQ99">
        <v>0.0501417969</v>
      </c>
      <c r="BR99">
        <v>0.0434155273</v>
      </c>
      <c r="BS99">
        <v>0</v>
      </c>
      <c r="BT99">
        <v>74.361</v>
      </c>
      <c r="BU99">
        <v>0</v>
      </c>
      <c r="BV99">
        <v>1577698.6475</v>
      </c>
      <c r="BW99">
        <v>0</v>
      </c>
      <c r="BX99">
        <v>73008</v>
      </c>
      <c r="BY99">
        <v>11147.131699</v>
      </c>
      <c r="BZ99">
        <v>146842.54785</v>
      </c>
      <c r="CA99">
        <v>2900.7421338</v>
      </c>
      <c r="CB99">
        <v>0</v>
      </c>
      <c r="CC99">
        <v>9763.6123536</v>
      </c>
      <c r="CD99">
        <v>440901.18311</v>
      </c>
      <c r="CE99">
        <v>0</v>
      </c>
      <c r="CF99">
        <v>0</v>
      </c>
      <c r="CG99">
        <v>0</v>
      </c>
      <c r="CH99">
        <v>0.9731359256</v>
      </c>
      <c r="CI99">
        <v>2201488</v>
      </c>
      <c r="CJ99">
        <v>475.994</v>
      </c>
      <c r="CK99" s="85">
        <v>143132</v>
      </c>
      <c r="CL99" s="85">
        <v>66026</v>
      </c>
      <c r="CM99" s="85">
        <v>209158</v>
      </c>
      <c r="CN99">
        <v>2489667.8646</v>
      </c>
      <c r="CO99">
        <v>5229</v>
      </c>
      <c r="CP99">
        <v>829.278</v>
      </c>
      <c r="CQ99">
        <v>5262</v>
      </c>
      <c r="CR99">
        <v>987.721</v>
      </c>
      <c r="CS99">
        <v>5199</v>
      </c>
      <c r="CT99">
        <v>2304.818</v>
      </c>
      <c r="CU99">
        <v>5092</v>
      </c>
      <c r="CV99">
        <v>1334.117</v>
      </c>
      <c r="CW99">
        <v>5111</v>
      </c>
      <c r="CX99">
        <v>591.372</v>
      </c>
      <c r="CY99">
        <v>5121</v>
      </c>
      <c r="CZ99">
        <v>332.793</v>
      </c>
      <c r="DA99">
        <v>5121</v>
      </c>
      <c r="DB99">
        <v>1346.994</v>
      </c>
      <c r="DC99">
        <v>5150</v>
      </c>
      <c r="DD99">
        <v>1417.459</v>
      </c>
      <c r="DE99">
        <v>5106</v>
      </c>
      <c r="DF99">
        <v>668.851</v>
      </c>
      <c r="DG99">
        <v>5261</v>
      </c>
      <c r="DH99">
        <v>400.387</v>
      </c>
      <c r="DI99">
        <v>4989</v>
      </c>
      <c r="DJ99">
        <v>572.187</v>
      </c>
      <c r="DK99">
        <v>5092</v>
      </c>
      <c r="DL99">
        <v>182.339</v>
      </c>
      <c r="DM99">
        <v>5060</v>
      </c>
      <c r="DN99">
        <v>241.679</v>
      </c>
      <c r="DP99">
        <v>4971</v>
      </c>
      <c r="DQ99" s="85">
        <v>2480881</v>
      </c>
      <c r="DR99" s="85">
        <v>57119</v>
      </c>
      <c r="DS99" s="85">
        <v>2538000</v>
      </c>
      <c r="DT99">
        <v>0</v>
      </c>
      <c r="DU99" s="85">
        <v>2547165</v>
      </c>
      <c r="DV99" s="85">
        <v>266655</v>
      </c>
      <c r="DW99" s="85">
        <v>266655</v>
      </c>
      <c r="DX99">
        <v>2547165</v>
      </c>
      <c r="DY99">
        <v>5351</v>
      </c>
      <c r="DZ99">
        <v>272488</v>
      </c>
      <c r="EA99" s="85">
        <v>2762156</v>
      </c>
      <c r="EB99" s="85">
        <v>2762156</v>
      </c>
    </row>
    <row r="100" spans="1:132" ht="12.75">
      <c r="A100">
        <v>101810</v>
      </c>
      <c r="B100" t="s">
        <v>447</v>
      </c>
      <c r="C100" t="s">
        <v>18</v>
      </c>
      <c r="D100">
        <v>4</v>
      </c>
      <c r="E100">
        <v>2</v>
      </c>
      <c r="F100">
        <v>510.103</v>
      </c>
      <c r="G100">
        <v>0</v>
      </c>
      <c r="H100">
        <v>0</v>
      </c>
      <c r="I100">
        <v>0.066</v>
      </c>
      <c r="J100">
        <v>0</v>
      </c>
      <c r="K100">
        <v>0</v>
      </c>
      <c r="L100">
        <v>0</v>
      </c>
      <c r="M100">
        <v>0</v>
      </c>
      <c r="N100">
        <v>0</v>
      </c>
      <c r="O100">
        <v>0</v>
      </c>
      <c r="P100">
        <v>0</v>
      </c>
      <c r="Q100">
        <v>0</v>
      </c>
      <c r="R100">
        <v>4.306</v>
      </c>
      <c r="S100">
        <v>0</v>
      </c>
      <c r="T100">
        <v>602</v>
      </c>
      <c r="U100">
        <v>0</v>
      </c>
      <c r="V100">
        <v>0</v>
      </c>
      <c r="W100">
        <v>0</v>
      </c>
      <c r="X100">
        <v>0</v>
      </c>
      <c r="Y100">
        <v>0</v>
      </c>
      <c r="Z100">
        <v>0</v>
      </c>
      <c r="AA100">
        <v>0</v>
      </c>
      <c r="AB100">
        <v>0</v>
      </c>
      <c r="AC100">
        <v>0</v>
      </c>
      <c r="AD100">
        <v>0</v>
      </c>
      <c r="AE100">
        <v>0</v>
      </c>
      <c r="AF100">
        <v>224.389</v>
      </c>
      <c r="AG100">
        <v>0</v>
      </c>
      <c r="AH100">
        <v>0</v>
      </c>
      <c r="AI100">
        <v>510.103</v>
      </c>
      <c r="AJ100">
        <v>510.103</v>
      </c>
      <c r="AK100">
        <v>224.389</v>
      </c>
      <c r="AL100">
        <v>0.066</v>
      </c>
      <c r="AM100">
        <v>510.037</v>
      </c>
      <c r="AN100">
        <v>0</v>
      </c>
      <c r="AO100">
        <v>0</v>
      </c>
      <c r="AP100">
        <v>0</v>
      </c>
      <c r="AQ100">
        <v>0</v>
      </c>
      <c r="AR100">
        <v>0</v>
      </c>
      <c r="AS100">
        <v>0</v>
      </c>
      <c r="AT100">
        <v>0</v>
      </c>
      <c r="AU100">
        <v>0</v>
      </c>
      <c r="AV100">
        <v>0</v>
      </c>
      <c r="AW100">
        <v>0</v>
      </c>
      <c r="AX100">
        <v>0</v>
      </c>
      <c r="AY100">
        <v>0</v>
      </c>
      <c r="AZ100">
        <v>0</v>
      </c>
      <c r="BA100">
        <v>0</v>
      </c>
      <c r="BB100">
        <v>0</v>
      </c>
      <c r="BC100">
        <v>0</v>
      </c>
      <c r="BD100">
        <v>0</v>
      </c>
      <c r="BE100" s="85">
        <v>3670937</v>
      </c>
      <c r="BF100">
        <v>0</v>
      </c>
      <c r="BG100">
        <v>0</v>
      </c>
      <c r="BH100">
        <v>3809</v>
      </c>
      <c r="BI100" s="85">
        <v>15800</v>
      </c>
      <c r="BJ100">
        <v>0</v>
      </c>
      <c r="BK100" s="85">
        <v>3689747</v>
      </c>
      <c r="BL100">
        <v>5172</v>
      </c>
      <c r="BM100">
        <v>4625.0302734</v>
      </c>
      <c r="BN100">
        <v>4887.6337891</v>
      </c>
      <c r="BO100">
        <v>4887.6337891</v>
      </c>
      <c r="BP100">
        <v>5929.1992188</v>
      </c>
      <c r="BQ100">
        <v>0.0501417969</v>
      </c>
      <c r="BR100">
        <v>0.0434155273</v>
      </c>
      <c r="BS100">
        <v>0</v>
      </c>
      <c r="BT100">
        <v>0.33</v>
      </c>
      <c r="BU100">
        <v>0</v>
      </c>
      <c r="BV100">
        <v>2793976.1362</v>
      </c>
      <c r="BW100">
        <v>28084.24502</v>
      </c>
      <c r="BX100">
        <v>0</v>
      </c>
      <c r="BY100">
        <v>0</v>
      </c>
      <c r="BZ100">
        <v>713875.58594</v>
      </c>
      <c r="CA100">
        <v>0</v>
      </c>
      <c r="CB100">
        <v>0</v>
      </c>
      <c r="CC100">
        <v>133044.70835</v>
      </c>
      <c r="CD100">
        <v>1956.6357422</v>
      </c>
      <c r="CE100">
        <v>0</v>
      </c>
      <c r="CF100">
        <v>0</v>
      </c>
      <c r="CG100">
        <v>0</v>
      </c>
      <c r="CH100">
        <v>0.9731359256</v>
      </c>
      <c r="CI100">
        <v>3572321</v>
      </c>
      <c r="CJ100">
        <v>772.389</v>
      </c>
      <c r="CK100" s="85">
        <v>232258</v>
      </c>
      <c r="CL100" s="85">
        <v>107140</v>
      </c>
      <c r="CM100" s="85">
        <v>339398</v>
      </c>
      <c r="CN100">
        <v>4010335.3113</v>
      </c>
      <c r="CO100">
        <v>5229</v>
      </c>
      <c r="CP100">
        <v>829.278</v>
      </c>
      <c r="CQ100">
        <v>5262</v>
      </c>
      <c r="CR100">
        <v>987.721</v>
      </c>
      <c r="CS100">
        <v>5199</v>
      </c>
      <c r="CT100">
        <v>2304.818</v>
      </c>
      <c r="CU100">
        <v>5092</v>
      </c>
      <c r="CV100">
        <v>1334.117</v>
      </c>
      <c r="CW100">
        <v>5111</v>
      </c>
      <c r="CX100">
        <v>591.372</v>
      </c>
      <c r="CY100">
        <v>5121</v>
      </c>
      <c r="CZ100">
        <v>332.793</v>
      </c>
      <c r="DA100">
        <v>5121</v>
      </c>
      <c r="DB100">
        <v>1346.994</v>
      </c>
      <c r="DC100">
        <v>5150</v>
      </c>
      <c r="DD100">
        <v>1417.459</v>
      </c>
      <c r="DE100">
        <v>5106</v>
      </c>
      <c r="DF100">
        <v>668.851</v>
      </c>
      <c r="DG100">
        <v>5261</v>
      </c>
      <c r="DH100">
        <v>400.387</v>
      </c>
      <c r="DI100">
        <v>4989</v>
      </c>
      <c r="DJ100">
        <v>572.187</v>
      </c>
      <c r="DK100">
        <v>5092</v>
      </c>
      <c r="DL100">
        <v>182.339</v>
      </c>
      <c r="DM100">
        <v>5060</v>
      </c>
      <c r="DN100">
        <v>241.679</v>
      </c>
      <c r="DP100">
        <v>4971</v>
      </c>
      <c r="DQ100" s="85">
        <v>3994796</v>
      </c>
      <c r="DR100" s="85">
        <v>92687</v>
      </c>
      <c r="DS100" s="85">
        <v>4087483</v>
      </c>
      <c r="DT100">
        <v>0</v>
      </c>
      <c r="DU100" s="85">
        <v>4103283</v>
      </c>
      <c r="DV100" s="85">
        <v>432346</v>
      </c>
      <c r="DW100" s="85">
        <v>432346</v>
      </c>
      <c r="DX100">
        <v>4103283</v>
      </c>
      <c r="DY100">
        <v>5312</v>
      </c>
      <c r="DZ100">
        <v>432346</v>
      </c>
      <c r="EA100" s="85">
        <v>4442681</v>
      </c>
      <c r="EB100" s="85">
        <v>4442681</v>
      </c>
    </row>
    <row r="101" spans="1:132" ht="12.75">
      <c r="A101">
        <v>101811</v>
      </c>
      <c r="B101" t="s">
        <v>447</v>
      </c>
      <c r="C101" t="s">
        <v>19</v>
      </c>
      <c r="D101">
        <v>4</v>
      </c>
      <c r="E101">
        <v>2</v>
      </c>
      <c r="F101">
        <v>404.206</v>
      </c>
      <c r="G101">
        <v>0</v>
      </c>
      <c r="H101">
        <v>5.26</v>
      </c>
      <c r="I101">
        <v>0.127</v>
      </c>
      <c r="J101">
        <v>0</v>
      </c>
      <c r="K101">
        <v>0</v>
      </c>
      <c r="L101">
        <v>0</v>
      </c>
      <c r="M101">
        <v>0</v>
      </c>
      <c r="N101">
        <v>0</v>
      </c>
      <c r="O101">
        <v>0</v>
      </c>
      <c r="P101">
        <v>64.497</v>
      </c>
      <c r="Q101">
        <v>0</v>
      </c>
      <c r="R101">
        <v>5.144</v>
      </c>
      <c r="S101">
        <v>0</v>
      </c>
      <c r="T101">
        <v>484.83</v>
      </c>
      <c r="U101">
        <v>0</v>
      </c>
      <c r="V101">
        <v>0</v>
      </c>
      <c r="W101">
        <v>0</v>
      </c>
      <c r="X101">
        <v>0</v>
      </c>
      <c r="Y101">
        <v>0</v>
      </c>
      <c r="Z101">
        <v>0</v>
      </c>
      <c r="AA101">
        <v>0</v>
      </c>
      <c r="AB101">
        <v>0</v>
      </c>
      <c r="AC101">
        <v>0</v>
      </c>
      <c r="AD101">
        <v>0</v>
      </c>
      <c r="AE101">
        <v>0</v>
      </c>
      <c r="AF101">
        <v>47.267</v>
      </c>
      <c r="AG101">
        <v>0</v>
      </c>
      <c r="AH101">
        <v>0</v>
      </c>
      <c r="AI101">
        <v>404.206</v>
      </c>
      <c r="AJ101">
        <v>404.206</v>
      </c>
      <c r="AK101">
        <v>47.267</v>
      </c>
      <c r="AL101">
        <v>69.884</v>
      </c>
      <c r="AM101">
        <v>334.322</v>
      </c>
      <c r="AN101">
        <v>353.49</v>
      </c>
      <c r="AO101">
        <v>0</v>
      </c>
      <c r="AP101">
        <v>0</v>
      </c>
      <c r="AQ101">
        <v>69</v>
      </c>
      <c r="AR101">
        <v>0</v>
      </c>
      <c r="AS101" s="85">
        <v>97210</v>
      </c>
      <c r="AT101">
        <v>0</v>
      </c>
      <c r="AU101">
        <v>0</v>
      </c>
      <c r="AV101">
        <v>0</v>
      </c>
      <c r="AW101">
        <v>0</v>
      </c>
      <c r="AX101">
        <v>0</v>
      </c>
      <c r="AY101">
        <v>0</v>
      </c>
      <c r="AZ101">
        <v>0</v>
      </c>
      <c r="BA101">
        <v>0</v>
      </c>
      <c r="BB101">
        <v>0</v>
      </c>
      <c r="BC101">
        <v>0</v>
      </c>
      <c r="BD101">
        <v>0</v>
      </c>
      <c r="BE101" s="85">
        <v>4192118</v>
      </c>
      <c r="BF101">
        <v>0</v>
      </c>
      <c r="BG101">
        <v>0</v>
      </c>
      <c r="BH101">
        <v>3809</v>
      </c>
      <c r="BI101" s="85">
        <v>26765</v>
      </c>
      <c r="BJ101">
        <v>0</v>
      </c>
      <c r="BK101" s="85">
        <v>6080332</v>
      </c>
      <c r="BL101">
        <v>5121</v>
      </c>
      <c r="BM101">
        <v>4625.0302734</v>
      </c>
      <c r="BN101">
        <v>4887.6337891</v>
      </c>
      <c r="BO101">
        <v>4887.6337891</v>
      </c>
      <c r="BP101">
        <v>5929.1992188</v>
      </c>
      <c r="BQ101">
        <v>0.0501417969</v>
      </c>
      <c r="BR101">
        <v>0.0434155273</v>
      </c>
      <c r="BS101">
        <v>0</v>
      </c>
      <c r="BT101">
        <v>274.403</v>
      </c>
      <c r="BU101">
        <v>0</v>
      </c>
      <c r="BV101">
        <v>1831411.6227</v>
      </c>
      <c r="BW101">
        <v>33549.78086</v>
      </c>
      <c r="BX101">
        <v>0</v>
      </c>
      <c r="BY101">
        <v>0</v>
      </c>
      <c r="BZ101">
        <v>574930.73145</v>
      </c>
      <c r="CA101">
        <v>0</v>
      </c>
      <c r="CB101">
        <v>0</v>
      </c>
      <c r="CC101">
        <v>28025.545948</v>
      </c>
      <c r="CD101">
        <v>1626990.0532</v>
      </c>
      <c r="CE101">
        <v>0</v>
      </c>
      <c r="CF101">
        <v>1529662.2481</v>
      </c>
      <c r="CG101">
        <v>0</v>
      </c>
      <c r="CH101">
        <v>0.9731359256</v>
      </c>
      <c r="CI101">
        <v>3984902</v>
      </c>
      <c r="CJ101">
        <v>861.595</v>
      </c>
      <c r="CK101" s="85">
        <v>259082</v>
      </c>
      <c r="CL101" s="85">
        <v>119514</v>
      </c>
      <c r="CM101" s="85">
        <v>378596</v>
      </c>
      <c r="CN101">
        <v>4570713.7342</v>
      </c>
      <c r="CO101">
        <v>5229</v>
      </c>
      <c r="CP101">
        <v>829.278</v>
      </c>
      <c r="CQ101">
        <v>5262</v>
      </c>
      <c r="CR101">
        <v>987.721</v>
      </c>
      <c r="CS101">
        <v>5199</v>
      </c>
      <c r="CT101">
        <v>2304.818</v>
      </c>
      <c r="CU101">
        <v>5092</v>
      </c>
      <c r="CV101">
        <v>1334.117</v>
      </c>
      <c r="CW101">
        <v>5111</v>
      </c>
      <c r="CX101">
        <v>591.372</v>
      </c>
      <c r="CY101">
        <v>5121</v>
      </c>
      <c r="CZ101">
        <v>332.793</v>
      </c>
      <c r="DA101">
        <v>5121</v>
      </c>
      <c r="DB101">
        <v>1346.994</v>
      </c>
      <c r="DC101">
        <v>5150</v>
      </c>
      <c r="DD101">
        <v>1417.459</v>
      </c>
      <c r="DE101">
        <v>5106</v>
      </c>
      <c r="DF101">
        <v>668.851</v>
      </c>
      <c r="DG101">
        <v>5261</v>
      </c>
      <c r="DH101">
        <v>400.387</v>
      </c>
      <c r="DI101">
        <v>4989</v>
      </c>
      <c r="DJ101">
        <v>572.187</v>
      </c>
      <c r="DK101">
        <v>5092</v>
      </c>
      <c r="DL101">
        <v>182.339</v>
      </c>
      <c r="DM101">
        <v>5060</v>
      </c>
      <c r="DN101">
        <v>241.679</v>
      </c>
      <c r="DP101">
        <v>4971</v>
      </c>
      <c r="DQ101" s="85">
        <v>4412228</v>
      </c>
      <c r="DR101" s="85">
        <v>103391</v>
      </c>
      <c r="DS101" s="85">
        <v>4515619</v>
      </c>
      <c r="DT101">
        <v>0</v>
      </c>
      <c r="DU101" s="85">
        <v>4542384</v>
      </c>
      <c r="DV101" s="85">
        <v>350266</v>
      </c>
      <c r="DW101" s="85">
        <v>350266</v>
      </c>
      <c r="DX101">
        <v>4542384</v>
      </c>
      <c r="DY101">
        <v>5272</v>
      </c>
      <c r="DZ101">
        <v>350266</v>
      </c>
      <c r="EA101" s="85">
        <v>4920980</v>
      </c>
      <c r="EB101" s="85">
        <v>4920980</v>
      </c>
    </row>
    <row r="102" spans="1:132" ht="12.75">
      <c r="A102">
        <v>101812</v>
      </c>
      <c r="B102" t="s">
        <v>447</v>
      </c>
      <c r="C102" t="s">
        <v>20</v>
      </c>
      <c r="D102">
        <v>4</v>
      </c>
      <c r="E102">
        <v>2</v>
      </c>
      <c r="F102">
        <v>645.362</v>
      </c>
      <c r="G102">
        <v>0</v>
      </c>
      <c r="H102">
        <v>0</v>
      </c>
      <c r="I102">
        <v>0</v>
      </c>
      <c r="J102">
        <v>0.387</v>
      </c>
      <c r="K102">
        <v>0</v>
      </c>
      <c r="L102">
        <v>0</v>
      </c>
      <c r="M102">
        <v>0</v>
      </c>
      <c r="N102">
        <v>0</v>
      </c>
      <c r="O102">
        <v>0</v>
      </c>
      <c r="P102">
        <v>0</v>
      </c>
      <c r="Q102">
        <v>26.429</v>
      </c>
      <c r="R102">
        <v>85.599</v>
      </c>
      <c r="S102">
        <v>0</v>
      </c>
      <c r="T102">
        <v>596.67</v>
      </c>
      <c r="U102">
        <v>0</v>
      </c>
      <c r="V102">
        <v>0</v>
      </c>
      <c r="W102">
        <v>0</v>
      </c>
      <c r="X102">
        <v>0</v>
      </c>
      <c r="Y102">
        <v>0</v>
      </c>
      <c r="Z102">
        <v>0</v>
      </c>
      <c r="AA102">
        <v>0</v>
      </c>
      <c r="AB102">
        <v>0</v>
      </c>
      <c r="AC102">
        <v>0</v>
      </c>
      <c r="AD102">
        <v>0</v>
      </c>
      <c r="AE102">
        <v>0</v>
      </c>
      <c r="AF102">
        <v>37.7</v>
      </c>
      <c r="AG102">
        <v>0</v>
      </c>
      <c r="AH102">
        <v>0</v>
      </c>
      <c r="AI102">
        <v>645.362</v>
      </c>
      <c r="AJ102">
        <v>645.362</v>
      </c>
      <c r="AK102">
        <v>37.7</v>
      </c>
      <c r="AL102">
        <v>0.387</v>
      </c>
      <c r="AM102">
        <v>618.546</v>
      </c>
      <c r="AN102">
        <v>570.357</v>
      </c>
      <c r="AO102">
        <v>0</v>
      </c>
      <c r="AP102">
        <v>0</v>
      </c>
      <c r="AQ102">
        <v>35.833</v>
      </c>
      <c r="AR102">
        <v>0</v>
      </c>
      <c r="AS102" s="85">
        <v>156848</v>
      </c>
      <c r="AT102">
        <v>0</v>
      </c>
      <c r="AU102">
        <v>0</v>
      </c>
      <c r="AV102" s="85">
        <v>71666</v>
      </c>
      <c r="AW102">
        <v>0</v>
      </c>
      <c r="AX102">
        <v>0</v>
      </c>
      <c r="AY102">
        <v>0</v>
      </c>
      <c r="AZ102">
        <v>0</v>
      </c>
      <c r="BA102" s="85">
        <v>76224</v>
      </c>
      <c r="BB102">
        <v>0</v>
      </c>
      <c r="BC102">
        <v>0</v>
      </c>
      <c r="BD102">
        <v>0</v>
      </c>
      <c r="BE102" s="85">
        <v>5128087</v>
      </c>
      <c r="BF102">
        <v>0</v>
      </c>
      <c r="BG102">
        <v>0</v>
      </c>
      <c r="BH102">
        <v>3809</v>
      </c>
      <c r="BI102" s="85">
        <v>25861</v>
      </c>
      <c r="BJ102" s="85">
        <v>84794</v>
      </c>
      <c r="BK102" s="85">
        <v>6734403</v>
      </c>
      <c r="BL102">
        <v>5322</v>
      </c>
      <c r="BM102">
        <v>4625.0302734</v>
      </c>
      <c r="BN102">
        <v>4887.6337891</v>
      </c>
      <c r="BO102">
        <v>4887.6337891</v>
      </c>
      <c r="BP102">
        <v>5929.1992188</v>
      </c>
      <c r="BQ102">
        <v>0.0501417969</v>
      </c>
      <c r="BR102">
        <v>0.0434155273</v>
      </c>
      <c r="BS102">
        <v>76224</v>
      </c>
      <c r="BT102">
        <v>1.161</v>
      </c>
      <c r="BU102">
        <v>0</v>
      </c>
      <c r="BV102">
        <v>3388387.0448</v>
      </c>
      <c r="BW102">
        <v>558286.87632</v>
      </c>
      <c r="BX102">
        <v>211549</v>
      </c>
      <c r="BY102">
        <v>0</v>
      </c>
      <c r="BZ102">
        <v>707555.05958</v>
      </c>
      <c r="CA102">
        <v>0</v>
      </c>
      <c r="CB102">
        <v>0</v>
      </c>
      <c r="CC102">
        <v>22353.081055</v>
      </c>
      <c r="CD102">
        <v>6883.800293</v>
      </c>
      <c r="CE102">
        <v>0</v>
      </c>
      <c r="CF102">
        <v>0</v>
      </c>
      <c r="CG102">
        <v>0</v>
      </c>
      <c r="CH102">
        <v>0.9731359256</v>
      </c>
      <c r="CI102">
        <v>4763515</v>
      </c>
      <c r="CJ102">
        <v>1029.942</v>
      </c>
      <c r="CK102" s="85">
        <v>309704</v>
      </c>
      <c r="CL102" s="85">
        <v>142866</v>
      </c>
      <c r="CM102" s="85">
        <v>452570</v>
      </c>
      <c r="CN102">
        <v>5580656.862</v>
      </c>
      <c r="CO102">
        <v>5229</v>
      </c>
      <c r="CP102">
        <v>829.278</v>
      </c>
      <c r="CQ102">
        <v>5262</v>
      </c>
      <c r="CR102">
        <v>987.721</v>
      </c>
      <c r="CS102">
        <v>5199</v>
      </c>
      <c r="CT102">
        <v>2304.818</v>
      </c>
      <c r="CU102">
        <v>5092</v>
      </c>
      <c r="CV102">
        <v>1334.117</v>
      </c>
      <c r="CW102">
        <v>5111</v>
      </c>
      <c r="CX102">
        <v>591.372</v>
      </c>
      <c r="CY102">
        <v>5121</v>
      </c>
      <c r="CZ102">
        <v>332.793</v>
      </c>
      <c r="DA102">
        <v>5121</v>
      </c>
      <c r="DB102">
        <v>1346.994</v>
      </c>
      <c r="DC102">
        <v>5150</v>
      </c>
      <c r="DD102">
        <v>1417.459</v>
      </c>
      <c r="DE102">
        <v>5106</v>
      </c>
      <c r="DF102">
        <v>668.851</v>
      </c>
      <c r="DG102">
        <v>5261</v>
      </c>
      <c r="DH102">
        <v>400.387</v>
      </c>
      <c r="DI102">
        <v>4989</v>
      </c>
      <c r="DJ102">
        <v>572.187</v>
      </c>
      <c r="DK102">
        <v>5092</v>
      </c>
      <c r="DL102">
        <v>182.339</v>
      </c>
      <c r="DM102">
        <v>5060</v>
      </c>
      <c r="DN102">
        <v>241.679</v>
      </c>
      <c r="DP102">
        <v>4971</v>
      </c>
      <c r="DQ102" s="85">
        <v>5481351</v>
      </c>
      <c r="DR102" s="85">
        <v>123593</v>
      </c>
      <c r="DS102" s="85">
        <v>5604944</v>
      </c>
      <c r="DT102" s="85">
        <v>-8570</v>
      </c>
      <c r="DU102" s="85">
        <v>5622235</v>
      </c>
      <c r="DV102" s="85">
        <v>494148</v>
      </c>
      <c r="DW102" s="85">
        <v>494148</v>
      </c>
      <c r="DX102">
        <v>5622235</v>
      </c>
      <c r="DY102">
        <v>5459</v>
      </c>
      <c r="DZ102">
        <v>494148</v>
      </c>
      <c r="EA102" s="85">
        <v>6074805</v>
      </c>
      <c r="EB102" s="85">
        <v>6074805</v>
      </c>
    </row>
    <row r="103" spans="1:132" ht="12.75">
      <c r="A103">
        <v>101813</v>
      </c>
      <c r="B103" t="s">
        <v>447</v>
      </c>
      <c r="C103" t="s">
        <v>21</v>
      </c>
      <c r="D103">
        <v>4</v>
      </c>
      <c r="E103">
        <v>2</v>
      </c>
      <c r="F103">
        <v>5252.882</v>
      </c>
      <c r="G103">
        <v>0</v>
      </c>
      <c r="H103">
        <v>0</v>
      </c>
      <c r="I103">
        <v>2.911</v>
      </c>
      <c r="J103">
        <v>44.391</v>
      </c>
      <c r="K103">
        <v>0</v>
      </c>
      <c r="L103">
        <v>0</v>
      </c>
      <c r="M103">
        <v>0</v>
      </c>
      <c r="N103">
        <v>0</v>
      </c>
      <c r="O103">
        <v>0</v>
      </c>
      <c r="P103">
        <v>0</v>
      </c>
      <c r="Q103">
        <v>36.133</v>
      </c>
      <c r="R103">
        <v>55.227</v>
      </c>
      <c r="S103">
        <v>0</v>
      </c>
      <c r="T103">
        <v>4975.17</v>
      </c>
      <c r="U103">
        <v>0</v>
      </c>
      <c r="V103">
        <v>0</v>
      </c>
      <c r="W103">
        <v>0</v>
      </c>
      <c r="X103">
        <v>0</v>
      </c>
      <c r="Y103">
        <v>0</v>
      </c>
      <c r="Z103">
        <v>0</v>
      </c>
      <c r="AA103">
        <v>0</v>
      </c>
      <c r="AB103">
        <v>0</v>
      </c>
      <c r="AC103">
        <v>0</v>
      </c>
      <c r="AD103">
        <v>0</v>
      </c>
      <c r="AE103">
        <v>0</v>
      </c>
      <c r="AF103">
        <v>1819.652</v>
      </c>
      <c r="AG103">
        <v>0</v>
      </c>
      <c r="AH103">
        <v>0</v>
      </c>
      <c r="AI103">
        <v>5252.882</v>
      </c>
      <c r="AJ103">
        <v>5252.882</v>
      </c>
      <c r="AK103">
        <v>1819.652</v>
      </c>
      <c r="AL103">
        <v>47.302</v>
      </c>
      <c r="AM103">
        <v>5169.447</v>
      </c>
      <c r="AN103">
        <v>510.346</v>
      </c>
      <c r="AO103">
        <v>0</v>
      </c>
      <c r="AP103">
        <v>0</v>
      </c>
      <c r="AQ103">
        <v>256.958</v>
      </c>
      <c r="AR103">
        <v>0</v>
      </c>
      <c r="AS103" s="85">
        <v>140345</v>
      </c>
      <c r="AT103">
        <v>0</v>
      </c>
      <c r="AU103">
        <v>0</v>
      </c>
      <c r="AV103" s="85">
        <v>513916</v>
      </c>
      <c r="AW103">
        <v>0</v>
      </c>
      <c r="AX103">
        <v>0</v>
      </c>
      <c r="AY103">
        <v>0</v>
      </c>
      <c r="AZ103">
        <v>0</v>
      </c>
      <c r="BA103" s="85">
        <v>354404</v>
      </c>
      <c r="BB103">
        <v>0</v>
      </c>
      <c r="BC103">
        <v>0</v>
      </c>
      <c r="BD103">
        <v>0</v>
      </c>
      <c r="BE103" s="85">
        <v>37316906</v>
      </c>
      <c r="BF103">
        <v>0</v>
      </c>
      <c r="BG103">
        <v>0</v>
      </c>
      <c r="BH103">
        <v>3809</v>
      </c>
      <c r="BI103" s="85">
        <v>91829</v>
      </c>
      <c r="BJ103" s="85">
        <v>359292</v>
      </c>
      <c r="BK103" s="85">
        <v>30898187</v>
      </c>
      <c r="BL103">
        <v>5153</v>
      </c>
      <c r="BM103">
        <v>4625.0302734</v>
      </c>
      <c r="BN103">
        <v>4887.6337891</v>
      </c>
      <c r="BO103">
        <v>4887.6337891</v>
      </c>
      <c r="BP103">
        <v>5929.1992188</v>
      </c>
      <c r="BQ103">
        <v>0.0501417969</v>
      </c>
      <c r="BR103">
        <v>0.0434155273</v>
      </c>
      <c r="BS103">
        <v>354404</v>
      </c>
      <c r="BT103">
        <v>147.728</v>
      </c>
      <c r="BU103">
        <v>0</v>
      </c>
      <c r="BV103">
        <v>28318164.281</v>
      </c>
      <c r="BW103">
        <v>360197.07378</v>
      </c>
      <c r="BX103">
        <v>289224</v>
      </c>
      <c r="BY103">
        <v>0</v>
      </c>
      <c r="BZ103">
        <v>5899754.8155</v>
      </c>
      <c r="CA103">
        <v>0</v>
      </c>
      <c r="CB103">
        <v>0</v>
      </c>
      <c r="CC103">
        <v>1078907.9217</v>
      </c>
      <c r="CD103">
        <v>875908.74219</v>
      </c>
      <c r="CE103">
        <v>0</v>
      </c>
      <c r="CF103">
        <v>0</v>
      </c>
      <c r="CG103">
        <v>0</v>
      </c>
      <c r="CH103">
        <v>0.9731359256</v>
      </c>
      <c r="CI103">
        <v>35832964</v>
      </c>
      <c r="CJ103">
        <v>7747.617</v>
      </c>
      <c r="CK103" s="85">
        <v>2329711</v>
      </c>
      <c r="CL103" s="85">
        <v>1074692</v>
      </c>
      <c r="CM103" s="85">
        <v>3404403</v>
      </c>
      <c r="CN103">
        <v>40721308.834</v>
      </c>
      <c r="CO103">
        <v>5229</v>
      </c>
      <c r="CP103">
        <v>829.278</v>
      </c>
      <c r="CQ103">
        <v>5262</v>
      </c>
      <c r="CR103">
        <v>987.721</v>
      </c>
      <c r="CS103">
        <v>5199</v>
      </c>
      <c r="CT103">
        <v>2304.818</v>
      </c>
      <c r="CU103">
        <v>5092</v>
      </c>
      <c r="CV103">
        <v>1334.117</v>
      </c>
      <c r="CW103">
        <v>5111</v>
      </c>
      <c r="CX103">
        <v>591.372</v>
      </c>
      <c r="CY103">
        <v>5121</v>
      </c>
      <c r="CZ103">
        <v>332.793</v>
      </c>
      <c r="DA103">
        <v>5121</v>
      </c>
      <c r="DB103">
        <v>1346.994</v>
      </c>
      <c r="DC103">
        <v>5150</v>
      </c>
      <c r="DD103">
        <v>1417.459</v>
      </c>
      <c r="DE103">
        <v>5106</v>
      </c>
      <c r="DF103">
        <v>668.851</v>
      </c>
      <c r="DG103">
        <v>5261</v>
      </c>
      <c r="DH103">
        <v>400.387</v>
      </c>
      <c r="DI103">
        <v>4989</v>
      </c>
      <c r="DJ103">
        <v>572.187</v>
      </c>
      <c r="DK103">
        <v>5092</v>
      </c>
      <c r="DL103">
        <v>182.339</v>
      </c>
      <c r="DM103">
        <v>5060</v>
      </c>
      <c r="DN103">
        <v>241.679</v>
      </c>
      <c r="DP103">
        <v>4971</v>
      </c>
      <c r="DQ103" s="85">
        <v>39923470</v>
      </c>
      <c r="DR103" s="85">
        <v>929714</v>
      </c>
      <c r="DS103" s="85">
        <v>40853184</v>
      </c>
      <c r="DT103" s="85">
        <v>-4888</v>
      </c>
      <c r="DU103" s="85">
        <v>40940125</v>
      </c>
      <c r="DV103" s="85">
        <v>3623219</v>
      </c>
      <c r="DW103" s="85">
        <v>3623219</v>
      </c>
      <c r="DX103">
        <v>40940125</v>
      </c>
      <c r="DY103">
        <v>5284</v>
      </c>
      <c r="DZ103">
        <v>3623219</v>
      </c>
      <c r="EA103" s="85">
        <v>44344528</v>
      </c>
      <c r="EB103" s="85">
        <v>44344528</v>
      </c>
    </row>
    <row r="104" spans="1:132" ht="12.75">
      <c r="A104">
        <v>101814</v>
      </c>
      <c r="B104" t="s">
        <v>447</v>
      </c>
      <c r="C104" t="s">
        <v>22</v>
      </c>
      <c r="D104">
        <v>4</v>
      </c>
      <c r="E104">
        <v>2</v>
      </c>
      <c r="F104">
        <v>1364.497</v>
      </c>
      <c r="G104">
        <v>0</v>
      </c>
      <c r="H104">
        <v>0</v>
      </c>
      <c r="I104">
        <v>1.097</v>
      </c>
      <c r="J104">
        <v>8.311</v>
      </c>
      <c r="K104">
        <v>0.061</v>
      </c>
      <c r="L104">
        <v>0</v>
      </c>
      <c r="M104">
        <v>0</v>
      </c>
      <c r="N104">
        <v>0</v>
      </c>
      <c r="O104">
        <v>0</v>
      </c>
      <c r="P104">
        <v>0</v>
      </c>
      <c r="Q104">
        <v>0</v>
      </c>
      <c r="R104">
        <v>0</v>
      </c>
      <c r="S104">
        <v>12</v>
      </c>
      <c r="T104">
        <v>1628.83</v>
      </c>
      <c r="U104">
        <v>0</v>
      </c>
      <c r="V104">
        <v>0</v>
      </c>
      <c r="W104">
        <v>0</v>
      </c>
      <c r="X104">
        <v>0</v>
      </c>
      <c r="Y104">
        <v>0</v>
      </c>
      <c r="Z104">
        <v>0</v>
      </c>
      <c r="AA104">
        <v>0</v>
      </c>
      <c r="AB104">
        <v>0</v>
      </c>
      <c r="AC104">
        <v>0</v>
      </c>
      <c r="AD104">
        <v>0</v>
      </c>
      <c r="AE104">
        <v>0</v>
      </c>
      <c r="AF104">
        <v>507.161</v>
      </c>
      <c r="AG104">
        <v>0</v>
      </c>
      <c r="AH104">
        <v>0</v>
      </c>
      <c r="AI104">
        <v>1364.497</v>
      </c>
      <c r="AJ104">
        <v>1364.497</v>
      </c>
      <c r="AK104">
        <v>507.161</v>
      </c>
      <c r="AL104">
        <v>9.469</v>
      </c>
      <c r="AM104">
        <v>1355.028</v>
      </c>
      <c r="AN104">
        <v>0</v>
      </c>
      <c r="AO104">
        <v>35.667</v>
      </c>
      <c r="AP104">
        <v>0</v>
      </c>
      <c r="AQ104">
        <v>0</v>
      </c>
      <c r="AR104">
        <v>0</v>
      </c>
      <c r="AS104">
        <v>0</v>
      </c>
      <c r="AT104" s="85">
        <v>17833</v>
      </c>
      <c r="AU104">
        <v>0</v>
      </c>
      <c r="AV104">
        <v>0</v>
      </c>
      <c r="AW104">
        <v>0</v>
      </c>
      <c r="AX104">
        <v>0</v>
      </c>
      <c r="AY104">
        <v>0</v>
      </c>
      <c r="AZ104">
        <v>0</v>
      </c>
      <c r="BA104" s="85">
        <v>110090</v>
      </c>
      <c r="BB104">
        <v>0</v>
      </c>
      <c r="BC104">
        <v>0</v>
      </c>
      <c r="BD104">
        <v>0</v>
      </c>
      <c r="BE104" s="85">
        <v>9955131</v>
      </c>
      <c r="BF104">
        <v>0</v>
      </c>
      <c r="BG104">
        <v>0</v>
      </c>
      <c r="BH104">
        <v>3809</v>
      </c>
      <c r="BI104" s="85">
        <v>43740</v>
      </c>
      <c r="BJ104" s="85">
        <v>94725</v>
      </c>
      <c r="BK104" s="85">
        <v>11399582</v>
      </c>
      <c r="BL104">
        <v>5109</v>
      </c>
      <c r="BM104">
        <v>4625.0302734</v>
      </c>
      <c r="BN104">
        <v>4887.6337891</v>
      </c>
      <c r="BO104">
        <v>4887.6337891</v>
      </c>
      <c r="BP104">
        <v>5929.1992188</v>
      </c>
      <c r="BQ104">
        <v>0.0501417969</v>
      </c>
      <c r="BR104">
        <v>0.0434155273</v>
      </c>
      <c r="BS104">
        <v>110090</v>
      </c>
      <c r="BT104">
        <v>30.601</v>
      </c>
      <c r="BU104">
        <v>0</v>
      </c>
      <c r="BV104">
        <v>7422825.9831</v>
      </c>
      <c r="BW104">
        <v>0</v>
      </c>
      <c r="BX104">
        <v>0</v>
      </c>
      <c r="BY104">
        <v>8538.0468751</v>
      </c>
      <c r="BZ104">
        <v>1931531.5127</v>
      </c>
      <c r="CA104">
        <v>0</v>
      </c>
      <c r="CB104">
        <v>0</v>
      </c>
      <c r="CC104">
        <v>300705.8605</v>
      </c>
      <c r="CD104">
        <v>181439.42529</v>
      </c>
      <c r="CE104">
        <v>0</v>
      </c>
      <c r="CF104">
        <v>0</v>
      </c>
      <c r="CG104">
        <v>0</v>
      </c>
      <c r="CH104">
        <v>0.9731359256</v>
      </c>
      <c r="CI104">
        <v>9580563</v>
      </c>
      <c r="CJ104">
        <v>2071.46</v>
      </c>
      <c r="CK104" s="85">
        <v>622889</v>
      </c>
      <c r="CL104" s="85">
        <v>287338</v>
      </c>
      <c r="CM104" s="85">
        <v>910227</v>
      </c>
      <c r="CN104">
        <v>10865357.828</v>
      </c>
      <c r="CO104">
        <v>5229</v>
      </c>
      <c r="CP104">
        <v>829.278</v>
      </c>
      <c r="CQ104">
        <v>5262</v>
      </c>
      <c r="CR104">
        <v>987.721</v>
      </c>
      <c r="CS104">
        <v>5199</v>
      </c>
      <c r="CT104">
        <v>2304.818</v>
      </c>
      <c r="CU104">
        <v>5092</v>
      </c>
      <c r="CV104">
        <v>1334.117</v>
      </c>
      <c r="CW104">
        <v>5111</v>
      </c>
      <c r="CX104">
        <v>591.372</v>
      </c>
      <c r="CY104">
        <v>5121</v>
      </c>
      <c r="CZ104">
        <v>332.793</v>
      </c>
      <c r="DA104">
        <v>5121</v>
      </c>
      <c r="DB104">
        <v>1346.994</v>
      </c>
      <c r="DC104">
        <v>5150</v>
      </c>
      <c r="DD104">
        <v>1417.459</v>
      </c>
      <c r="DE104">
        <v>5106</v>
      </c>
      <c r="DF104">
        <v>668.851</v>
      </c>
      <c r="DG104">
        <v>5261</v>
      </c>
      <c r="DH104">
        <v>400.387</v>
      </c>
      <c r="DI104">
        <v>4989</v>
      </c>
      <c r="DJ104">
        <v>572.187</v>
      </c>
      <c r="DK104">
        <v>5092</v>
      </c>
      <c r="DL104">
        <v>182.339</v>
      </c>
      <c r="DM104">
        <v>5060</v>
      </c>
      <c r="DN104">
        <v>241.679</v>
      </c>
      <c r="DP104">
        <v>4971</v>
      </c>
      <c r="DQ104" s="85">
        <v>10583089</v>
      </c>
      <c r="DR104" s="85">
        <v>248575</v>
      </c>
      <c r="DS104" s="85">
        <v>10831664</v>
      </c>
      <c r="DT104" s="85">
        <v>15365</v>
      </c>
      <c r="DU104" s="85">
        <v>10890769</v>
      </c>
      <c r="DV104" s="85">
        <v>935638</v>
      </c>
      <c r="DW104" s="85">
        <v>935638</v>
      </c>
      <c r="DX104">
        <v>10890769</v>
      </c>
      <c r="DY104">
        <v>5258</v>
      </c>
      <c r="DZ104">
        <v>953471</v>
      </c>
      <c r="EA104" s="85">
        <v>11818829</v>
      </c>
      <c r="EB104" s="85">
        <v>11818829</v>
      </c>
    </row>
    <row r="105" spans="1:132" ht="12.75">
      <c r="A105">
        <v>101815</v>
      </c>
      <c r="B105" t="s">
        <v>447</v>
      </c>
      <c r="C105" t="s">
        <v>23</v>
      </c>
      <c r="D105">
        <v>4</v>
      </c>
      <c r="E105">
        <v>2</v>
      </c>
      <c r="F105">
        <v>226.751</v>
      </c>
      <c r="G105">
        <v>0</v>
      </c>
      <c r="H105">
        <v>0</v>
      </c>
      <c r="I105">
        <v>0.172</v>
      </c>
      <c r="J105">
        <v>0</v>
      </c>
      <c r="K105">
        <v>0</v>
      </c>
      <c r="L105">
        <v>0</v>
      </c>
      <c r="M105">
        <v>0</v>
      </c>
      <c r="N105">
        <v>0</v>
      </c>
      <c r="O105">
        <v>0</v>
      </c>
      <c r="P105">
        <v>0</v>
      </c>
      <c r="Q105">
        <v>0</v>
      </c>
      <c r="R105">
        <v>2.113</v>
      </c>
      <c r="S105">
        <v>0</v>
      </c>
      <c r="T105">
        <v>219.17</v>
      </c>
      <c r="U105">
        <v>0</v>
      </c>
      <c r="V105">
        <v>0</v>
      </c>
      <c r="W105">
        <v>0</v>
      </c>
      <c r="X105">
        <v>0</v>
      </c>
      <c r="Y105">
        <v>0</v>
      </c>
      <c r="Z105">
        <v>0</v>
      </c>
      <c r="AA105">
        <v>0</v>
      </c>
      <c r="AB105">
        <v>0</v>
      </c>
      <c r="AC105">
        <v>0</v>
      </c>
      <c r="AD105">
        <v>0</v>
      </c>
      <c r="AE105">
        <v>0</v>
      </c>
      <c r="AF105">
        <v>129.892</v>
      </c>
      <c r="AG105">
        <v>0</v>
      </c>
      <c r="AH105">
        <v>0</v>
      </c>
      <c r="AI105">
        <v>226.751</v>
      </c>
      <c r="AJ105">
        <v>226.751</v>
      </c>
      <c r="AK105">
        <v>129.892</v>
      </c>
      <c r="AL105">
        <v>0.172</v>
      </c>
      <c r="AM105">
        <v>226.579</v>
      </c>
      <c r="AN105">
        <v>0</v>
      </c>
      <c r="AO105">
        <v>0</v>
      </c>
      <c r="AP105">
        <v>0</v>
      </c>
      <c r="AQ105">
        <v>0</v>
      </c>
      <c r="AR105">
        <v>0</v>
      </c>
      <c r="AS105">
        <v>0</v>
      </c>
      <c r="AT105">
        <v>0</v>
      </c>
      <c r="AU105">
        <v>0</v>
      </c>
      <c r="AV105">
        <v>0</v>
      </c>
      <c r="AW105">
        <v>0</v>
      </c>
      <c r="AX105">
        <v>0</v>
      </c>
      <c r="AY105">
        <v>0</v>
      </c>
      <c r="AZ105">
        <v>0</v>
      </c>
      <c r="BA105">
        <v>0</v>
      </c>
      <c r="BB105">
        <v>0</v>
      </c>
      <c r="BC105">
        <v>0</v>
      </c>
      <c r="BD105">
        <v>0</v>
      </c>
      <c r="BE105" s="85">
        <v>1596993</v>
      </c>
      <c r="BF105">
        <v>0</v>
      </c>
      <c r="BG105">
        <v>0</v>
      </c>
      <c r="BH105">
        <v>3809</v>
      </c>
      <c r="BI105" s="85">
        <v>6218</v>
      </c>
      <c r="BJ105">
        <v>0</v>
      </c>
      <c r="BK105" s="85">
        <v>1692220</v>
      </c>
      <c r="BL105">
        <v>4965</v>
      </c>
      <c r="BM105">
        <v>4625.0302734</v>
      </c>
      <c r="BN105">
        <v>4887.6337891</v>
      </c>
      <c r="BO105">
        <v>4887.6337891</v>
      </c>
      <c r="BP105">
        <v>5929.1992188</v>
      </c>
      <c r="BQ105">
        <v>0.0501417969</v>
      </c>
      <c r="BR105">
        <v>0.0434155273</v>
      </c>
      <c r="BS105">
        <v>0</v>
      </c>
      <c r="BT105">
        <v>0.86</v>
      </c>
      <c r="BU105">
        <v>0</v>
      </c>
      <c r="BV105">
        <v>1241196.8523</v>
      </c>
      <c r="BW105">
        <v>13781.237744</v>
      </c>
      <c r="BX105">
        <v>0</v>
      </c>
      <c r="BY105">
        <v>0</v>
      </c>
      <c r="BZ105">
        <v>259900.51856</v>
      </c>
      <c r="CA105">
        <v>0</v>
      </c>
      <c r="CB105">
        <v>0</v>
      </c>
      <c r="CC105">
        <v>77015.554493</v>
      </c>
      <c r="CD105">
        <v>5099.1113282</v>
      </c>
      <c r="CE105">
        <v>0</v>
      </c>
      <c r="CF105">
        <v>0</v>
      </c>
      <c r="CG105">
        <v>0</v>
      </c>
      <c r="CH105">
        <v>0.9731359256</v>
      </c>
      <c r="CI105">
        <v>1554092</v>
      </c>
      <c r="CJ105">
        <v>336.018</v>
      </c>
      <c r="CK105" s="85">
        <v>101041</v>
      </c>
      <c r="CL105" s="85">
        <v>46610</v>
      </c>
      <c r="CM105" s="85">
        <v>147651</v>
      </c>
      <c r="CN105">
        <v>1744644.2745</v>
      </c>
      <c r="CO105">
        <v>5229</v>
      </c>
      <c r="CP105">
        <v>829.278</v>
      </c>
      <c r="CQ105">
        <v>5262</v>
      </c>
      <c r="CR105">
        <v>987.721</v>
      </c>
      <c r="CS105">
        <v>5199</v>
      </c>
      <c r="CT105">
        <v>2304.818</v>
      </c>
      <c r="CU105">
        <v>5092</v>
      </c>
      <c r="CV105">
        <v>1334.117</v>
      </c>
      <c r="CW105">
        <v>5111</v>
      </c>
      <c r="CX105">
        <v>591.372</v>
      </c>
      <c r="CY105">
        <v>5121</v>
      </c>
      <c r="CZ105">
        <v>332.793</v>
      </c>
      <c r="DA105">
        <v>5121</v>
      </c>
      <c r="DB105">
        <v>1346.994</v>
      </c>
      <c r="DC105">
        <v>5150</v>
      </c>
      <c r="DD105">
        <v>1417.459</v>
      </c>
      <c r="DE105">
        <v>5106</v>
      </c>
      <c r="DF105">
        <v>668.851</v>
      </c>
      <c r="DG105">
        <v>5261</v>
      </c>
      <c r="DH105">
        <v>400.387</v>
      </c>
      <c r="DI105">
        <v>4989</v>
      </c>
      <c r="DJ105">
        <v>572.187</v>
      </c>
      <c r="DK105">
        <v>5092</v>
      </c>
      <c r="DL105">
        <v>182.339</v>
      </c>
      <c r="DM105">
        <v>5060</v>
      </c>
      <c r="DN105">
        <v>241.679</v>
      </c>
      <c r="DP105">
        <v>4971</v>
      </c>
      <c r="DQ105" s="85">
        <v>1670345</v>
      </c>
      <c r="DR105" s="85">
        <v>40322</v>
      </c>
      <c r="DS105" s="85">
        <v>1710667</v>
      </c>
      <c r="DT105">
        <v>0</v>
      </c>
      <c r="DU105" s="85">
        <v>1716885</v>
      </c>
      <c r="DV105" s="85">
        <v>119892</v>
      </c>
      <c r="DW105" s="85">
        <v>119892</v>
      </c>
      <c r="DX105">
        <v>1716885</v>
      </c>
      <c r="DY105">
        <v>5110</v>
      </c>
      <c r="DZ105">
        <v>119892</v>
      </c>
      <c r="EA105" s="85">
        <v>1864536</v>
      </c>
      <c r="EB105" s="85">
        <v>1864536</v>
      </c>
    </row>
    <row r="106" spans="1:132" ht="12.75">
      <c r="A106">
        <v>101819</v>
      </c>
      <c r="B106" t="s">
        <v>447</v>
      </c>
      <c r="C106" t="s">
        <v>24</v>
      </c>
      <c r="D106">
        <v>4</v>
      </c>
      <c r="E106">
        <v>2</v>
      </c>
      <c r="F106">
        <v>418.626</v>
      </c>
      <c r="G106">
        <v>0</v>
      </c>
      <c r="H106">
        <v>0</v>
      </c>
      <c r="I106">
        <v>0.494</v>
      </c>
      <c r="J106">
        <v>3.368</v>
      </c>
      <c r="K106">
        <v>2.245</v>
      </c>
      <c r="L106">
        <v>0</v>
      </c>
      <c r="M106">
        <v>0</v>
      </c>
      <c r="N106">
        <v>0</v>
      </c>
      <c r="O106">
        <v>0</v>
      </c>
      <c r="P106">
        <v>0</v>
      </c>
      <c r="Q106">
        <v>0</v>
      </c>
      <c r="R106">
        <v>2.073</v>
      </c>
      <c r="S106">
        <v>0</v>
      </c>
      <c r="T106">
        <v>471.5</v>
      </c>
      <c r="U106">
        <v>0</v>
      </c>
      <c r="V106">
        <v>0</v>
      </c>
      <c r="W106">
        <v>0</v>
      </c>
      <c r="X106">
        <v>0</v>
      </c>
      <c r="Y106">
        <v>0</v>
      </c>
      <c r="Z106">
        <v>0</v>
      </c>
      <c r="AA106">
        <v>0</v>
      </c>
      <c r="AB106">
        <v>0</v>
      </c>
      <c r="AC106">
        <v>0</v>
      </c>
      <c r="AD106">
        <v>0</v>
      </c>
      <c r="AE106">
        <v>0</v>
      </c>
      <c r="AF106">
        <v>384.565</v>
      </c>
      <c r="AG106">
        <v>0</v>
      </c>
      <c r="AH106">
        <v>0</v>
      </c>
      <c r="AI106">
        <v>418.626</v>
      </c>
      <c r="AJ106">
        <v>418.626</v>
      </c>
      <c r="AK106">
        <v>384.565</v>
      </c>
      <c r="AL106">
        <v>6.107</v>
      </c>
      <c r="AM106">
        <v>412.519</v>
      </c>
      <c r="AN106">
        <v>0</v>
      </c>
      <c r="AO106">
        <v>0</v>
      </c>
      <c r="AP106">
        <v>0</v>
      </c>
      <c r="AQ106">
        <v>27.417</v>
      </c>
      <c r="AR106">
        <v>0</v>
      </c>
      <c r="AS106">
        <v>0</v>
      </c>
      <c r="AT106">
        <v>0</v>
      </c>
      <c r="AU106">
        <v>0</v>
      </c>
      <c r="AV106" s="85">
        <v>54834</v>
      </c>
      <c r="AW106">
        <v>0</v>
      </c>
      <c r="AX106">
        <v>0</v>
      </c>
      <c r="AY106">
        <v>0</v>
      </c>
      <c r="AZ106">
        <v>0</v>
      </c>
      <c r="BA106">
        <v>0</v>
      </c>
      <c r="BB106">
        <v>0</v>
      </c>
      <c r="BC106">
        <v>0</v>
      </c>
      <c r="BD106">
        <v>0</v>
      </c>
      <c r="BE106" s="85">
        <v>3174921</v>
      </c>
      <c r="BF106">
        <v>0</v>
      </c>
      <c r="BG106">
        <v>0</v>
      </c>
      <c r="BH106">
        <v>3809</v>
      </c>
      <c r="BI106" s="85">
        <v>15602</v>
      </c>
      <c r="BJ106">
        <v>0</v>
      </c>
      <c r="BK106" s="85">
        <v>3982397</v>
      </c>
      <c r="BL106">
        <v>5126</v>
      </c>
      <c r="BM106">
        <v>4625.0302734</v>
      </c>
      <c r="BN106">
        <v>4887.6337891</v>
      </c>
      <c r="BO106">
        <v>4887.6337891</v>
      </c>
      <c r="BP106">
        <v>5929.1992188</v>
      </c>
      <c r="BQ106">
        <v>0.0501417969</v>
      </c>
      <c r="BR106">
        <v>0.0434155273</v>
      </c>
      <c r="BS106">
        <v>0</v>
      </c>
      <c r="BT106">
        <v>19.309</v>
      </c>
      <c r="BU106">
        <v>0</v>
      </c>
      <c r="BV106">
        <v>2259773.7845</v>
      </c>
      <c r="BW106">
        <v>13520.352979</v>
      </c>
      <c r="BX106">
        <v>0</v>
      </c>
      <c r="BY106">
        <v>0</v>
      </c>
      <c r="BZ106">
        <v>559123.48633</v>
      </c>
      <c r="CA106">
        <v>0</v>
      </c>
      <c r="CB106">
        <v>0</v>
      </c>
      <c r="CC106">
        <v>228016.24976</v>
      </c>
      <c r="CD106">
        <v>114486.90772</v>
      </c>
      <c r="CE106">
        <v>0</v>
      </c>
      <c r="CF106">
        <v>0</v>
      </c>
      <c r="CG106">
        <v>0</v>
      </c>
      <c r="CH106">
        <v>0.9731359256</v>
      </c>
      <c r="CI106">
        <v>3089629</v>
      </c>
      <c r="CJ106">
        <v>668.024</v>
      </c>
      <c r="CK106" s="85">
        <v>200875</v>
      </c>
      <c r="CL106" s="85">
        <v>92663</v>
      </c>
      <c r="CM106" s="85">
        <v>293538</v>
      </c>
      <c r="CN106">
        <v>3468458.7813</v>
      </c>
      <c r="CO106">
        <v>5229</v>
      </c>
      <c r="CP106">
        <v>829.278</v>
      </c>
      <c r="CQ106">
        <v>5262</v>
      </c>
      <c r="CR106">
        <v>987.721</v>
      </c>
      <c r="CS106">
        <v>5199</v>
      </c>
      <c r="CT106">
        <v>2304.818</v>
      </c>
      <c r="CU106">
        <v>5092</v>
      </c>
      <c r="CV106">
        <v>1334.117</v>
      </c>
      <c r="CW106">
        <v>5111</v>
      </c>
      <c r="CX106">
        <v>591.372</v>
      </c>
      <c r="CY106">
        <v>5121</v>
      </c>
      <c r="CZ106">
        <v>332.793</v>
      </c>
      <c r="DA106">
        <v>5121</v>
      </c>
      <c r="DB106">
        <v>1346.994</v>
      </c>
      <c r="DC106">
        <v>5150</v>
      </c>
      <c r="DD106">
        <v>1417.459</v>
      </c>
      <c r="DE106">
        <v>5106</v>
      </c>
      <c r="DF106">
        <v>668.851</v>
      </c>
      <c r="DG106">
        <v>5261</v>
      </c>
      <c r="DH106">
        <v>400.387</v>
      </c>
      <c r="DI106">
        <v>4989</v>
      </c>
      <c r="DJ106">
        <v>572.187</v>
      </c>
      <c r="DK106">
        <v>5092</v>
      </c>
      <c r="DL106">
        <v>182.339</v>
      </c>
      <c r="DM106">
        <v>5060</v>
      </c>
      <c r="DN106">
        <v>241.679</v>
      </c>
      <c r="DP106">
        <v>4971</v>
      </c>
      <c r="DQ106" s="85">
        <v>3424291</v>
      </c>
      <c r="DR106" s="85">
        <v>80163</v>
      </c>
      <c r="DS106" s="85">
        <v>3504454</v>
      </c>
      <c r="DT106">
        <v>0</v>
      </c>
      <c r="DU106" s="85">
        <v>3520056</v>
      </c>
      <c r="DV106" s="85">
        <v>345135</v>
      </c>
      <c r="DW106" s="85">
        <v>345135</v>
      </c>
      <c r="DX106">
        <v>3520056</v>
      </c>
      <c r="DY106">
        <v>5269</v>
      </c>
      <c r="DZ106">
        <v>345135</v>
      </c>
      <c r="EA106" s="85">
        <v>3813594</v>
      </c>
      <c r="EB106" s="85">
        <v>3813594</v>
      </c>
    </row>
    <row r="107" spans="1:132" ht="12.75">
      <c r="A107">
        <v>101821</v>
      </c>
      <c r="B107" t="s">
        <v>447</v>
      </c>
      <c r="C107" t="s">
        <v>131</v>
      </c>
      <c r="D107">
        <v>4</v>
      </c>
      <c r="E107">
        <v>2</v>
      </c>
      <c r="F107">
        <v>178.417</v>
      </c>
      <c r="G107">
        <v>0</v>
      </c>
      <c r="H107">
        <v>0</v>
      </c>
      <c r="I107">
        <v>0.157</v>
      </c>
      <c r="J107">
        <v>8.386</v>
      </c>
      <c r="K107">
        <v>0.396</v>
      </c>
      <c r="L107">
        <v>0</v>
      </c>
      <c r="M107">
        <v>0</v>
      </c>
      <c r="N107">
        <v>1.99</v>
      </c>
      <c r="O107">
        <v>0</v>
      </c>
      <c r="P107">
        <v>0</v>
      </c>
      <c r="Q107">
        <v>31.791</v>
      </c>
      <c r="R107">
        <v>11.076</v>
      </c>
      <c r="S107">
        <v>8.921</v>
      </c>
      <c r="T107">
        <v>155.33</v>
      </c>
      <c r="U107">
        <v>0.305</v>
      </c>
      <c r="V107">
        <v>0</v>
      </c>
      <c r="W107">
        <v>0</v>
      </c>
      <c r="X107">
        <v>0</v>
      </c>
      <c r="Y107">
        <v>0</v>
      </c>
      <c r="Z107">
        <v>0</v>
      </c>
      <c r="AA107">
        <v>0</v>
      </c>
      <c r="AB107">
        <v>0</v>
      </c>
      <c r="AC107">
        <v>0</v>
      </c>
      <c r="AD107">
        <v>0</v>
      </c>
      <c r="AE107">
        <v>0</v>
      </c>
      <c r="AF107">
        <v>0</v>
      </c>
      <c r="AG107">
        <v>0</v>
      </c>
      <c r="AH107">
        <v>0</v>
      </c>
      <c r="AI107">
        <v>178.417</v>
      </c>
      <c r="AJ107">
        <v>178.417</v>
      </c>
      <c r="AK107">
        <v>0</v>
      </c>
      <c r="AL107">
        <v>10.929</v>
      </c>
      <c r="AM107">
        <v>135.697</v>
      </c>
      <c r="AN107">
        <v>182.294</v>
      </c>
      <c r="AO107">
        <v>6</v>
      </c>
      <c r="AP107">
        <v>1</v>
      </c>
      <c r="AQ107">
        <v>23</v>
      </c>
      <c r="AR107">
        <v>0</v>
      </c>
      <c r="AS107" s="85">
        <v>49065</v>
      </c>
      <c r="AT107">
        <v>0</v>
      </c>
      <c r="AU107">
        <v>0</v>
      </c>
      <c r="AV107">
        <v>0</v>
      </c>
      <c r="AW107">
        <v>0</v>
      </c>
      <c r="AX107">
        <v>0</v>
      </c>
      <c r="AY107">
        <v>0</v>
      </c>
      <c r="AZ107">
        <v>0</v>
      </c>
      <c r="BA107">
        <v>0</v>
      </c>
      <c r="BB107">
        <v>0</v>
      </c>
      <c r="BC107">
        <v>0</v>
      </c>
      <c r="BD107">
        <v>0</v>
      </c>
      <c r="BE107" s="85">
        <v>1502023</v>
      </c>
      <c r="BF107">
        <v>0</v>
      </c>
      <c r="BG107">
        <v>0</v>
      </c>
      <c r="BH107">
        <v>3809</v>
      </c>
      <c r="BI107" s="85">
        <v>7250</v>
      </c>
      <c r="BJ107">
        <v>0</v>
      </c>
      <c r="BK107" s="85">
        <v>1838346</v>
      </c>
      <c r="BL107">
        <v>5208</v>
      </c>
      <c r="BM107">
        <v>4625.0302734</v>
      </c>
      <c r="BN107">
        <v>4887.6337891</v>
      </c>
      <c r="BO107">
        <v>4887.6337891</v>
      </c>
      <c r="BP107">
        <v>5929.1992188</v>
      </c>
      <c r="BQ107">
        <v>0.0501417969</v>
      </c>
      <c r="BR107">
        <v>0.0434155273</v>
      </c>
      <c r="BS107">
        <v>0</v>
      </c>
      <c r="BT107">
        <v>31.708</v>
      </c>
      <c r="BU107">
        <v>0</v>
      </c>
      <c r="BV107">
        <v>743346.42341</v>
      </c>
      <c r="BW107">
        <v>72238.991602</v>
      </c>
      <c r="BX107">
        <v>254468</v>
      </c>
      <c r="BY107">
        <v>6347.2196221</v>
      </c>
      <c r="BZ107">
        <v>184196.50293</v>
      </c>
      <c r="CA107">
        <v>4358.2578858</v>
      </c>
      <c r="CB107">
        <v>0</v>
      </c>
      <c r="CC107">
        <v>0</v>
      </c>
      <c r="CD107">
        <v>188003.04883</v>
      </c>
      <c r="CE107">
        <v>0</v>
      </c>
      <c r="CF107">
        <v>0</v>
      </c>
      <c r="CG107">
        <v>0</v>
      </c>
      <c r="CH107">
        <v>0.9731359256</v>
      </c>
      <c r="CI107">
        <v>1413926</v>
      </c>
      <c r="CJ107">
        <v>305.712</v>
      </c>
      <c r="CK107" s="85">
        <v>91928</v>
      </c>
      <c r="CL107" s="85">
        <v>42406</v>
      </c>
      <c r="CM107" s="85">
        <v>134334</v>
      </c>
      <c r="CN107">
        <v>1636357.4443</v>
      </c>
      <c r="CO107">
        <v>5229</v>
      </c>
      <c r="CP107">
        <v>829.278</v>
      </c>
      <c r="CQ107">
        <v>5262</v>
      </c>
      <c r="CR107">
        <v>987.721</v>
      </c>
      <c r="CS107">
        <v>5199</v>
      </c>
      <c r="CT107">
        <v>2304.818</v>
      </c>
      <c r="CU107">
        <v>5092</v>
      </c>
      <c r="CV107">
        <v>1334.117</v>
      </c>
      <c r="CW107">
        <v>5111</v>
      </c>
      <c r="CX107">
        <v>591.372</v>
      </c>
      <c r="CY107">
        <v>5121</v>
      </c>
      <c r="CZ107">
        <v>332.793</v>
      </c>
      <c r="DA107">
        <v>5121</v>
      </c>
      <c r="DB107">
        <v>1346.994</v>
      </c>
      <c r="DC107">
        <v>5150</v>
      </c>
      <c r="DD107">
        <v>1417.459</v>
      </c>
      <c r="DE107">
        <v>5106</v>
      </c>
      <c r="DF107">
        <v>668.851</v>
      </c>
      <c r="DG107">
        <v>5261</v>
      </c>
      <c r="DH107">
        <v>400.387</v>
      </c>
      <c r="DI107">
        <v>4989</v>
      </c>
      <c r="DJ107">
        <v>572.187</v>
      </c>
      <c r="DK107">
        <v>5092</v>
      </c>
      <c r="DL107">
        <v>182.339</v>
      </c>
      <c r="DM107">
        <v>5060</v>
      </c>
      <c r="DN107">
        <v>241.679</v>
      </c>
      <c r="DP107">
        <v>4971</v>
      </c>
      <c r="DQ107" s="85">
        <v>1592148</v>
      </c>
      <c r="DR107" s="85">
        <v>36685</v>
      </c>
      <c r="DS107" s="85">
        <v>1628833</v>
      </c>
      <c r="DT107">
        <v>0</v>
      </c>
      <c r="DU107" s="85">
        <v>1636083</v>
      </c>
      <c r="DV107" s="85">
        <v>134060</v>
      </c>
      <c r="DW107" s="85">
        <v>134060</v>
      </c>
      <c r="DX107">
        <v>1636083</v>
      </c>
      <c r="DY107">
        <v>5352</v>
      </c>
      <c r="DZ107">
        <v>134060</v>
      </c>
      <c r="EA107" s="85">
        <v>1770417</v>
      </c>
      <c r="EB107" s="85">
        <v>1770417</v>
      </c>
    </row>
    <row r="108" spans="1:132" ht="12.75">
      <c r="A108">
        <v>101822</v>
      </c>
      <c r="B108" t="s">
        <v>447</v>
      </c>
      <c r="C108" t="s">
        <v>227</v>
      </c>
      <c r="D108">
        <v>4</v>
      </c>
      <c r="E108">
        <v>2</v>
      </c>
      <c r="F108">
        <v>115.939</v>
      </c>
      <c r="G108">
        <v>0</v>
      </c>
      <c r="H108">
        <v>0</v>
      </c>
      <c r="I108">
        <v>0.133</v>
      </c>
      <c r="J108">
        <v>4.942</v>
      </c>
      <c r="K108">
        <v>0.307</v>
      </c>
      <c r="L108">
        <v>0</v>
      </c>
      <c r="M108">
        <v>0</v>
      </c>
      <c r="N108">
        <v>0</v>
      </c>
      <c r="O108">
        <v>0</v>
      </c>
      <c r="P108">
        <v>21.405</v>
      </c>
      <c r="Q108">
        <v>0</v>
      </c>
      <c r="R108">
        <v>3.311</v>
      </c>
      <c r="S108">
        <v>0</v>
      </c>
      <c r="T108">
        <v>239.17</v>
      </c>
      <c r="U108">
        <v>0</v>
      </c>
      <c r="V108">
        <v>0</v>
      </c>
      <c r="W108">
        <v>0</v>
      </c>
      <c r="X108">
        <v>0</v>
      </c>
      <c r="Y108">
        <v>0</v>
      </c>
      <c r="Z108">
        <v>0</v>
      </c>
      <c r="AA108">
        <v>0</v>
      </c>
      <c r="AB108">
        <v>0</v>
      </c>
      <c r="AC108">
        <v>0</v>
      </c>
      <c r="AD108">
        <v>0</v>
      </c>
      <c r="AE108">
        <v>0</v>
      </c>
      <c r="AF108">
        <v>0</v>
      </c>
      <c r="AG108">
        <v>0</v>
      </c>
      <c r="AH108">
        <v>0</v>
      </c>
      <c r="AI108">
        <v>115.939</v>
      </c>
      <c r="AJ108">
        <v>115.939</v>
      </c>
      <c r="AK108">
        <v>0</v>
      </c>
      <c r="AL108">
        <v>26.787</v>
      </c>
      <c r="AM108">
        <v>89.152</v>
      </c>
      <c r="AN108">
        <v>70.26</v>
      </c>
      <c r="AO108">
        <v>0</v>
      </c>
      <c r="AP108">
        <v>0</v>
      </c>
      <c r="AQ108">
        <v>0</v>
      </c>
      <c r="AR108">
        <v>0</v>
      </c>
      <c r="AS108" s="85">
        <v>19322</v>
      </c>
      <c r="AT108">
        <v>0</v>
      </c>
      <c r="AU108">
        <v>0</v>
      </c>
      <c r="AV108">
        <v>0</v>
      </c>
      <c r="AW108">
        <v>0</v>
      </c>
      <c r="AX108">
        <v>0</v>
      </c>
      <c r="AY108">
        <v>0</v>
      </c>
      <c r="AZ108">
        <v>0</v>
      </c>
      <c r="BA108" s="85">
        <v>54197</v>
      </c>
      <c r="BB108">
        <v>0</v>
      </c>
      <c r="BC108">
        <v>0</v>
      </c>
      <c r="BD108">
        <v>0</v>
      </c>
      <c r="BE108" s="85">
        <v>1472073</v>
      </c>
      <c r="BF108">
        <v>0</v>
      </c>
      <c r="BG108">
        <v>0</v>
      </c>
      <c r="BH108">
        <v>3809</v>
      </c>
      <c r="BI108" s="85">
        <v>5682</v>
      </c>
      <c r="BJ108" s="85">
        <v>43613</v>
      </c>
      <c r="BK108" s="85">
        <v>1387032</v>
      </c>
      <c r="BL108">
        <v>5221</v>
      </c>
      <c r="BM108">
        <v>4625.0302734</v>
      </c>
      <c r="BN108">
        <v>4887.6337891</v>
      </c>
      <c r="BO108">
        <v>4887.6337891</v>
      </c>
      <c r="BP108">
        <v>5929.1992188</v>
      </c>
      <c r="BQ108">
        <v>0.0501417969</v>
      </c>
      <c r="BR108">
        <v>0.0434155273</v>
      </c>
      <c r="BS108">
        <v>54197</v>
      </c>
      <c r="BT108">
        <v>102.032</v>
      </c>
      <c r="BU108">
        <v>0</v>
      </c>
      <c r="BV108">
        <v>488373.51113</v>
      </c>
      <c r="BW108">
        <v>21594.736475</v>
      </c>
      <c r="BX108">
        <v>0</v>
      </c>
      <c r="BY108">
        <v>0</v>
      </c>
      <c r="BZ108">
        <v>283617.31543</v>
      </c>
      <c r="CA108">
        <v>0</v>
      </c>
      <c r="CB108">
        <v>0</v>
      </c>
      <c r="CC108">
        <v>0</v>
      </c>
      <c r="CD108">
        <v>604968.05469</v>
      </c>
      <c r="CE108">
        <v>0</v>
      </c>
      <c r="CF108">
        <v>507658.03711</v>
      </c>
      <c r="CG108">
        <v>0</v>
      </c>
      <c r="CH108">
        <v>0.9731359256</v>
      </c>
      <c r="CI108">
        <v>1360983</v>
      </c>
      <c r="CJ108">
        <v>294.265</v>
      </c>
      <c r="CK108" s="85">
        <v>88486</v>
      </c>
      <c r="CL108" s="85">
        <v>40818</v>
      </c>
      <c r="CM108" s="85">
        <v>129304</v>
      </c>
      <c r="CN108">
        <v>1601376.6177</v>
      </c>
      <c r="CO108">
        <v>5229</v>
      </c>
      <c r="CP108">
        <v>829.278</v>
      </c>
      <c r="CQ108">
        <v>5262</v>
      </c>
      <c r="CR108">
        <v>987.721</v>
      </c>
      <c r="CS108">
        <v>5199</v>
      </c>
      <c r="CT108">
        <v>2304.818</v>
      </c>
      <c r="CU108">
        <v>5092</v>
      </c>
      <c r="CV108">
        <v>1334.117</v>
      </c>
      <c r="CW108">
        <v>5111</v>
      </c>
      <c r="CX108">
        <v>591.372</v>
      </c>
      <c r="CY108">
        <v>5121</v>
      </c>
      <c r="CZ108">
        <v>332.793</v>
      </c>
      <c r="DA108">
        <v>5121</v>
      </c>
      <c r="DB108">
        <v>1346.994</v>
      </c>
      <c r="DC108">
        <v>5150</v>
      </c>
      <c r="DD108">
        <v>1417.459</v>
      </c>
      <c r="DE108">
        <v>5106</v>
      </c>
      <c r="DF108">
        <v>668.851</v>
      </c>
      <c r="DG108">
        <v>5261</v>
      </c>
      <c r="DH108">
        <v>400.387</v>
      </c>
      <c r="DI108">
        <v>4989</v>
      </c>
      <c r="DJ108">
        <v>572.187</v>
      </c>
      <c r="DK108">
        <v>5092</v>
      </c>
      <c r="DL108">
        <v>182.339</v>
      </c>
      <c r="DM108">
        <v>5060</v>
      </c>
      <c r="DN108">
        <v>241.679</v>
      </c>
      <c r="DP108">
        <v>4971</v>
      </c>
      <c r="DQ108" s="85">
        <v>1536358</v>
      </c>
      <c r="DR108" s="85">
        <v>35312</v>
      </c>
      <c r="DS108" s="85">
        <v>1571670</v>
      </c>
      <c r="DT108" s="85">
        <v>10584</v>
      </c>
      <c r="DU108" s="85">
        <v>1587936</v>
      </c>
      <c r="DV108" s="85">
        <v>115863</v>
      </c>
      <c r="DW108" s="85">
        <v>115863</v>
      </c>
      <c r="DX108">
        <v>1587936</v>
      </c>
      <c r="DY108">
        <v>5396</v>
      </c>
      <c r="DZ108">
        <v>115863</v>
      </c>
      <c r="EA108" s="85">
        <v>1717240</v>
      </c>
      <c r="EB108" s="85">
        <v>1717240</v>
      </c>
    </row>
    <row r="109" spans="1:132" ht="12.75">
      <c r="A109">
        <v>101828</v>
      </c>
      <c r="B109" t="s">
        <v>447</v>
      </c>
      <c r="C109" t="s">
        <v>25</v>
      </c>
      <c r="D109">
        <v>4</v>
      </c>
      <c r="E109">
        <v>2</v>
      </c>
      <c r="F109">
        <v>1128.843</v>
      </c>
      <c r="G109">
        <v>0</v>
      </c>
      <c r="H109">
        <v>0</v>
      </c>
      <c r="I109">
        <v>1.042</v>
      </c>
      <c r="J109">
        <v>7.689</v>
      </c>
      <c r="K109">
        <v>5.439</v>
      </c>
      <c r="L109">
        <v>0</v>
      </c>
      <c r="M109">
        <v>0</v>
      </c>
      <c r="N109">
        <v>0</v>
      </c>
      <c r="O109">
        <v>0</v>
      </c>
      <c r="P109">
        <v>0</v>
      </c>
      <c r="Q109">
        <v>5.017</v>
      </c>
      <c r="R109">
        <v>6.744</v>
      </c>
      <c r="S109">
        <v>0</v>
      </c>
      <c r="T109">
        <v>1005.17</v>
      </c>
      <c r="U109">
        <v>0</v>
      </c>
      <c r="V109">
        <v>0</v>
      </c>
      <c r="W109">
        <v>0</v>
      </c>
      <c r="X109">
        <v>0</v>
      </c>
      <c r="Y109">
        <v>0</v>
      </c>
      <c r="Z109">
        <v>0</v>
      </c>
      <c r="AA109">
        <v>0</v>
      </c>
      <c r="AB109">
        <v>0</v>
      </c>
      <c r="AC109">
        <v>0</v>
      </c>
      <c r="AD109">
        <v>0</v>
      </c>
      <c r="AE109">
        <v>0</v>
      </c>
      <c r="AF109">
        <v>424.32</v>
      </c>
      <c r="AG109">
        <v>0</v>
      </c>
      <c r="AH109">
        <v>0</v>
      </c>
      <c r="AI109">
        <v>1128.843</v>
      </c>
      <c r="AJ109">
        <v>1128.843</v>
      </c>
      <c r="AK109">
        <v>424.32</v>
      </c>
      <c r="AL109">
        <v>14.17</v>
      </c>
      <c r="AM109">
        <v>1109.656</v>
      </c>
      <c r="AN109">
        <v>88.973</v>
      </c>
      <c r="AO109">
        <v>0</v>
      </c>
      <c r="AP109">
        <v>0</v>
      </c>
      <c r="AQ109">
        <v>50.417</v>
      </c>
      <c r="AR109">
        <v>0</v>
      </c>
      <c r="AS109" s="85">
        <v>24468</v>
      </c>
      <c r="AT109">
        <v>0</v>
      </c>
      <c r="AU109">
        <v>0</v>
      </c>
      <c r="AV109" s="85">
        <v>100834</v>
      </c>
      <c r="AW109">
        <v>0</v>
      </c>
      <c r="AX109">
        <v>0</v>
      </c>
      <c r="AY109">
        <v>0</v>
      </c>
      <c r="AZ109">
        <v>0</v>
      </c>
      <c r="BA109" s="85">
        <v>27920</v>
      </c>
      <c r="BB109">
        <v>0</v>
      </c>
      <c r="BC109">
        <v>0</v>
      </c>
      <c r="BD109">
        <v>0</v>
      </c>
      <c r="BE109" s="85">
        <v>7923178</v>
      </c>
      <c r="BF109">
        <v>0</v>
      </c>
      <c r="BG109">
        <v>0</v>
      </c>
      <c r="BH109">
        <v>3809</v>
      </c>
      <c r="BI109" s="85">
        <v>24455</v>
      </c>
      <c r="BJ109">
        <v>0</v>
      </c>
      <c r="BK109" s="85">
        <v>6720811</v>
      </c>
      <c r="BL109">
        <v>5143</v>
      </c>
      <c r="BM109">
        <v>4625.0302734</v>
      </c>
      <c r="BN109">
        <v>4887.6337891</v>
      </c>
      <c r="BO109">
        <v>4887.6337891</v>
      </c>
      <c r="BP109">
        <v>5929.1992188</v>
      </c>
      <c r="BQ109">
        <v>0.0501417969</v>
      </c>
      <c r="BR109">
        <v>0.0434155273</v>
      </c>
      <c r="BS109">
        <v>27920</v>
      </c>
      <c r="BT109">
        <v>44.594</v>
      </c>
      <c r="BU109">
        <v>0</v>
      </c>
      <c r="BV109">
        <v>6078681.3181</v>
      </c>
      <c r="BW109">
        <v>43985.171485</v>
      </c>
      <c r="BX109">
        <v>40158</v>
      </c>
      <c r="BY109">
        <v>0</v>
      </c>
      <c r="BZ109">
        <v>1191970.6358</v>
      </c>
      <c r="CA109">
        <v>0</v>
      </c>
      <c r="CB109">
        <v>0</v>
      </c>
      <c r="CC109">
        <v>251587.78125</v>
      </c>
      <c r="CD109">
        <v>264406.70996</v>
      </c>
      <c r="CE109">
        <v>0</v>
      </c>
      <c r="CF109">
        <v>0</v>
      </c>
      <c r="CG109">
        <v>0</v>
      </c>
      <c r="CH109">
        <v>0.9731359256</v>
      </c>
      <c r="CI109">
        <v>7659348</v>
      </c>
      <c r="CJ109">
        <v>1656.064</v>
      </c>
      <c r="CK109" s="85">
        <v>497979</v>
      </c>
      <c r="CL109" s="85">
        <v>229717</v>
      </c>
      <c r="CM109" s="85">
        <v>727696</v>
      </c>
      <c r="CN109">
        <v>8650873.6165</v>
      </c>
      <c r="CO109">
        <v>5229</v>
      </c>
      <c r="CP109">
        <v>829.278</v>
      </c>
      <c r="CQ109">
        <v>5262</v>
      </c>
      <c r="CR109">
        <v>987.721</v>
      </c>
      <c r="CS109">
        <v>5199</v>
      </c>
      <c r="CT109">
        <v>2304.818</v>
      </c>
      <c r="CU109">
        <v>5092</v>
      </c>
      <c r="CV109">
        <v>1334.117</v>
      </c>
      <c r="CW109">
        <v>5111</v>
      </c>
      <c r="CX109">
        <v>591.372</v>
      </c>
      <c r="CY109">
        <v>5121</v>
      </c>
      <c r="CZ109">
        <v>332.793</v>
      </c>
      <c r="DA109">
        <v>5121</v>
      </c>
      <c r="DB109">
        <v>1346.994</v>
      </c>
      <c r="DC109">
        <v>5150</v>
      </c>
      <c r="DD109">
        <v>1417.459</v>
      </c>
      <c r="DE109">
        <v>5106</v>
      </c>
      <c r="DF109">
        <v>668.851</v>
      </c>
      <c r="DG109">
        <v>5261</v>
      </c>
      <c r="DH109">
        <v>400.387</v>
      </c>
      <c r="DI109">
        <v>4989</v>
      </c>
      <c r="DJ109">
        <v>572.187</v>
      </c>
      <c r="DK109">
        <v>5092</v>
      </c>
      <c r="DL109">
        <v>182.339</v>
      </c>
      <c r="DM109">
        <v>5060</v>
      </c>
      <c r="DN109">
        <v>241.679</v>
      </c>
      <c r="DP109">
        <v>4971</v>
      </c>
      <c r="DQ109" s="85">
        <v>8517137</v>
      </c>
      <c r="DR109" s="85">
        <v>198728</v>
      </c>
      <c r="DS109" s="85">
        <v>8715865</v>
      </c>
      <c r="DT109" s="85">
        <v>27920</v>
      </c>
      <c r="DU109" s="85">
        <v>8768240</v>
      </c>
      <c r="DV109" s="85">
        <v>845062</v>
      </c>
      <c r="DW109" s="85">
        <v>845062</v>
      </c>
      <c r="DX109">
        <v>8768240</v>
      </c>
      <c r="DY109">
        <v>5295</v>
      </c>
      <c r="DZ109">
        <v>845062</v>
      </c>
      <c r="EA109" s="85">
        <v>9495936</v>
      </c>
      <c r="EB109" s="85">
        <v>9495936</v>
      </c>
    </row>
    <row r="110" spans="1:132" ht="12.75">
      <c r="A110">
        <v>101829</v>
      </c>
      <c r="B110" t="s">
        <v>447</v>
      </c>
      <c r="C110" t="s">
        <v>26</v>
      </c>
      <c r="D110">
        <v>4</v>
      </c>
      <c r="E110">
        <v>2</v>
      </c>
      <c r="F110">
        <v>100.525</v>
      </c>
      <c r="G110">
        <v>0</v>
      </c>
      <c r="H110">
        <v>0</v>
      </c>
      <c r="I110">
        <v>0</v>
      </c>
      <c r="J110">
        <v>2.091</v>
      </c>
      <c r="K110">
        <v>0</v>
      </c>
      <c r="L110">
        <v>0</v>
      </c>
      <c r="M110">
        <v>0</v>
      </c>
      <c r="N110">
        <v>0</v>
      </c>
      <c r="O110">
        <v>0</v>
      </c>
      <c r="P110">
        <v>0</v>
      </c>
      <c r="Q110">
        <v>0</v>
      </c>
      <c r="R110">
        <v>1.25</v>
      </c>
      <c r="S110">
        <v>0</v>
      </c>
      <c r="T110">
        <v>115.5</v>
      </c>
      <c r="U110">
        <v>0</v>
      </c>
      <c r="V110">
        <v>0</v>
      </c>
      <c r="W110">
        <v>0</v>
      </c>
      <c r="X110">
        <v>0</v>
      </c>
      <c r="Y110">
        <v>0</v>
      </c>
      <c r="Z110">
        <v>0</v>
      </c>
      <c r="AA110">
        <v>0</v>
      </c>
      <c r="AB110">
        <v>0</v>
      </c>
      <c r="AC110">
        <v>0</v>
      </c>
      <c r="AD110">
        <v>0</v>
      </c>
      <c r="AE110">
        <v>0</v>
      </c>
      <c r="AF110">
        <v>23.563</v>
      </c>
      <c r="AG110">
        <v>0</v>
      </c>
      <c r="AH110">
        <v>0</v>
      </c>
      <c r="AI110">
        <v>100.525</v>
      </c>
      <c r="AJ110">
        <v>100.525</v>
      </c>
      <c r="AK110">
        <v>23.563</v>
      </c>
      <c r="AL110">
        <v>2.091</v>
      </c>
      <c r="AM110">
        <v>98.434</v>
      </c>
      <c r="AN110">
        <v>0</v>
      </c>
      <c r="AO110">
        <v>3</v>
      </c>
      <c r="AP110">
        <v>0</v>
      </c>
      <c r="AQ110">
        <v>0</v>
      </c>
      <c r="AR110">
        <v>0</v>
      </c>
      <c r="AS110">
        <v>0</v>
      </c>
      <c r="AT110" s="85">
        <v>1500</v>
      </c>
      <c r="AU110">
        <v>0</v>
      </c>
      <c r="AV110">
        <v>0</v>
      </c>
      <c r="AW110">
        <v>0</v>
      </c>
      <c r="AX110">
        <v>0</v>
      </c>
      <c r="AY110">
        <v>0</v>
      </c>
      <c r="AZ110">
        <v>0</v>
      </c>
      <c r="BA110">
        <v>0</v>
      </c>
      <c r="BB110">
        <v>0</v>
      </c>
      <c r="BC110">
        <v>0</v>
      </c>
      <c r="BD110">
        <v>0</v>
      </c>
      <c r="BE110" s="85">
        <v>735502</v>
      </c>
      <c r="BF110">
        <v>0</v>
      </c>
      <c r="BG110">
        <v>0</v>
      </c>
      <c r="BH110">
        <v>3809</v>
      </c>
      <c r="BI110" s="85">
        <v>3557</v>
      </c>
      <c r="BJ110">
        <v>0</v>
      </c>
      <c r="BK110" s="85">
        <v>852521</v>
      </c>
      <c r="BL110">
        <v>5171</v>
      </c>
      <c r="BM110">
        <v>4625.0302734</v>
      </c>
      <c r="BN110">
        <v>4887.6337891</v>
      </c>
      <c r="BO110">
        <v>4887.6337891</v>
      </c>
      <c r="BP110">
        <v>5929.1992188</v>
      </c>
      <c r="BQ110">
        <v>0.0501417969</v>
      </c>
      <c r="BR110">
        <v>0.0434155273</v>
      </c>
      <c r="BS110">
        <v>0</v>
      </c>
      <c r="BT110">
        <v>6.273</v>
      </c>
      <c r="BU110">
        <v>0</v>
      </c>
      <c r="BV110">
        <v>539220.18794</v>
      </c>
      <c r="BW110">
        <v>8152.6489259</v>
      </c>
      <c r="BX110">
        <v>0</v>
      </c>
      <c r="BY110">
        <v>0</v>
      </c>
      <c r="BZ110">
        <v>136964.50195</v>
      </c>
      <c r="CA110">
        <v>0</v>
      </c>
      <c r="CB110">
        <v>0</v>
      </c>
      <c r="CC110">
        <v>13970.972119</v>
      </c>
      <c r="CD110">
        <v>37193.8667</v>
      </c>
      <c r="CE110">
        <v>0</v>
      </c>
      <c r="CF110">
        <v>0</v>
      </c>
      <c r="CG110">
        <v>0</v>
      </c>
      <c r="CH110">
        <v>0.9731359256</v>
      </c>
      <c r="CI110">
        <v>715744</v>
      </c>
      <c r="CJ110">
        <v>154.754</v>
      </c>
      <c r="CK110" s="85">
        <v>46535</v>
      </c>
      <c r="CL110" s="85">
        <v>21466</v>
      </c>
      <c r="CM110" s="85">
        <v>68001</v>
      </c>
      <c r="CN110">
        <v>803503.17763</v>
      </c>
      <c r="CO110">
        <v>5229</v>
      </c>
      <c r="CP110">
        <v>829.278</v>
      </c>
      <c r="CQ110">
        <v>5262</v>
      </c>
      <c r="CR110">
        <v>987.721</v>
      </c>
      <c r="CS110">
        <v>5199</v>
      </c>
      <c r="CT110">
        <v>2304.818</v>
      </c>
      <c r="CU110">
        <v>5092</v>
      </c>
      <c r="CV110">
        <v>1334.117</v>
      </c>
      <c r="CW110">
        <v>5111</v>
      </c>
      <c r="CX110">
        <v>591.372</v>
      </c>
      <c r="CY110">
        <v>5121</v>
      </c>
      <c r="CZ110">
        <v>332.793</v>
      </c>
      <c r="DA110">
        <v>5121</v>
      </c>
      <c r="DB110">
        <v>1346.994</v>
      </c>
      <c r="DC110">
        <v>5150</v>
      </c>
      <c r="DD110">
        <v>1417.459</v>
      </c>
      <c r="DE110">
        <v>5106</v>
      </c>
      <c r="DF110">
        <v>668.851</v>
      </c>
      <c r="DG110">
        <v>5261</v>
      </c>
      <c r="DH110">
        <v>400.387</v>
      </c>
      <c r="DI110">
        <v>4989</v>
      </c>
      <c r="DJ110">
        <v>572.187</v>
      </c>
      <c r="DK110">
        <v>5092</v>
      </c>
      <c r="DL110">
        <v>182.339</v>
      </c>
      <c r="DM110">
        <v>5060</v>
      </c>
      <c r="DN110">
        <v>241.679</v>
      </c>
      <c r="DP110">
        <v>4971</v>
      </c>
      <c r="DQ110" s="85">
        <v>800233</v>
      </c>
      <c r="DR110" s="85">
        <v>18570</v>
      </c>
      <c r="DS110" s="85">
        <v>818803</v>
      </c>
      <c r="DT110">
        <v>0</v>
      </c>
      <c r="DU110" s="85">
        <v>822360</v>
      </c>
      <c r="DV110" s="85">
        <v>86858</v>
      </c>
      <c r="DW110" s="85">
        <v>86858</v>
      </c>
      <c r="DX110">
        <v>822360</v>
      </c>
      <c r="DY110">
        <v>5314</v>
      </c>
      <c r="DZ110">
        <v>88358</v>
      </c>
      <c r="EA110" s="85">
        <v>891861</v>
      </c>
      <c r="EB110" s="85">
        <v>891861</v>
      </c>
    </row>
    <row r="111" spans="1:132" ht="12.75">
      <c r="A111">
        <v>101833</v>
      </c>
      <c r="B111" t="s">
        <v>447</v>
      </c>
      <c r="C111" t="s">
        <v>27</v>
      </c>
      <c r="D111">
        <v>4</v>
      </c>
      <c r="E111">
        <v>2</v>
      </c>
      <c r="F111">
        <v>254.5</v>
      </c>
      <c r="G111">
        <v>0</v>
      </c>
      <c r="H111">
        <v>0</v>
      </c>
      <c r="I111">
        <v>0.333</v>
      </c>
      <c r="J111">
        <v>2.528</v>
      </c>
      <c r="K111">
        <v>0</v>
      </c>
      <c r="L111">
        <v>0</v>
      </c>
      <c r="M111">
        <v>0</v>
      </c>
      <c r="N111">
        <v>0</v>
      </c>
      <c r="O111">
        <v>0</v>
      </c>
      <c r="P111">
        <v>0</v>
      </c>
      <c r="Q111">
        <v>0</v>
      </c>
      <c r="R111">
        <v>1.828</v>
      </c>
      <c r="S111">
        <v>0</v>
      </c>
      <c r="T111">
        <v>411.83</v>
      </c>
      <c r="U111">
        <v>0</v>
      </c>
      <c r="V111">
        <v>0</v>
      </c>
      <c r="W111">
        <v>0</v>
      </c>
      <c r="X111">
        <v>0</v>
      </c>
      <c r="Y111">
        <v>0</v>
      </c>
      <c r="Z111">
        <v>0</v>
      </c>
      <c r="AA111">
        <v>0</v>
      </c>
      <c r="AB111">
        <v>0</v>
      </c>
      <c r="AC111">
        <v>0</v>
      </c>
      <c r="AD111">
        <v>0</v>
      </c>
      <c r="AE111">
        <v>0</v>
      </c>
      <c r="AF111">
        <v>155.345</v>
      </c>
      <c r="AG111">
        <v>0</v>
      </c>
      <c r="AH111">
        <v>0</v>
      </c>
      <c r="AI111">
        <v>254.5</v>
      </c>
      <c r="AJ111">
        <v>254.5</v>
      </c>
      <c r="AK111">
        <v>155.345</v>
      </c>
      <c r="AL111">
        <v>2.861</v>
      </c>
      <c r="AM111">
        <v>251.639</v>
      </c>
      <c r="AN111">
        <v>0</v>
      </c>
      <c r="AO111">
        <v>0</v>
      </c>
      <c r="AP111">
        <v>0</v>
      </c>
      <c r="AQ111">
        <v>0</v>
      </c>
      <c r="AR111">
        <v>0</v>
      </c>
      <c r="AS111">
        <v>0</v>
      </c>
      <c r="AT111">
        <v>0</v>
      </c>
      <c r="AU111">
        <v>0</v>
      </c>
      <c r="AV111">
        <v>0</v>
      </c>
      <c r="AW111">
        <v>0</v>
      </c>
      <c r="AX111">
        <v>0</v>
      </c>
      <c r="AY111">
        <v>0</v>
      </c>
      <c r="AZ111">
        <v>0</v>
      </c>
      <c r="BA111">
        <v>0</v>
      </c>
      <c r="BB111">
        <v>0</v>
      </c>
      <c r="BC111">
        <v>0</v>
      </c>
      <c r="BD111">
        <v>0</v>
      </c>
      <c r="BE111" s="85">
        <v>2025708</v>
      </c>
      <c r="BF111">
        <v>0</v>
      </c>
      <c r="BG111">
        <v>0</v>
      </c>
      <c r="BH111">
        <v>3809</v>
      </c>
      <c r="BI111" s="85">
        <v>6104</v>
      </c>
      <c r="BJ111">
        <v>0</v>
      </c>
      <c r="BK111" s="85">
        <v>2083575</v>
      </c>
      <c r="BL111">
        <v>5093</v>
      </c>
      <c r="BM111">
        <v>4625.0302734</v>
      </c>
      <c r="BN111">
        <v>4887.6337891</v>
      </c>
      <c r="BO111">
        <v>4887.6337891</v>
      </c>
      <c r="BP111">
        <v>5929.1992188</v>
      </c>
      <c r="BQ111">
        <v>0.0501417969</v>
      </c>
      <c r="BR111">
        <v>0.0434155273</v>
      </c>
      <c r="BS111">
        <v>0</v>
      </c>
      <c r="BT111">
        <v>9.249</v>
      </c>
      <c r="BU111">
        <v>0</v>
      </c>
      <c r="BV111">
        <v>1378475.2105</v>
      </c>
      <c r="BW111">
        <v>11922.433789</v>
      </c>
      <c r="BX111">
        <v>0</v>
      </c>
      <c r="BY111">
        <v>0</v>
      </c>
      <c r="BZ111">
        <v>488364.42286</v>
      </c>
      <c r="CA111">
        <v>0</v>
      </c>
      <c r="CB111">
        <v>0</v>
      </c>
      <c r="CC111">
        <v>92107.145264</v>
      </c>
      <c r="CD111">
        <v>54839.163575</v>
      </c>
      <c r="CE111">
        <v>0</v>
      </c>
      <c r="CF111">
        <v>0</v>
      </c>
      <c r="CG111">
        <v>0</v>
      </c>
      <c r="CH111">
        <v>0.9731359256</v>
      </c>
      <c r="CI111">
        <v>1971290</v>
      </c>
      <c r="CJ111">
        <v>426.222</v>
      </c>
      <c r="CK111" s="85">
        <v>128165</v>
      </c>
      <c r="CL111" s="85">
        <v>59122</v>
      </c>
      <c r="CM111" s="85">
        <v>187287</v>
      </c>
      <c r="CN111">
        <v>2212995.376</v>
      </c>
      <c r="CO111">
        <v>5229</v>
      </c>
      <c r="CP111">
        <v>829.278</v>
      </c>
      <c r="CQ111">
        <v>5262</v>
      </c>
      <c r="CR111">
        <v>987.721</v>
      </c>
      <c r="CS111">
        <v>5199</v>
      </c>
      <c r="CT111">
        <v>2304.818</v>
      </c>
      <c r="CU111">
        <v>5092</v>
      </c>
      <c r="CV111">
        <v>1334.117</v>
      </c>
      <c r="CW111">
        <v>5111</v>
      </c>
      <c r="CX111">
        <v>591.372</v>
      </c>
      <c r="CY111">
        <v>5121</v>
      </c>
      <c r="CZ111">
        <v>332.793</v>
      </c>
      <c r="DA111">
        <v>5121</v>
      </c>
      <c r="DB111">
        <v>1346.994</v>
      </c>
      <c r="DC111">
        <v>5150</v>
      </c>
      <c r="DD111">
        <v>1417.459</v>
      </c>
      <c r="DE111">
        <v>5106</v>
      </c>
      <c r="DF111">
        <v>668.851</v>
      </c>
      <c r="DG111">
        <v>5261</v>
      </c>
      <c r="DH111">
        <v>400.387</v>
      </c>
      <c r="DI111">
        <v>4989</v>
      </c>
      <c r="DJ111">
        <v>572.187</v>
      </c>
      <c r="DK111">
        <v>5092</v>
      </c>
      <c r="DL111">
        <v>182.339</v>
      </c>
      <c r="DM111">
        <v>5060</v>
      </c>
      <c r="DN111">
        <v>241.679</v>
      </c>
      <c r="DP111">
        <v>4971</v>
      </c>
      <c r="DQ111" s="85">
        <v>2170749</v>
      </c>
      <c r="DR111" s="85">
        <v>51147</v>
      </c>
      <c r="DS111" s="85">
        <v>2221896</v>
      </c>
      <c r="DT111">
        <v>0</v>
      </c>
      <c r="DU111" s="85">
        <v>2228000</v>
      </c>
      <c r="DV111" s="85">
        <v>202292</v>
      </c>
      <c r="DW111" s="85">
        <v>202292</v>
      </c>
      <c r="DX111">
        <v>2228000</v>
      </c>
      <c r="DY111">
        <v>5227</v>
      </c>
      <c r="DZ111">
        <v>202292</v>
      </c>
      <c r="EA111" s="85">
        <v>2415287</v>
      </c>
      <c r="EB111" s="85">
        <v>2415287</v>
      </c>
    </row>
    <row r="112" spans="1:132" ht="12.75">
      <c r="A112">
        <v>101837</v>
      </c>
      <c r="B112" t="s">
        <v>447</v>
      </c>
      <c r="C112" t="s">
        <v>136</v>
      </c>
      <c r="D112">
        <v>4</v>
      </c>
      <c r="E112">
        <v>2</v>
      </c>
      <c r="F112">
        <v>232.404</v>
      </c>
      <c r="G112">
        <v>0</v>
      </c>
      <c r="H112">
        <v>0</v>
      </c>
      <c r="I112">
        <v>0.259</v>
      </c>
      <c r="J112">
        <v>0</v>
      </c>
      <c r="K112">
        <v>0</v>
      </c>
      <c r="L112">
        <v>0</v>
      </c>
      <c r="M112">
        <v>0</v>
      </c>
      <c r="N112">
        <v>0</v>
      </c>
      <c r="O112">
        <v>0</v>
      </c>
      <c r="P112">
        <v>0</v>
      </c>
      <c r="Q112">
        <v>32.447</v>
      </c>
      <c r="R112">
        <v>22.333</v>
      </c>
      <c r="S112">
        <v>0</v>
      </c>
      <c r="T112">
        <v>77.67</v>
      </c>
      <c r="U112">
        <v>0.039</v>
      </c>
      <c r="V112">
        <v>0</v>
      </c>
      <c r="W112">
        <v>0</v>
      </c>
      <c r="X112">
        <v>0</v>
      </c>
      <c r="Y112">
        <v>0</v>
      </c>
      <c r="Z112">
        <v>0</v>
      </c>
      <c r="AA112">
        <v>0</v>
      </c>
      <c r="AB112">
        <v>0</v>
      </c>
      <c r="AC112">
        <v>0</v>
      </c>
      <c r="AD112">
        <v>0</v>
      </c>
      <c r="AE112">
        <v>0</v>
      </c>
      <c r="AF112">
        <v>2.078</v>
      </c>
      <c r="AG112">
        <v>0</v>
      </c>
      <c r="AH112">
        <v>0</v>
      </c>
      <c r="AI112">
        <v>232.404</v>
      </c>
      <c r="AJ112">
        <v>232.404</v>
      </c>
      <c r="AK112">
        <v>2.078</v>
      </c>
      <c r="AL112">
        <v>0.259</v>
      </c>
      <c r="AM112">
        <v>199.698</v>
      </c>
      <c r="AN112">
        <v>193.415</v>
      </c>
      <c r="AO112">
        <v>0</v>
      </c>
      <c r="AP112">
        <v>0</v>
      </c>
      <c r="AQ112">
        <v>0</v>
      </c>
      <c r="AR112">
        <v>0</v>
      </c>
      <c r="AS112" s="85">
        <v>53189</v>
      </c>
      <c r="AT112">
        <v>0</v>
      </c>
      <c r="AU112">
        <v>0</v>
      </c>
      <c r="AV112">
        <v>0</v>
      </c>
      <c r="AW112">
        <v>0</v>
      </c>
      <c r="AX112">
        <v>0</v>
      </c>
      <c r="AY112">
        <v>0</v>
      </c>
      <c r="AZ112">
        <v>0</v>
      </c>
      <c r="BA112" s="85">
        <v>28156</v>
      </c>
      <c r="BB112">
        <v>0</v>
      </c>
      <c r="BC112">
        <v>0</v>
      </c>
      <c r="BD112">
        <v>0</v>
      </c>
      <c r="BE112" s="85">
        <v>1682237</v>
      </c>
      <c r="BF112">
        <v>0</v>
      </c>
      <c r="BG112">
        <v>0</v>
      </c>
      <c r="BH112">
        <v>3809</v>
      </c>
      <c r="BI112" s="85">
        <v>9088</v>
      </c>
      <c r="BJ112" s="85">
        <v>31476</v>
      </c>
      <c r="BK112" s="85">
        <v>2272433</v>
      </c>
      <c r="BL112">
        <v>5239</v>
      </c>
      <c r="BM112">
        <v>4625.0302734</v>
      </c>
      <c r="BN112">
        <v>4887.6337891</v>
      </c>
      <c r="BO112">
        <v>4887.6337891</v>
      </c>
      <c r="BP112">
        <v>5929.1992188</v>
      </c>
      <c r="BQ112">
        <v>0.0501417969</v>
      </c>
      <c r="BR112">
        <v>0.0434155273</v>
      </c>
      <c r="BS112">
        <v>28156</v>
      </c>
      <c r="BT112">
        <v>1.295</v>
      </c>
      <c r="BU112">
        <v>0</v>
      </c>
      <c r="BV112">
        <v>1093943.0795</v>
      </c>
      <c r="BW112">
        <v>145658.48677</v>
      </c>
      <c r="BX112">
        <v>259719</v>
      </c>
      <c r="BY112">
        <v>0</v>
      </c>
      <c r="BZ112">
        <v>92104.180665</v>
      </c>
      <c r="CA112">
        <v>557.28543458</v>
      </c>
      <c r="CB112">
        <v>0</v>
      </c>
      <c r="CC112">
        <v>1232.0875977</v>
      </c>
      <c r="CD112">
        <v>7678.3129883</v>
      </c>
      <c r="CE112">
        <v>0</v>
      </c>
      <c r="CF112">
        <v>0</v>
      </c>
      <c r="CG112">
        <v>0</v>
      </c>
      <c r="CH112">
        <v>0.9731359256</v>
      </c>
      <c r="CI112">
        <v>1557886</v>
      </c>
      <c r="CJ112">
        <v>336.838</v>
      </c>
      <c r="CK112" s="85">
        <v>101287</v>
      </c>
      <c r="CL112" s="85">
        <v>46724</v>
      </c>
      <c r="CM112" s="85">
        <v>148011</v>
      </c>
      <c r="CN112">
        <v>1830248.433</v>
      </c>
      <c r="CO112">
        <v>5229</v>
      </c>
      <c r="CP112">
        <v>829.278</v>
      </c>
      <c r="CQ112">
        <v>5262</v>
      </c>
      <c r="CR112">
        <v>987.721</v>
      </c>
      <c r="CS112">
        <v>5199</v>
      </c>
      <c r="CT112">
        <v>2304.818</v>
      </c>
      <c r="CU112">
        <v>5092</v>
      </c>
      <c r="CV112">
        <v>1334.117</v>
      </c>
      <c r="CW112">
        <v>5111</v>
      </c>
      <c r="CX112">
        <v>591.372</v>
      </c>
      <c r="CY112">
        <v>5121</v>
      </c>
      <c r="CZ112">
        <v>332.793</v>
      </c>
      <c r="DA112">
        <v>5121</v>
      </c>
      <c r="DB112">
        <v>1346.994</v>
      </c>
      <c r="DC112">
        <v>5150</v>
      </c>
      <c r="DD112">
        <v>1417.459</v>
      </c>
      <c r="DE112">
        <v>5106</v>
      </c>
      <c r="DF112">
        <v>668.851</v>
      </c>
      <c r="DG112">
        <v>5261</v>
      </c>
      <c r="DH112">
        <v>400.387</v>
      </c>
      <c r="DI112">
        <v>4989</v>
      </c>
      <c r="DJ112">
        <v>572.187</v>
      </c>
      <c r="DK112">
        <v>5092</v>
      </c>
      <c r="DL112">
        <v>182.339</v>
      </c>
      <c r="DM112">
        <v>5060</v>
      </c>
      <c r="DN112">
        <v>241.679</v>
      </c>
      <c r="DP112">
        <v>4971</v>
      </c>
      <c r="DQ112" s="85">
        <v>1764694</v>
      </c>
      <c r="DR112" s="85">
        <v>40421</v>
      </c>
      <c r="DS112" s="85">
        <v>1805115</v>
      </c>
      <c r="DT112" s="85">
        <v>-3320</v>
      </c>
      <c r="DU112" s="85">
        <v>1810883</v>
      </c>
      <c r="DV112" s="85">
        <v>128646</v>
      </c>
      <c r="DW112" s="85">
        <v>128646</v>
      </c>
      <c r="DX112">
        <v>1810883</v>
      </c>
      <c r="DY112">
        <v>5376</v>
      </c>
      <c r="DZ112">
        <v>128646</v>
      </c>
      <c r="EA112" s="85">
        <v>1958894</v>
      </c>
      <c r="EB112" s="85">
        <v>1958894</v>
      </c>
    </row>
    <row r="113" spans="1:132" ht="12.75">
      <c r="A113">
        <v>101838</v>
      </c>
      <c r="B113" t="s">
        <v>447</v>
      </c>
      <c r="C113" t="s">
        <v>137</v>
      </c>
      <c r="D113">
        <v>4</v>
      </c>
      <c r="E113">
        <v>2</v>
      </c>
      <c r="F113">
        <v>1322.172</v>
      </c>
      <c r="G113">
        <v>0</v>
      </c>
      <c r="H113">
        <v>0</v>
      </c>
      <c r="I113">
        <v>1.127</v>
      </c>
      <c r="J113">
        <v>2.628</v>
      </c>
      <c r="K113">
        <v>0</v>
      </c>
      <c r="L113">
        <v>0</v>
      </c>
      <c r="M113">
        <v>0</v>
      </c>
      <c r="N113">
        <v>0</v>
      </c>
      <c r="O113">
        <v>0</v>
      </c>
      <c r="P113">
        <v>52.451</v>
      </c>
      <c r="Q113">
        <v>11.61</v>
      </c>
      <c r="R113">
        <v>44.515</v>
      </c>
      <c r="S113">
        <v>0</v>
      </c>
      <c r="T113">
        <v>741.5</v>
      </c>
      <c r="U113">
        <v>0.478</v>
      </c>
      <c r="V113">
        <v>0</v>
      </c>
      <c r="W113">
        <v>0</v>
      </c>
      <c r="X113">
        <v>0</v>
      </c>
      <c r="Y113">
        <v>0</v>
      </c>
      <c r="Z113">
        <v>0</v>
      </c>
      <c r="AA113">
        <v>0</v>
      </c>
      <c r="AB113">
        <v>0</v>
      </c>
      <c r="AC113">
        <v>0</v>
      </c>
      <c r="AD113">
        <v>0</v>
      </c>
      <c r="AE113">
        <v>0</v>
      </c>
      <c r="AF113">
        <v>531.84</v>
      </c>
      <c r="AG113">
        <v>0</v>
      </c>
      <c r="AH113">
        <v>0</v>
      </c>
      <c r="AI113">
        <v>1322.172</v>
      </c>
      <c r="AJ113">
        <v>1322.172</v>
      </c>
      <c r="AK113">
        <v>531.84</v>
      </c>
      <c r="AL113">
        <v>56.206</v>
      </c>
      <c r="AM113">
        <v>1254.356</v>
      </c>
      <c r="AN113">
        <v>410.331</v>
      </c>
      <c r="AO113">
        <v>0</v>
      </c>
      <c r="AP113">
        <v>0</v>
      </c>
      <c r="AQ113">
        <v>118</v>
      </c>
      <c r="AR113">
        <v>0</v>
      </c>
      <c r="AS113" s="85">
        <v>112841</v>
      </c>
      <c r="AT113">
        <v>0</v>
      </c>
      <c r="AU113">
        <v>0</v>
      </c>
      <c r="AV113" s="85">
        <v>236000</v>
      </c>
      <c r="AW113">
        <v>0</v>
      </c>
      <c r="AX113">
        <v>0</v>
      </c>
      <c r="AY113">
        <v>0</v>
      </c>
      <c r="AZ113">
        <v>0</v>
      </c>
      <c r="BA113">
        <v>0</v>
      </c>
      <c r="BB113">
        <v>0</v>
      </c>
      <c r="BC113">
        <v>0</v>
      </c>
      <c r="BD113">
        <v>0</v>
      </c>
      <c r="BE113" s="85">
        <v>9893046</v>
      </c>
      <c r="BF113">
        <v>0</v>
      </c>
      <c r="BG113">
        <v>0</v>
      </c>
      <c r="BH113">
        <v>3809</v>
      </c>
      <c r="BI113" s="85">
        <v>32090</v>
      </c>
      <c r="BJ113">
        <v>0</v>
      </c>
      <c r="BK113" s="85">
        <v>10753151</v>
      </c>
      <c r="BL113">
        <v>5167</v>
      </c>
      <c r="BM113">
        <v>4625.0302734</v>
      </c>
      <c r="BN113">
        <v>4887.6337891</v>
      </c>
      <c r="BO113">
        <v>4887.6337891</v>
      </c>
      <c r="BP113">
        <v>5929.1992188</v>
      </c>
      <c r="BQ113">
        <v>0.0501417969</v>
      </c>
      <c r="BR113">
        <v>0.0434155273</v>
      </c>
      <c r="BS113">
        <v>0</v>
      </c>
      <c r="BT113">
        <v>223.323</v>
      </c>
      <c r="BU113">
        <v>0</v>
      </c>
      <c r="BV113">
        <v>6871346.0599</v>
      </c>
      <c r="BW113">
        <v>290332.13355</v>
      </c>
      <c r="BX113">
        <v>92931</v>
      </c>
      <c r="BY113">
        <v>0</v>
      </c>
      <c r="BZ113">
        <v>879300.24415</v>
      </c>
      <c r="CA113">
        <v>6830.3189161</v>
      </c>
      <c r="CB113">
        <v>0</v>
      </c>
      <c r="CC113">
        <v>315338.53125</v>
      </c>
      <c r="CD113">
        <v>1324126.5571</v>
      </c>
      <c r="CE113">
        <v>0</v>
      </c>
      <c r="CF113">
        <v>1243969.7129</v>
      </c>
      <c r="CG113">
        <v>0</v>
      </c>
      <c r="CH113">
        <v>0.9731359256</v>
      </c>
      <c r="CI113">
        <v>9517469</v>
      </c>
      <c r="CJ113">
        <v>2057.818</v>
      </c>
      <c r="CK113" s="85">
        <v>618787</v>
      </c>
      <c r="CL113" s="85">
        <v>285445</v>
      </c>
      <c r="CM113" s="85">
        <v>904232</v>
      </c>
      <c r="CN113">
        <v>10797277.845</v>
      </c>
      <c r="CO113">
        <v>5229</v>
      </c>
      <c r="CP113">
        <v>829.278</v>
      </c>
      <c r="CQ113">
        <v>5262</v>
      </c>
      <c r="CR113">
        <v>987.721</v>
      </c>
      <c r="CS113">
        <v>5199</v>
      </c>
      <c r="CT113">
        <v>2304.818</v>
      </c>
      <c r="CU113">
        <v>5092</v>
      </c>
      <c r="CV113">
        <v>1334.117</v>
      </c>
      <c r="CW113">
        <v>5111</v>
      </c>
      <c r="CX113">
        <v>591.372</v>
      </c>
      <c r="CY113">
        <v>5121</v>
      </c>
      <c r="CZ113">
        <v>332.793</v>
      </c>
      <c r="DA113">
        <v>5121</v>
      </c>
      <c r="DB113">
        <v>1346.994</v>
      </c>
      <c r="DC113">
        <v>5150</v>
      </c>
      <c r="DD113">
        <v>1417.459</v>
      </c>
      <c r="DE113">
        <v>5106</v>
      </c>
      <c r="DF113">
        <v>668.851</v>
      </c>
      <c r="DG113">
        <v>5261</v>
      </c>
      <c r="DH113">
        <v>400.387</v>
      </c>
      <c r="DI113">
        <v>4989</v>
      </c>
      <c r="DJ113">
        <v>572.187</v>
      </c>
      <c r="DK113">
        <v>5092</v>
      </c>
      <c r="DL113">
        <v>182.339</v>
      </c>
      <c r="DM113">
        <v>5060</v>
      </c>
      <c r="DN113">
        <v>241.679</v>
      </c>
      <c r="DP113">
        <v>4971</v>
      </c>
      <c r="DQ113" s="85">
        <v>10632746</v>
      </c>
      <c r="DR113" s="85">
        <v>246938</v>
      </c>
      <c r="DS113" s="85">
        <v>10879684</v>
      </c>
      <c r="DT113">
        <v>0</v>
      </c>
      <c r="DU113" s="85">
        <v>10911774</v>
      </c>
      <c r="DV113" s="85">
        <v>1018728</v>
      </c>
      <c r="DW113" s="85">
        <v>1018728</v>
      </c>
      <c r="DX113">
        <v>10911774</v>
      </c>
      <c r="DY113">
        <v>5303</v>
      </c>
      <c r="DZ113">
        <v>1018728</v>
      </c>
      <c r="EA113" s="85">
        <v>11816006</v>
      </c>
      <c r="EB113" s="85">
        <v>11816006</v>
      </c>
    </row>
    <row r="114" spans="1:132" ht="12.75">
      <c r="A114">
        <v>101840</v>
      </c>
      <c r="B114" t="s">
        <v>447</v>
      </c>
      <c r="C114" t="s">
        <v>28</v>
      </c>
      <c r="D114">
        <v>4</v>
      </c>
      <c r="E114">
        <v>2</v>
      </c>
      <c r="F114">
        <v>400.014</v>
      </c>
      <c r="G114">
        <v>0</v>
      </c>
      <c r="H114">
        <v>0</v>
      </c>
      <c r="I114">
        <v>0.283</v>
      </c>
      <c r="J114">
        <v>2.315</v>
      </c>
      <c r="K114">
        <v>0</v>
      </c>
      <c r="L114">
        <v>0</v>
      </c>
      <c r="M114">
        <v>0</v>
      </c>
      <c r="N114">
        <v>0</v>
      </c>
      <c r="O114">
        <v>0</v>
      </c>
      <c r="P114">
        <v>0</v>
      </c>
      <c r="Q114">
        <v>0</v>
      </c>
      <c r="R114">
        <v>1.01</v>
      </c>
      <c r="S114">
        <v>20.001</v>
      </c>
      <c r="T114">
        <v>556.17</v>
      </c>
      <c r="U114">
        <v>0</v>
      </c>
      <c r="V114">
        <v>0</v>
      </c>
      <c r="W114">
        <v>0</v>
      </c>
      <c r="X114">
        <v>0</v>
      </c>
      <c r="Y114">
        <v>0</v>
      </c>
      <c r="Z114">
        <v>0</v>
      </c>
      <c r="AA114">
        <v>0</v>
      </c>
      <c r="AB114">
        <v>0</v>
      </c>
      <c r="AC114">
        <v>0</v>
      </c>
      <c r="AD114">
        <v>0</v>
      </c>
      <c r="AE114">
        <v>0</v>
      </c>
      <c r="AF114">
        <v>14.853</v>
      </c>
      <c r="AG114">
        <v>0</v>
      </c>
      <c r="AH114">
        <v>0</v>
      </c>
      <c r="AI114">
        <v>400.014</v>
      </c>
      <c r="AJ114">
        <v>400.014</v>
      </c>
      <c r="AK114">
        <v>14.853</v>
      </c>
      <c r="AL114">
        <v>2.598</v>
      </c>
      <c r="AM114">
        <v>397.416</v>
      </c>
      <c r="AN114">
        <v>0</v>
      </c>
      <c r="AO114">
        <v>0</v>
      </c>
      <c r="AP114">
        <v>0</v>
      </c>
      <c r="AQ114">
        <v>0</v>
      </c>
      <c r="AR114">
        <v>0</v>
      </c>
      <c r="AS114">
        <v>0</v>
      </c>
      <c r="AT114">
        <v>0</v>
      </c>
      <c r="AU114">
        <v>0</v>
      </c>
      <c r="AV114">
        <v>0</v>
      </c>
      <c r="AW114">
        <v>0</v>
      </c>
      <c r="AX114">
        <v>0</v>
      </c>
      <c r="AY114">
        <v>0</v>
      </c>
      <c r="AZ114">
        <v>0</v>
      </c>
      <c r="BA114">
        <v>0</v>
      </c>
      <c r="BB114">
        <v>0</v>
      </c>
      <c r="BC114">
        <v>0</v>
      </c>
      <c r="BD114">
        <v>0</v>
      </c>
      <c r="BE114" s="85">
        <v>2915761</v>
      </c>
      <c r="BF114">
        <v>0</v>
      </c>
      <c r="BG114">
        <v>0</v>
      </c>
      <c r="BH114">
        <v>3809</v>
      </c>
      <c r="BI114" s="85">
        <v>12974</v>
      </c>
      <c r="BJ114">
        <v>0</v>
      </c>
      <c r="BK114" s="85">
        <v>2974766</v>
      </c>
      <c r="BL114">
        <v>4971</v>
      </c>
      <c r="BM114">
        <v>4625.0302734</v>
      </c>
      <c r="BN114">
        <v>4887.6337891</v>
      </c>
      <c r="BO114">
        <v>4887.6337891</v>
      </c>
      <c r="BP114">
        <v>5929.1992188</v>
      </c>
      <c r="BQ114">
        <v>0.0501417969</v>
      </c>
      <c r="BR114">
        <v>0.0434155273</v>
      </c>
      <c r="BS114">
        <v>0</v>
      </c>
      <c r="BT114">
        <v>8.36</v>
      </c>
      <c r="BU114">
        <v>0</v>
      </c>
      <c r="BV114">
        <v>2177039.7445</v>
      </c>
      <c r="BW114">
        <v>6587.3403321</v>
      </c>
      <c r="BX114">
        <v>0</v>
      </c>
      <c r="BY114">
        <v>14230.576178</v>
      </c>
      <c r="BZ114">
        <v>659528.5459</v>
      </c>
      <c r="CA114">
        <v>0</v>
      </c>
      <c r="CB114">
        <v>0</v>
      </c>
      <c r="CC114">
        <v>8806.6395997</v>
      </c>
      <c r="CD114">
        <v>49568.105469</v>
      </c>
      <c r="CE114">
        <v>0</v>
      </c>
      <c r="CF114">
        <v>0</v>
      </c>
      <c r="CG114">
        <v>0</v>
      </c>
      <c r="CH114">
        <v>0.9731359256</v>
      </c>
      <c r="CI114">
        <v>2837432</v>
      </c>
      <c r="CJ114">
        <v>613.495</v>
      </c>
      <c r="CK114" s="85">
        <v>184478</v>
      </c>
      <c r="CL114" s="85">
        <v>85099</v>
      </c>
      <c r="CM114" s="85">
        <v>269577</v>
      </c>
      <c r="CN114">
        <v>3185337.952</v>
      </c>
      <c r="CO114">
        <v>5229</v>
      </c>
      <c r="CP114">
        <v>829.278</v>
      </c>
      <c r="CQ114">
        <v>5262</v>
      </c>
      <c r="CR114">
        <v>987.721</v>
      </c>
      <c r="CS114">
        <v>5199</v>
      </c>
      <c r="CT114">
        <v>2304.818</v>
      </c>
      <c r="CU114">
        <v>5092</v>
      </c>
      <c r="CV114">
        <v>1334.117</v>
      </c>
      <c r="CW114">
        <v>5111</v>
      </c>
      <c r="CX114">
        <v>591.372</v>
      </c>
      <c r="CY114">
        <v>5121</v>
      </c>
      <c r="CZ114">
        <v>332.793</v>
      </c>
      <c r="DA114">
        <v>5121</v>
      </c>
      <c r="DB114">
        <v>1346.994</v>
      </c>
      <c r="DC114">
        <v>5150</v>
      </c>
      <c r="DD114">
        <v>1417.459</v>
      </c>
      <c r="DE114">
        <v>5106</v>
      </c>
      <c r="DF114">
        <v>668.851</v>
      </c>
      <c r="DG114">
        <v>5261</v>
      </c>
      <c r="DH114">
        <v>400.387</v>
      </c>
      <c r="DI114">
        <v>4989</v>
      </c>
      <c r="DJ114">
        <v>572.187</v>
      </c>
      <c r="DK114">
        <v>5092</v>
      </c>
      <c r="DL114">
        <v>182.339</v>
      </c>
      <c r="DM114">
        <v>5060</v>
      </c>
      <c r="DN114">
        <v>241.679</v>
      </c>
      <c r="DP114">
        <v>4971</v>
      </c>
      <c r="DQ114" s="85">
        <v>3049684</v>
      </c>
      <c r="DR114" s="85">
        <v>73619</v>
      </c>
      <c r="DS114" s="85">
        <v>3123303</v>
      </c>
      <c r="DT114">
        <v>0</v>
      </c>
      <c r="DU114" s="85">
        <v>3136277</v>
      </c>
      <c r="DV114" s="85">
        <v>220516</v>
      </c>
      <c r="DW114" s="85">
        <v>220516</v>
      </c>
      <c r="DX114">
        <v>3136277</v>
      </c>
      <c r="DY114">
        <v>5112</v>
      </c>
      <c r="DZ114">
        <v>220516</v>
      </c>
      <c r="EA114" s="85">
        <v>3405854</v>
      </c>
      <c r="EB114" s="85">
        <v>3405854</v>
      </c>
    </row>
    <row r="115" spans="1:132" ht="12.75">
      <c r="A115">
        <v>101842</v>
      </c>
      <c r="B115" t="s">
        <v>447</v>
      </c>
      <c r="C115" t="s">
        <v>166</v>
      </c>
      <c r="D115">
        <v>4</v>
      </c>
      <c r="E115">
        <v>2</v>
      </c>
      <c r="F115">
        <v>66.215</v>
      </c>
      <c r="G115">
        <v>0</v>
      </c>
      <c r="H115">
        <v>0</v>
      </c>
      <c r="I115">
        <v>0</v>
      </c>
      <c r="J115">
        <v>0</v>
      </c>
      <c r="K115">
        <v>0</v>
      </c>
      <c r="L115">
        <v>0</v>
      </c>
      <c r="M115">
        <v>0</v>
      </c>
      <c r="N115">
        <v>0</v>
      </c>
      <c r="O115">
        <v>0</v>
      </c>
      <c r="P115">
        <v>0</v>
      </c>
      <c r="Q115">
        <v>54.009</v>
      </c>
      <c r="R115">
        <v>1.669</v>
      </c>
      <c r="S115">
        <v>0</v>
      </c>
      <c r="T115">
        <v>67.67</v>
      </c>
      <c r="U115">
        <v>0.313</v>
      </c>
      <c r="V115">
        <v>0</v>
      </c>
      <c r="W115">
        <v>0</v>
      </c>
      <c r="X115">
        <v>0</v>
      </c>
      <c r="Y115">
        <v>0</v>
      </c>
      <c r="Z115">
        <v>0</v>
      </c>
      <c r="AA115">
        <v>0</v>
      </c>
      <c r="AB115">
        <v>0</v>
      </c>
      <c r="AC115">
        <v>0</v>
      </c>
      <c r="AD115">
        <v>0</v>
      </c>
      <c r="AE115">
        <v>0</v>
      </c>
      <c r="AF115">
        <v>1.756</v>
      </c>
      <c r="AG115">
        <v>0</v>
      </c>
      <c r="AH115">
        <v>0</v>
      </c>
      <c r="AI115">
        <v>66.215</v>
      </c>
      <c r="AJ115">
        <v>66.215</v>
      </c>
      <c r="AK115">
        <v>1.756</v>
      </c>
      <c r="AL115">
        <v>0</v>
      </c>
      <c r="AM115">
        <v>12.206</v>
      </c>
      <c r="AN115">
        <v>76.369</v>
      </c>
      <c r="AO115">
        <v>0</v>
      </c>
      <c r="AP115">
        <v>0</v>
      </c>
      <c r="AQ115">
        <v>0</v>
      </c>
      <c r="AR115">
        <v>0</v>
      </c>
      <c r="AS115" s="85">
        <v>18209</v>
      </c>
      <c r="AT115">
        <v>0</v>
      </c>
      <c r="AU115">
        <v>0</v>
      </c>
      <c r="AV115">
        <v>0</v>
      </c>
      <c r="AW115">
        <v>0</v>
      </c>
      <c r="AX115">
        <v>0</v>
      </c>
      <c r="AY115">
        <v>0</v>
      </c>
      <c r="AZ115">
        <v>0</v>
      </c>
      <c r="BA115">
        <v>0</v>
      </c>
      <c r="BB115">
        <v>0</v>
      </c>
      <c r="BC115">
        <v>0</v>
      </c>
      <c r="BD115">
        <v>0</v>
      </c>
      <c r="BE115" s="85">
        <v>614029</v>
      </c>
      <c r="BF115">
        <v>0</v>
      </c>
      <c r="BG115">
        <v>0</v>
      </c>
      <c r="BH115">
        <v>3809</v>
      </c>
      <c r="BI115" s="85">
        <v>2818</v>
      </c>
      <c r="BJ115">
        <v>0</v>
      </c>
      <c r="BK115" s="85">
        <v>863038</v>
      </c>
      <c r="BL115">
        <v>5306</v>
      </c>
      <c r="BM115">
        <v>4625.0302734</v>
      </c>
      <c r="BN115">
        <v>4887.6337891</v>
      </c>
      <c r="BO115">
        <v>4887.6337891</v>
      </c>
      <c r="BP115">
        <v>5929.1992188</v>
      </c>
      <c r="BQ115">
        <v>0.0501417969</v>
      </c>
      <c r="BR115">
        <v>0.0434155273</v>
      </c>
      <c r="BS115">
        <v>0</v>
      </c>
      <c r="BT115">
        <v>0</v>
      </c>
      <c r="BU115">
        <v>0</v>
      </c>
      <c r="BV115">
        <v>66864.311254</v>
      </c>
      <c r="BW115">
        <v>10885.416846</v>
      </c>
      <c r="BX115">
        <v>432311</v>
      </c>
      <c r="BY115">
        <v>0</v>
      </c>
      <c r="BZ115">
        <v>80245.782227</v>
      </c>
      <c r="CA115">
        <v>4472.5728467</v>
      </c>
      <c r="CB115">
        <v>0</v>
      </c>
      <c r="CC115">
        <v>1041.1673828</v>
      </c>
      <c r="CD115">
        <v>0</v>
      </c>
      <c r="CE115">
        <v>0</v>
      </c>
      <c r="CF115">
        <v>0</v>
      </c>
      <c r="CG115">
        <v>0</v>
      </c>
      <c r="CH115">
        <v>0.9731359256</v>
      </c>
      <c r="CI115">
        <v>579814</v>
      </c>
      <c r="CJ115">
        <v>125.364</v>
      </c>
      <c r="CK115" s="85">
        <v>37697</v>
      </c>
      <c r="CL115" s="85">
        <v>17390</v>
      </c>
      <c r="CM115" s="85">
        <v>55087</v>
      </c>
      <c r="CN115">
        <v>669116.25056</v>
      </c>
      <c r="CO115">
        <v>5229</v>
      </c>
      <c r="CP115">
        <v>829.278</v>
      </c>
      <c r="CQ115">
        <v>5262</v>
      </c>
      <c r="CR115">
        <v>987.721</v>
      </c>
      <c r="CS115">
        <v>5199</v>
      </c>
      <c r="CT115">
        <v>2304.818</v>
      </c>
      <c r="CU115">
        <v>5092</v>
      </c>
      <c r="CV115">
        <v>1334.117</v>
      </c>
      <c r="CW115">
        <v>5111</v>
      </c>
      <c r="CX115">
        <v>591.372</v>
      </c>
      <c r="CY115">
        <v>5121</v>
      </c>
      <c r="CZ115">
        <v>332.793</v>
      </c>
      <c r="DA115">
        <v>5121</v>
      </c>
      <c r="DB115">
        <v>1346.994</v>
      </c>
      <c r="DC115">
        <v>5150</v>
      </c>
      <c r="DD115">
        <v>1417.459</v>
      </c>
      <c r="DE115">
        <v>5106</v>
      </c>
      <c r="DF115">
        <v>668.851</v>
      </c>
      <c r="DG115">
        <v>5261</v>
      </c>
      <c r="DH115">
        <v>400.387</v>
      </c>
      <c r="DI115">
        <v>4989</v>
      </c>
      <c r="DJ115">
        <v>572.187</v>
      </c>
      <c r="DK115">
        <v>5092</v>
      </c>
      <c r="DL115">
        <v>182.339</v>
      </c>
      <c r="DM115">
        <v>5060</v>
      </c>
      <c r="DN115">
        <v>241.679</v>
      </c>
      <c r="DP115">
        <v>4971</v>
      </c>
      <c r="DQ115" s="85">
        <v>665181</v>
      </c>
      <c r="DR115" s="85">
        <v>15044</v>
      </c>
      <c r="DS115" s="85">
        <v>680225</v>
      </c>
      <c r="DT115">
        <v>0</v>
      </c>
      <c r="DU115" s="85">
        <v>683043</v>
      </c>
      <c r="DV115" s="85">
        <v>69014</v>
      </c>
      <c r="DW115" s="85">
        <v>69014</v>
      </c>
      <c r="DX115">
        <v>683043</v>
      </c>
      <c r="DY115">
        <v>5448</v>
      </c>
      <c r="DZ115">
        <v>69014</v>
      </c>
      <c r="EA115" s="85">
        <v>738130</v>
      </c>
      <c r="EB115" s="85">
        <v>738130</v>
      </c>
    </row>
    <row r="116" spans="1:132" ht="12.75">
      <c r="A116">
        <v>101845</v>
      </c>
      <c r="B116" t="s">
        <v>447</v>
      </c>
      <c r="C116" t="s">
        <v>594</v>
      </c>
      <c r="D116">
        <v>4</v>
      </c>
      <c r="E116">
        <v>2</v>
      </c>
      <c r="F116">
        <v>4851.436</v>
      </c>
      <c r="G116">
        <v>0</v>
      </c>
      <c r="H116">
        <v>0</v>
      </c>
      <c r="I116">
        <v>1.636</v>
      </c>
      <c r="J116">
        <v>102.661</v>
      </c>
      <c r="K116">
        <v>0</v>
      </c>
      <c r="L116">
        <v>0</v>
      </c>
      <c r="M116">
        <v>0</v>
      </c>
      <c r="N116">
        <v>0</v>
      </c>
      <c r="O116">
        <v>0</v>
      </c>
      <c r="P116">
        <v>0</v>
      </c>
      <c r="Q116">
        <v>0</v>
      </c>
      <c r="R116">
        <v>19.739</v>
      </c>
      <c r="S116">
        <v>0</v>
      </c>
      <c r="T116">
        <v>3636</v>
      </c>
      <c r="U116">
        <v>0.749</v>
      </c>
      <c r="V116">
        <v>0</v>
      </c>
      <c r="W116">
        <v>0</v>
      </c>
      <c r="X116">
        <v>0</v>
      </c>
      <c r="Y116">
        <v>0</v>
      </c>
      <c r="Z116">
        <v>0</v>
      </c>
      <c r="AA116">
        <v>0</v>
      </c>
      <c r="AB116">
        <v>0</v>
      </c>
      <c r="AC116">
        <v>0</v>
      </c>
      <c r="AD116">
        <v>0</v>
      </c>
      <c r="AE116">
        <v>0</v>
      </c>
      <c r="AF116">
        <v>505.997</v>
      </c>
      <c r="AG116">
        <v>0</v>
      </c>
      <c r="AH116">
        <v>0</v>
      </c>
      <c r="AI116">
        <v>4851.436</v>
      </c>
      <c r="AJ116">
        <v>4851.436</v>
      </c>
      <c r="AK116">
        <v>505.997</v>
      </c>
      <c r="AL116">
        <v>104.297</v>
      </c>
      <c r="AM116">
        <v>4747.139</v>
      </c>
      <c r="AN116">
        <v>1345.55</v>
      </c>
      <c r="AO116">
        <v>71.917</v>
      </c>
      <c r="AP116">
        <v>0</v>
      </c>
      <c r="AQ116">
        <v>231.333</v>
      </c>
      <c r="AR116">
        <v>0</v>
      </c>
      <c r="AS116" s="85">
        <v>370026</v>
      </c>
      <c r="AT116" s="85">
        <v>35958</v>
      </c>
      <c r="AU116">
        <v>0</v>
      </c>
      <c r="AV116" s="85">
        <v>578333</v>
      </c>
      <c r="AW116">
        <v>0</v>
      </c>
      <c r="AX116">
        <v>0</v>
      </c>
      <c r="AY116">
        <v>0</v>
      </c>
      <c r="AZ116">
        <v>0</v>
      </c>
      <c r="BA116" s="85">
        <v>443711</v>
      </c>
      <c r="BB116">
        <v>0</v>
      </c>
      <c r="BC116">
        <v>0</v>
      </c>
      <c r="BD116">
        <v>0</v>
      </c>
      <c r="BE116" s="85">
        <v>33444269</v>
      </c>
      <c r="BF116">
        <v>0</v>
      </c>
      <c r="BG116">
        <v>0</v>
      </c>
      <c r="BH116">
        <v>3809</v>
      </c>
      <c r="BI116" s="85">
        <v>84870</v>
      </c>
      <c r="BJ116" s="85">
        <v>466563</v>
      </c>
      <c r="BK116" s="85">
        <v>28082478</v>
      </c>
      <c r="BL116">
        <v>5293</v>
      </c>
      <c r="BM116">
        <v>4625.0302734</v>
      </c>
      <c r="BN116">
        <v>4887.6337891</v>
      </c>
      <c r="BO116">
        <v>4887.6337891</v>
      </c>
      <c r="BP116">
        <v>5929.1992188</v>
      </c>
      <c r="BQ116">
        <v>0.0501417969</v>
      </c>
      <c r="BR116">
        <v>0.0434155273</v>
      </c>
      <c r="BS116">
        <v>443711</v>
      </c>
      <c r="BT116">
        <v>316.163</v>
      </c>
      <c r="BU116">
        <v>0</v>
      </c>
      <c r="BV116">
        <v>26004766.48</v>
      </c>
      <c r="BW116">
        <v>128740.10972</v>
      </c>
      <c r="BX116">
        <v>0</v>
      </c>
      <c r="BY116">
        <v>0</v>
      </c>
      <c r="BZ116">
        <v>4311713.6719</v>
      </c>
      <c r="CA116">
        <v>10702.738218</v>
      </c>
      <c r="CB116">
        <v>0</v>
      </c>
      <c r="CC116">
        <v>300015.70171</v>
      </c>
      <c r="CD116">
        <v>1874593.4126</v>
      </c>
      <c r="CE116">
        <v>0</v>
      </c>
      <c r="CF116">
        <v>0</v>
      </c>
      <c r="CG116">
        <v>0</v>
      </c>
      <c r="CH116">
        <v>0.9731359256</v>
      </c>
      <c r="CI116">
        <v>31753943</v>
      </c>
      <c r="CJ116">
        <v>6865.672</v>
      </c>
      <c r="CK116" s="85">
        <v>2064510</v>
      </c>
      <c r="CL116" s="85">
        <v>952355</v>
      </c>
      <c r="CM116" s="85">
        <v>3016865</v>
      </c>
      <c r="CN116">
        <v>36461134.115</v>
      </c>
      <c r="CO116">
        <v>5229</v>
      </c>
      <c r="CP116">
        <v>829.278</v>
      </c>
      <c r="CQ116">
        <v>5262</v>
      </c>
      <c r="CR116">
        <v>987.721</v>
      </c>
      <c r="CS116">
        <v>5199</v>
      </c>
      <c r="CT116">
        <v>2304.818</v>
      </c>
      <c r="CU116">
        <v>5092</v>
      </c>
      <c r="CV116">
        <v>1334.117</v>
      </c>
      <c r="CW116">
        <v>5111</v>
      </c>
      <c r="CX116">
        <v>591.372</v>
      </c>
      <c r="CY116">
        <v>5121</v>
      </c>
      <c r="CZ116">
        <v>332.793</v>
      </c>
      <c r="DA116">
        <v>5121</v>
      </c>
      <c r="DB116">
        <v>1346.994</v>
      </c>
      <c r="DC116">
        <v>5150</v>
      </c>
      <c r="DD116">
        <v>1417.459</v>
      </c>
      <c r="DE116">
        <v>5106</v>
      </c>
      <c r="DF116">
        <v>668.851</v>
      </c>
      <c r="DG116">
        <v>5261</v>
      </c>
      <c r="DH116">
        <v>400.387</v>
      </c>
      <c r="DI116">
        <v>4989</v>
      </c>
      <c r="DJ116">
        <v>572.187</v>
      </c>
      <c r="DK116">
        <v>5092</v>
      </c>
      <c r="DL116">
        <v>182.339</v>
      </c>
      <c r="DM116">
        <v>5060</v>
      </c>
      <c r="DN116">
        <v>241.679</v>
      </c>
      <c r="DP116">
        <v>4971</v>
      </c>
      <c r="DQ116" s="85">
        <v>36340002</v>
      </c>
      <c r="DR116" s="85">
        <v>823881</v>
      </c>
      <c r="DS116" s="85">
        <v>37163883</v>
      </c>
      <c r="DT116" s="85">
        <v>-22852</v>
      </c>
      <c r="DU116" s="85">
        <v>37225901</v>
      </c>
      <c r="DV116" s="85">
        <v>3781632</v>
      </c>
      <c r="DW116" s="85">
        <v>3781632</v>
      </c>
      <c r="DX116">
        <v>37225901</v>
      </c>
      <c r="DY116">
        <v>5422</v>
      </c>
      <c r="DZ116">
        <v>3817590</v>
      </c>
      <c r="EA116" s="85">
        <v>40278724</v>
      </c>
      <c r="EB116" s="85">
        <v>40278724</v>
      </c>
    </row>
    <row r="117" spans="1:132" ht="12.75">
      <c r="A117">
        <v>101846</v>
      </c>
      <c r="B117" t="s">
        <v>447</v>
      </c>
      <c r="C117" t="s">
        <v>170</v>
      </c>
      <c r="D117">
        <v>4</v>
      </c>
      <c r="E117">
        <v>2</v>
      </c>
      <c r="F117">
        <v>2996.484</v>
      </c>
      <c r="G117">
        <v>0</v>
      </c>
      <c r="H117">
        <v>0</v>
      </c>
      <c r="I117">
        <v>1.855</v>
      </c>
      <c r="J117">
        <v>21.065</v>
      </c>
      <c r="K117">
        <v>2.723</v>
      </c>
      <c r="L117">
        <v>0</v>
      </c>
      <c r="M117">
        <v>0</v>
      </c>
      <c r="N117">
        <v>0</v>
      </c>
      <c r="O117">
        <v>0</v>
      </c>
      <c r="P117">
        <v>0</v>
      </c>
      <c r="Q117">
        <v>1.65</v>
      </c>
      <c r="R117">
        <v>16.233</v>
      </c>
      <c r="S117">
        <v>149.824</v>
      </c>
      <c r="T117">
        <v>1748.67</v>
      </c>
      <c r="U117">
        <v>0</v>
      </c>
      <c r="V117">
        <v>0</v>
      </c>
      <c r="W117">
        <v>0</v>
      </c>
      <c r="X117">
        <v>0</v>
      </c>
      <c r="Y117">
        <v>0</v>
      </c>
      <c r="Z117">
        <v>0</v>
      </c>
      <c r="AA117">
        <v>0</v>
      </c>
      <c r="AB117">
        <v>0</v>
      </c>
      <c r="AC117">
        <v>0</v>
      </c>
      <c r="AD117">
        <v>0</v>
      </c>
      <c r="AE117">
        <v>0</v>
      </c>
      <c r="AF117">
        <v>353.795</v>
      </c>
      <c r="AG117">
        <v>0</v>
      </c>
      <c r="AH117">
        <v>0</v>
      </c>
      <c r="AI117">
        <v>2996.484</v>
      </c>
      <c r="AJ117">
        <v>2996.484</v>
      </c>
      <c r="AK117">
        <v>353.795</v>
      </c>
      <c r="AL117">
        <v>25.643</v>
      </c>
      <c r="AM117">
        <v>2969.191</v>
      </c>
      <c r="AN117">
        <v>443.104</v>
      </c>
      <c r="AO117">
        <v>0</v>
      </c>
      <c r="AP117">
        <v>0</v>
      </c>
      <c r="AQ117">
        <v>0</v>
      </c>
      <c r="AR117">
        <v>0</v>
      </c>
      <c r="AS117" s="85">
        <v>121854</v>
      </c>
      <c r="AT117">
        <v>0</v>
      </c>
      <c r="AU117">
        <v>0</v>
      </c>
      <c r="AV117">
        <v>0</v>
      </c>
      <c r="AW117">
        <v>0</v>
      </c>
      <c r="AX117">
        <v>0</v>
      </c>
      <c r="AY117">
        <v>0</v>
      </c>
      <c r="AZ117">
        <v>0</v>
      </c>
      <c r="BA117" s="85">
        <v>3998</v>
      </c>
      <c r="BB117">
        <v>0</v>
      </c>
      <c r="BC117">
        <v>0</v>
      </c>
      <c r="BD117">
        <v>0</v>
      </c>
      <c r="BE117" s="85">
        <v>19378262</v>
      </c>
      <c r="BF117">
        <v>0</v>
      </c>
      <c r="BG117">
        <v>0</v>
      </c>
      <c r="BH117">
        <v>3809</v>
      </c>
      <c r="BI117" s="85">
        <v>46024</v>
      </c>
      <c r="BJ117">
        <v>0</v>
      </c>
      <c r="BK117" s="85">
        <v>13672492</v>
      </c>
      <c r="BL117">
        <v>5152.953</v>
      </c>
      <c r="BM117">
        <v>4625.0302734</v>
      </c>
      <c r="BN117">
        <v>4887.6337891</v>
      </c>
      <c r="BO117">
        <v>4887.6337891</v>
      </c>
      <c r="BP117">
        <v>5929.1992188</v>
      </c>
      <c r="BQ117">
        <v>0.0501417969</v>
      </c>
      <c r="BR117">
        <v>0.0434155273</v>
      </c>
      <c r="BS117">
        <v>3998</v>
      </c>
      <c r="BT117">
        <v>80.639</v>
      </c>
      <c r="BU117">
        <v>0</v>
      </c>
      <c r="BV117">
        <v>16265190.168</v>
      </c>
      <c r="BW117">
        <v>105873.56001</v>
      </c>
      <c r="BX117">
        <v>13207</v>
      </c>
      <c r="BY117">
        <v>106600.36125</v>
      </c>
      <c r="BZ117">
        <v>2073642.5596</v>
      </c>
      <c r="CA117">
        <v>0</v>
      </c>
      <c r="CB117">
        <v>0</v>
      </c>
      <c r="CC117">
        <v>209772.10376</v>
      </c>
      <c r="CD117">
        <v>478124.6958</v>
      </c>
      <c r="CE117">
        <v>0</v>
      </c>
      <c r="CF117">
        <v>0</v>
      </c>
      <c r="CG117">
        <v>0</v>
      </c>
      <c r="CH117">
        <v>0.9731359256</v>
      </c>
      <c r="CI117">
        <v>18735212</v>
      </c>
      <c r="CJ117">
        <v>4050.83</v>
      </c>
      <c r="CK117" s="85">
        <v>1218086</v>
      </c>
      <c r="CL117" s="85">
        <v>561901</v>
      </c>
      <c r="CM117" s="85">
        <v>1779987</v>
      </c>
      <c r="CN117">
        <v>21158249.449</v>
      </c>
      <c r="CO117">
        <v>5229</v>
      </c>
      <c r="CP117">
        <v>829.278</v>
      </c>
      <c r="CQ117">
        <v>5262</v>
      </c>
      <c r="CR117">
        <v>987.721</v>
      </c>
      <c r="CS117">
        <v>5199</v>
      </c>
      <c r="CT117">
        <v>2304.818</v>
      </c>
      <c r="CU117">
        <v>5092</v>
      </c>
      <c r="CV117">
        <v>1334.117</v>
      </c>
      <c r="CW117">
        <v>5111</v>
      </c>
      <c r="CX117">
        <v>591.372</v>
      </c>
      <c r="CY117">
        <v>5121</v>
      </c>
      <c r="CZ117">
        <v>332.793</v>
      </c>
      <c r="DA117">
        <v>5121</v>
      </c>
      <c r="DB117">
        <v>1346.994</v>
      </c>
      <c r="DC117">
        <v>5150</v>
      </c>
      <c r="DD117">
        <v>1417.459</v>
      </c>
      <c r="DE117">
        <v>5106</v>
      </c>
      <c r="DF117">
        <v>668.851</v>
      </c>
      <c r="DG117">
        <v>5261</v>
      </c>
      <c r="DH117">
        <v>400.387</v>
      </c>
      <c r="DI117">
        <v>4989</v>
      </c>
      <c r="DJ117">
        <v>572.187</v>
      </c>
      <c r="DK117">
        <v>5092</v>
      </c>
      <c r="DL117">
        <v>182.339</v>
      </c>
      <c r="DM117">
        <v>5060</v>
      </c>
      <c r="DN117">
        <v>241.679</v>
      </c>
      <c r="DO117">
        <v>4230.307</v>
      </c>
      <c r="DP117">
        <v>4971</v>
      </c>
      <c r="DQ117" s="85">
        <v>20873737</v>
      </c>
      <c r="DR117" s="85">
        <v>486100</v>
      </c>
      <c r="DS117" s="85">
        <v>21359837</v>
      </c>
      <c r="DT117" s="85">
        <v>3998</v>
      </c>
      <c r="DU117" s="85">
        <v>21409859</v>
      </c>
      <c r="DV117" s="85">
        <v>2031597</v>
      </c>
      <c r="DW117" s="85">
        <v>2031597</v>
      </c>
      <c r="DX117">
        <v>21409859</v>
      </c>
      <c r="DY117">
        <v>5285</v>
      </c>
      <c r="DZ117">
        <v>2031597</v>
      </c>
      <c r="EA117" s="85">
        <v>23189846</v>
      </c>
      <c r="EB117" s="85">
        <v>23189846</v>
      </c>
    </row>
    <row r="118" spans="1:132" ht="12.75">
      <c r="A118">
        <v>101847</v>
      </c>
      <c r="B118" t="s">
        <v>447</v>
      </c>
      <c r="C118" t="s">
        <v>29</v>
      </c>
      <c r="D118">
        <v>4</v>
      </c>
      <c r="E118">
        <v>2</v>
      </c>
      <c r="F118">
        <v>424.725</v>
      </c>
      <c r="G118">
        <v>0</v>
      </c>
      <c r="H118">
        <v>0</v>
      </c>
      <c r="I118">
        <v>0.211</v>
      </c>
      <c r="J118">
        <v>0</v>
      </c>
      <c r="K118">
        <v>0</v>
      </c>
      <c r="L118">
        <v>0</v>
      </c>
      <c r="M118">
        <v>0</v>
      </c>
      <c r="N118">
        <v>0</v>
      </c>
      <c r="O118">
        <v>0</v>
      </c>
      <c r="P118">
        <v>0</v>
      </c>
      <c r="Q118">
        <v>0</v>
      </c>
      <c r="R118">
        <v>21.035</v>
      </c>
      <c r="S118">
        <v>0</v>
      </c>
      <c r="T118">
        <v>351</v>
      </c>
      <c r="U118">
        <v>0</v>
      </c>
      <c r="V118">
        <v>0</v>
      </c>
      <c r="W118">
        <v>0</v>
      </c>
      <c r="X118">
        <v>0</v>
      </c>
      <c r="Y118">
        <v>0</v>
      </c>
      <c r="Z118">
        <v>0</v>
      </c>
      <c r="AA118">
        <v>0</v>
      </c>
      <c r="AB118">
        <v>0</v>
      </c>
      <c r="AC118">
        <v>0</v>
      </c>
      <c r="AD118">
        <v>0</v>
      </c>
      <c r="AE118">
        <v>0</v>
      </c>
      <c r="AF118">
        <v>0</v>
      </c>
      <c r="AG118">
        <v>0</v>
      </c>
      <c r="AH118">
        <v>0</v>
      </c>
      <c r="AI118">
        <v>424.725</v>
      </c>
      <c r="AJ118">
        <v>424.725</v>
      </c>
      <c r="AK118">
        <v>0</v>
      </c>
      <c r="AL118">
        <v>0.211</v>
      </c>
      <c r="AM118">
        <v>424.514</v>
      </c>
      <c r="AN118">
        <v>0</v>
      </c>
      <c r="AO118">
        <v>0</v>
      </c>
      <c r="AP118">
        <v>0</v>
      </c>
      <c r="AQ118">
        <v>0</v>
      </c>
      <c r="AR118">
        <v>0</v>
      </c>
      <c r="AS118">
        <v>0</v>
      </c>
      <c r="AT118">
        <v>0</v>
      </c>
      <c r="AU118">
        <v>0</v>
      </c>
      <c r="AV118">
        <v>0</v>
      </c>
      <c r="AW118">
        <v>0</v>
      </c>
      <c r="AX118">
        <v>0</v>
      </c>
      <c r="AY118">
        <v>0</v>
      </c>
      <c r="AZ118">
        <v>0</v>
      </c>
      <c r="BA118">
        <v>0</v>
      </c>
      <c r="BB118">
        <v>0</v>
      </c>
      <c r="BC118">
        <v>0</v>
      </c>
      <c r="BD118">
        <v>0</v>
      </c>
      <c r="BE118" s="85">
        <v>2885160</v>
      </c>
      <c r="BF118">
        <v>0</v>
      </c>
      <c r="BG118">
        <v>0</v>
      </c>
      <c r="BH118">
        <v>3809</v>
      </c>
      <c r="BI118" s="85">
        <v>12838</v>
      </c>
      <c r="BJ118">
        <v>0</v>
      </c>
      <c r="BK118" s="85">
        <v>3302306</v>
      </c>
      <c r="BL118">
        <v>5059</v>
      </c>
      <c r="BM118">
        <v>4625.0302734</v>
      </c>
      <c r="BN118">
        <v>4887.6337891</v>
      </c>
      <c r="BO118">
        <v>4887.6337891</v>
      </c>
      <c r="BP118">
        <v>5929.1992188</v>
      </c>
      <c r="BQ118">
        <v>0.0501417969</v>
      </c>
      <c r="BR118">
        <v>0.0434155273</v>
      </c>
      <c r="BS118">
        <v>0</v>
      </c>
      <c r="BT118">
        <v>1.055</v>
      </c>
      <c r="BU118">
        <v>0</v>
      </c>
      <c r="BV118">
        <v>2325482.2405</v>
      </c>
      <c r="BW118">
        <v>137192.77612</v>
      </c>
      <c r="BX118">
        <v>0</v>
      </c>
      <c r="BY118">
        <v>0</v>
      </c>
      <c r="BZ118">
        <v>416229.78516</v>
      </c>
      <c r="CA118">
        <v>0</v>
      </c>
      <c r="CB118">
        <v>0</v>
      </c>
      <c r="CC118">
        <v>0</v>
      </c>
      <c r="CD118">
        <v>6255.3051758</v>
      </c>
      <c r="CE118">
        <v>0</v>
      </c>
      <c r="CF118">
        <v>0</v>
      </c>
      <c r="CG118">
        <v>0</v>
      </c>
      <c r="CH118">
        <v>0.9731359256</v>
      </c>
      <c r="CI118">
        <v>2807653</v>
      </c>
      <c r="CJ118">
        <v>607.056</v>
      </c>
      <c r="CK118" s="85">
        <v>182542</v>
      </c>
      <c r="CL118" s="85">
        <v>84206</v>
      </c>
      <c r="CM118" s="85">
        <v>266748</v>
      </c>
      <c r="CN118">
        <v>3151908.107</v>
      </c>
      <c r="CO118">
        <v>5229</v>
      </c>
      <c r="CP118">
        <v>829.278</v>
      </c>
      <c r="CQ118">
        <v>5262</v>
      </c>
      <c r="CR118">
        <v>987.721</v>
      </c>
      <c r="CS118">
        <v>5199</v>
      </c>
      <c r="CT118">
        <v>2304.818</v>
      </c>
      <c r="CU118">
        <v>5092</v>
      </c>
      <c r="CV118">
        <v>1334.117</v>
      </c>
      <c r="CW118">
        <v>5111</v>
      </c>
      <c r="CX118">
        <v>591.372</v>
      </c>
      <c r="CY118">
        <v>5121</v>
      </c>
      <c r="CZ118">
        <v>332.793</v>
      </c>
      <c r="DA118">
        <v>5121</v>
      </c>
      <c r="DB118">
        <v>1346.994</v>
      </c>
      <c r="DC118">
        <v>5150</v>
      </c>
      <c r="DD118">
        <v>1417.459</v>
      </c>
      <c r="DE118">
        <v>5106</v>
      </c>
      <c r="DF118">
        <v>668.851</v>
      </c>
      <c r="DG118">
        <v>5261</v>
      </c>
      <c r="DH118">
        <v>400.387</v>
      </c>
      <c r="DI118">
        <v>4989</v>
      </c>
      <c r="DJ118">
        <v>572.187</v>
      </c>
      <c r="DK118">
        <v>5092</v>
      </c>
      <c r="DL118">
        <v>182.339</v>
      </c>
      <c r="DM118">
        <v>5060</v>
      </c>
      <c r="DN118">
        <v>241.679</v>
      </c>
      <c r="DP118">
        <v>4971</v>
      </c>
      <c r="DQ118" s="85">
        <v>3071096</v>
      </c>
      <c r="DR118" s="85">
        <v>72847</v>
      </c>
      <c r="DS118" s="85">
        <v>3143943</v>
      </c>
      <c r="DT118">
        <v>0</v>
      </c>
      <c r="DU118" s="85">
        <v>3156781</v>
      </c>
      <c r="DV118" s="85">
        <v>271621</v>
      </c>
      <c r="DW118" s="85">
        <v>271621</v>
      </c>
      <c r="DX118">
        <v>3156781</v>
      </c>
      <c r="DY118">
        <v>5200</v>
      </c>
      <c r="DZ118">
        <v>271621</v>
      </c>
      <c r="EA118" s="85">
        <v>3423529</v>
      </c>
      <c r="EB118" s="85">
        <v>3423529</v>
      </c>
    </row>
    <row r="119" spans="1:132" ht="12.75">
      <c r="A119">
        <v>101848</v>
      </c>
      <c r="B119" t="s">
        <v>447</v>
      </c>
      <c r="C119" t="s">
        <v>172</v>
      </c>
      <c r="D119">
        <v>4</v>
      </c>
      <c r="E119">
        <v>2</v>
      </c>
      <c r="F119">
        <v>326.89</v>
      </c>
      <c r="G119">
        <v>0</v>
      </c>
      <c r="H119">
        <v>0</v>
      </c>
      <c r="I119">
        <v>0.623</v>
      </c>
      <c r="J119">
        <v>6.002</v>
      </c>
      <c r="K119">
        <v>1.055</v>
      </c>
      <c r="L119">
        <v>0</v>
      </c>
      <c r="M119">
        <v>0</v>
      </c>
      <c r="N119">
        <v>0</v>
      </c>
      <c r="O119">
        <v>0</v>
      </c>
      <c r="P119">
        <v>36.6</v>
      </c>
      <c r="Q119">
        <v>0</v>
      </c>
      <c r="R119">
        <v>1.494</v>
      </c>
      <c r="S119">
        <v>0</v>
      </c>
      <c r="T119">
        <v>317</v>
      </c>
      <c r="U119">
        <v>0</v>
      </c>
      <c r="V119">
        <v>0</v>
      </c>
      <c r="W119">
        <v>0</v>
      </c>
      <c r="X119">
        <v>0</v>
      </c>
      <c r="Y119">
        <v>0</v>
      </c>
      <c r="Z119">
        <v>0</v>
      </c>
      <c r="AA119">
        <v>0</v>
      </c>
      <c r="AB119">
        <v>0</v>
      </c>
      <c r="AC119">
        <v>0</v>
      </c>
      <c r="AD119">
        <v>0</v>
      </c>
      <c r="AE119">
        <v>0</v>
      </c>
      <c r="AF119">
        <v>0</v>
      </c>
      <c r="AG119">
        <v>0</v>
      </c>
      <c r="AH119">
        <v>0</v>
      </c>
      <c r="AI119">
        <v>326.89</v>
      </c>
      <c r="AJ119">
        <v>326.89</v>
      </c>
      <c r="AK119">
        <v>0</v>
      </c>
      <c r="AL119">
        <v>44.28</v>
      </c>
      <c r="AM119">
        <v>282.61</v>
      </c>
      <c r="AN119">
        <v>0</v>
      </c>
      <c r="AO119">
        <v>0</v>
      </c>
      <c r="AP119">
        <v>0</v>
      </c>
      <c r="AQ119">
        <v>0</v>
      </c>
      <c r="AR119">
        <v>0</v>
      </c>
      <c r="AS119">
        <v>0</v>
      </c>
      <c r="AT119">
        <v>0</v>
      </c>
      <c r="AU119">
        <v>0</v>
      </c>
      <c r="AV119">
        <v>0</v>
      </c>
      <c r="AW119">
        <v>0</v>
      </c>
      <c r="AX119">
        <v>0</v>
      </c>
      <c r="AY119">
        <v>0</v>
      </c>
      <c r="AZ119">
        <v>0</v>
      </c>
      <c r="BA119" s="85">
        <v>58013</v>
      </c>
      <c r="BB119">
        <v>0</v>
      </c>
      <c r="BC119" s="85">
        <v>17426</v>
      </c>
      <c r="BD119">
        <v>0</v>
      </c>
      <c r="BE119" s="85">
        <v>3021260</v>
      </c>
      <c r="BF119">
        <v>0</v>
      </c>
      <c r="BG119">
        <v>0</v>
      </c>
      <c r="BH119">
        <v>3809</v>
      </c>
      <c r="BI119" s="85">
        <v>12500</v>
      </c>
      <c r="BJ119" s="85">
        <v>39619</v>
      </c>
      <c r="BK119" s="85">
        <v>3031137</v>
      </c>
      <c r="BL119">
        <v>5283</v>
      </c>
      <c r="BM119">
        <v>4625.0302734</v>
      </c>
      <c r="BN119">
        <v>4887.6337891</v>
      </c>
      <c r="BO119">
        <v>4887.6337891</v>
      </c>
      <c r="BP119">
        <v>5929.1992188</v>
      </c>
      <c r="BQ119">
        <v>0.0501417969</v>
      </c>
      <c r="BR119">
        <v>0.0434155273</v>
      </c>
      <c r="BS119">
        <v>75439</v>
      </c>
      <c r="BT119">
        <v>170.686</v>
      </c>
      <c r="BU119">
        <v>0</v>
      </c>
      <c r="BV119">
        <v>1548133.9508</v>
      </c>
      <c r="BW119">
        <v>9744.0459962</v>
      </c>
      <c r="BX119">
        <v>0</v>
      </c>
      <c r="BY119">
        <v>0</v>
      </c>
      <c r="BZ119">
        <v>375911.23047</v>
      </c>
      <c r="CA119">
        <v>0</v>
      </c>
      <c r="CB119">
        <v>0</v>
      </c>
      <c r="CC119">
        <v>0</v>
      </c>
      <c r="CD119">
        <v>1012031.2979</v>
      </c>
      <c r="CE119">
        <v>0</v>
      </c>
      <c r="CF119">
        <v>868034.76563</v>
      </c>
      <c r="CG119">
        <v>0</v>
      </c>
      <c r="CH119">
        <v>0.9731359256</v>
      </c>
      <c r="CI119">
        <v>2866684</v>
      </c>
      <c r="CJ119">
        <v>619.82</v>
      </c>
      <c r="CK119" s="85">
        <v>186380</v>
      </c>
      <c r="CL119" s="85">
        <v>85977</v>
      </c>
      <c r="CM119" s="85">
        <v>272357</v>
      </c>
      <c r="CN119">
        <v>3293616.5251</v>
      </c>
      <c r="CO119">
        <v>5229</v>
      </c>
      <c r="CP119">
        <v>829.278</v>
      </c>
      <c r="CQ119">
        <v>5262</v>
      </c>
      <c r="CR119">
        <v>987.721</v>
      </c>
      <c r="CS119">
        <v>5199</v>
      </c>
      <c r="CT119">
        <v>2304.818</v>
      </c>
      <c r="CU119">
        <v>5092</v>
      </c>
      <c r="CV119">
        <v>1334.117</v>
      </c>
      <c r="CW119">
        <v>5111</v>
      </c>
      <c r="CX119">
        <v>591.372</v>
      </c>
      <c r="CY119">
        <v>5121</v>
      </c>
      <c r="CZ119">
        <v>332.793</v>
      </c>
      <c r="DA119">
        <v>5121</v>
      </c>
      <c r="DB119">
        <v>1346.994</v>
      </c>
      <c r="DC119">
        <v>5150</v>
      </c>
      <c r="DD119">
        <v>1417.459</v>
      </c>
      <c r="DE119">
        <v>5106</v>
      </c>
      <c r="DF119">
        <v>668.851</v>
      </c>
      <c r="DG119">
        <v>5261</v>
      </c>
      <c r="DH119">
        <v>400.387</v>
      </c>
      <c r="DI119">
        <v>4989</v>
      </c>
      <c r="DJ119">
        <v>572.187</v>
      </c>
      <c r="DK119">
        <v>5092</v>
      </c>
      <c r="DL119">
        <v>182.339</v>
      </c>
      <c r="DM119">
        <v>5060</v>
      </c>
      <c r="DN119">
        <v>241.679</v>
      </c>
      <c r="DP119">
        <v>4971</v>
      </c>
      <c r="DQ119" s="85">
        <v>3274509</v>
      </c>
      <c r="DR119" s="85">
        <v>74378</v>
      </c>
      <c r="DS119" s="85">
        <v>3348887</v>
      </c>
      <c r="DT119" s="85">
        <v>35820</v>
      </c>
      <c r="DU119" s="85">
        <v>3397207</v>
      </c>
      <c r="DV119" s="85">
        <v>375947</v>
      </c>
      <c r="DW119" s="85">
        <v>375947</v>
      </c>
      <c r="DX119">
        <v>3397207</v>
      </c>
      <c r="DY119">
        <v>5481</v>
      </c>
      <c r="DZ119">
        <v>375947</v>
      </c>
      <c r="EA119" s="85">
        <v>3669564</v>
      </c>
      <c r="EB119" s="85">
        <v>3669564</v>
      </c>
    </row>
    <row r="120" spans="1:132" ht="12.75">
      <c r="A120">
        <v>101849</v>
      </c>
      <c r="B120" t="s">
        <v>447</v>
      </c>
      <c r="C120" t="s">
        <v>30</v>
      </c>
      <c r="D120">
        <v>4</v>
      </c>
      <c r="E120">
        <v>2</v>
      </c>
      <c r="F120">
        <v>233.903</v>
      </c>
      <c r="G120">
        <v>0</v>
      </c>
      <c r="H120">
        <v>0</v>
      </c>
      <c r="I120">
        <v>0.326</v>
      </c>
      <c r="J120">
        <v>5.432</v>
      </c>
      <c r="K120">
        <v>0</v>
      </c>
      <c r="L120">
        <v>0</v>
      </c>
      <c r="M120">
        <v>0</v>
      </c>
      <c r="N120">
        <v>0</v>
      </c>
      <c r="O120">
        <v>0</v>
      </c>
      <c r="P120">
        <v>0</v>
      </c>
      <c r="Q120">
        <v>0</v>
      </c>
      <c r="R120">
        <v>0.667</v>
      </c>
      <c r="S120">
        <v>0</v>
      </c>
      <c r="T120">
        <v>244.33</v>
      </c>
      <c r="U120">
        <v>0</v>
      </c>
      <c r="V120">
        <v>0</v>
      </c>
      <c r="W120">
        <v>0</v>
      </c>
      <c r="X120">
        <v>0</v>
      </c>
      <c r="Y120">
        <v>0</v>
      </c>
      <c r="Z120">
        <v>0</v>
      </c>
      <c r="AA120">
        <v>0</v>
      </c>
      <c r="AB120">
        <v>0</v>
      </c>
      <c r="AC120">
        <v>0</v>
      </c>
      <c r="AD120">
        <v>0</v>
      </c>
      <c r="AE120">
        <v>0</v>
      </c>
      <c r="AF120">
        <v>74.085</v>
      </c>
      <c r="AG120">
        <v>0</v>
      </c>
      <c r="AH120">
        <v>0</v>
      </c>
      <c r="AI120">
        <v>233.903</v>
      </c>
      <c r="AJ120">
        <v>233.903</v>
      </c>
      <c r="AK120">
        <v>74.085</v>
      </c>
      <c r="AL120">
        <v>5.758</v>
      </c>
      <c r="AM120">
        <v>228.145</v>
      </c>
      <c r="AN120">
        <v>0</v>
      </c>
      <c r="AO120">
        <v>0</v>
      </c>
      <c r="AP120">
        <v>0</v>
      </c>
      <c r="AQ120">
        <v>0</v>
      </c>
      <c r="AR120">
        <v>0</v>
      </c>
      <c r="AS120">
        <v>0</v>
      </c>
      <c r="AT120">
        <v>0</v>
      </c>
      <c r="AU120">
        <v>0</v>
      </c>
      <c r="AV120">
        <v>0</v>
      </c>
      <c r="AW120">
        <v>0</v>
      </c>
      <c r="AX120">
        <v>0</v>
      </c>
      <c r="AY120">
        <v>0</v>
      </c>
      <c r="AZ120">
        <v>0</v>
      </c>
      <c r="BA120">
        <v>0</v>
      </c>
      <c r="BB120">
        <v>0</v>
      </c>
      <c r="BC120">
        <v>0</v>
      </c>
      <c r="BD120">
        <v>0</v>
      </c>
      <c r="BE120" s="85">
        <v>1694075</v>
      </c>
      <c r="BF120">
        <v>0</v>
      </c>
      <c r="BG120">
        <v>0</v>
      </c>
      <c r="BH120">
        <v>3809</v>
      </c>
      <c r="BI120" s="85">
        <v>17296</v>
      </c>
      <c r="BJ120" s="85">
        <v>26516</v>
      </c>
      <c r="BK120" s="85">
        <v>3430523</v>
      </c>
      <c r="BL120">
        <v>5145</v>
      </c>
      <c r="BM120">
        <v>4625.0302734</v>
      </c>
      <c r="BN120">
        <v>4887.6337891</v>
      </c>
      <c r="BO120">
        <v>4887.6337891</v>
      </c>
      <c r="BP120">
        <v>5929.1992188</v>
      </c>
      <c r="BQ120">
        <v>0.0501417969</v>
      </c>
      <c r="BR120">
        <v>0.0434155273</v>
      </c>
      <c r="BS120">
        <v>0</v>
      </c>
      <c r="BT120">
        <v>17.926</v>
      </c>
      <c r="BU120">
        <v>0</v>
      </c>
      <c r="BV120">
        <v>1249775.3802</v>
      </c>
      <c r="BW120">
        <v>4350.2534668</v>
      </c>
      <c r="BX120">
        <v>0</v>
      </c>
      <c r="BY120">
        <v>0</v>
      </c>
      <c r="BZ120">
        <v>289736.24903</v>
      </c>
      <c r="CA120">
        <v>0</v>
      </c>
      <c r="CB120">
        <v>0</v>
      </c>
      <c r="CC120">
        <v>43926.472412</v>
      </c>
      <c r="CD120">
        <v>106286.8252</v>
      </c>
      <c r="CE120">
        <v>0</v>
      </c>
      <c r="CF120">
        <v>0</v>
      </c>
      <c r="CG120">
        <v>0</v>
      </c>
      <c r="CH120">
        <v>0.9731359256</v>
      </c>
      <c r="CI120">
        <v>1648565</v>
      </c>
      <c r="CJ120">
        <v>356.444</v>
      </c>
      <c r="CK120" s="85">
        <v>107183</v>
      </c>
      <c r="CL120" s="85">
        <v>49443</v>
      </c>
      <c r="CM120" s="85">
        <v>156626</v>
      </c>
      <c r="CN120">
        <v>1850701.1803</v>
      </c>
      <c r="CO120">
        <v>5229</v>
      </c>
      <c r="CP120">
        <v>829.278</v>
      </c>
      <c r="CQ120">
        <v>5262</v>
      </c>
      <c r="CR120">
        <v>987.721</v>
      </c>
      <c r="CS120">
        <v>5199</v>
      </c>
      <c r="CT120">
        <v>2304.818</v>
      </c>
      <c r="CU120">
        <v>5092</v>
      </c>
      <c r="CV120">
        <v>1334.117</v>
      </c>
      <c r="CW120">
        <v>5111</v>
      </c>
      <c r="CX120">
        <v>591.372</v>
      </c>
      <c r="CY120">
        <v>5121</v>
      </c>
      <c r="CZ120">
        <v>332.793</v>
      </c>
      <c r="DA120">
        <v>5121</v>
      </c>
      <c r="DB120">
        <v>1346.994</v>
      </c>
      <c r="DC120">
        <v>5150</v>
      </c>
      <c r="DD120">
        <v>1417.459</v>
      </c>
      <c r="DE120">
        <v>5106</v>
      </c>
      <c r="DF120">
        <v>668.851</v>
      </c>
      <c r="DG120">
        <v>5261</v>
      </c>
      <c r="DH120">
        <v>400.387</v>
      </c>
      <c r="DI120">
        <v>4989</v>
      </c>
      <c r="DJ120">
        <v>572.187</v>
      </c>
      <c r="DK120">
        <v>5092</v>
      </c>
      <c r="DL120">
        <v>182.339</v>
      </c>
      <c r="DM120">
        <v>5060</v>
      </c>
      <c r="DN120">
        <v>241.679</v>
      </c>
      <c r="DP120">
        <v>4971</v>
      </c>
      <c r="DQ120" s="85">
        <v>1833904</v>
      </c>
      <c r="DR120" s="85">
        <v>42773</v>
      </c>
      <c r="DS120" s="85">
        <v>1876677</v>
      </c>
      <c r="DT120" s="85">
        <v>-26516</v>
      </c>
      <c r="DU120" s="85">
        <v>1867457</v>
      </c>
      <c r="DV120" s="85">
        <v>173382</v>
      </c>
      <c r="DW120" s="85">
        <v>173382</v>
      </c>
      <c r="DX120">
        <v>1867457</v>
      </c>
      <c r="DY120">
        <v>5239</v>
      </c>
      <c r="DZ120">
        <v>173382</v>
      </c>
      <c r="EA120" s="85">
        <v>2024083</v>
      </c>
      <c r="EB120" s="85">
        <v>2024083</v>
      </c>
    </row>
    <row r="121" spans="1:132" ht="12.75">
      <c r="A121">
        <v>101850</v>
      </c>
      <c r="B121" t="s">
        <v>447</v>
      </c>
      <c r="C121" t="s">
        <v>139</v>
      </c>
      <c r="D121">
        <v>4</v>
      </c>
      <c r="E121">
        <v>2</v>
      </c>
      <c r="F121">
        <v>432.873</v>
      </c>
      <c r="G121">
        <v>0</v>
      </c>
      <c r="H121">
        <v>0</v>
      </c>
      <c r="I121">
        <v>0.727</v>
      </c>
      <c r="J121">
        <v>9.386</v>
      </c>
      <c r="K121">
        <v>0</v>
      </c>
      <c r="L121">
        <v>0</v>
      </c>
      <c r="M121">
        <v>0</v>
      </c>
      <c r="N121">
        <v>0</v>
      </c>
      <c r="O121">
        <v>0</v>
      </c>
      <c r="P121">
        <v>0</v>
      </c>
      <c r="Q121">
        <v>0</v>
      </c>
      <c r="R121">
        <v>9.223</v>
      </c>
      <c r="S121">
        <v>0</v>
      </c>
      <c r="T121">
        <v>506.33</v>
      </c>
      <c r="U121">
        <v>0</v>
      </c>
      <c r="V121">
        <v>0</v>
      </c>
      <c r="W121">
        <v>0</v>
      </c>
      <c r="X121">
        <v>0</v>
      </c>
      <c r="Y121">
        <v>0</v>
      </c>
      <c r="Z121">
        <v>0</v>
      </c>
      <c r="AA121">
        <v>0</v>
      </c>
      <c r="AB121">
        <v>0</v>
      </c>
      <c r="AC121">
        <v>0</v>
      </c>
      <c r="AD121">
        <v>0</v>
      </c>
      <c r="AE121">
        <v>0</v>
      </c>
      <c r="AF121">
        <v>0</v>
      </c>
      <c r="AG121">
        <v>0</v>
      </c>
      <c r="AH121">
        <v>0</v>
      </c>
      <c r="AI121">
        <v>432.873</v>
      </c>
      <c r="AJ121">
        <v>432.873</v>
      </c>
      <c r="AK121">
        <v>0</v>
      </c>
      <c r="AL121">
        <v>10.113</v>
      </c>
      <c r="AM121">
        <v>422.76</v>
      </c>
      <c r="AN121">
        <v>0</v>
      </c>
      <c r="AO121">
        <v>12</v>
      </c>
      <c r="AP121">
        <v>0</v>
      </c>
      <c r="AQ121">
        <v>0</v>
      </c>
      <c r="AR121">
        <v>0</v>
      </c>
      <c r="AS121">
        <v>0</v>
      </c>
      <c r="AT121" s="85">
        <v>6000</v>
      </c>
      <c r="AU121">
        <v>0</v>
      </c>
      <c r="AV121">
        <v>0</v>
      </c>
      <c r="AW121">
        <v>0</v>
      </c>
      <c r="AX121">
        <v>0</v>
      </c>
      <c r="AY121">
        <v>0</v>
      </c>
      <c r="AZ121">
        <v>0</v>
      </c>
      <c r="BA121" s="85">
        <v>47157</v>
      </c>
      <c r="BB121">
        <v>0</v>
      </c>
      <c r="BC121">
        <v>0</v>
      </c>
      <c r="BD121">
        <v>0</v>
      </c>
      <c r="BE121" s="85">
        <v>3212118</v>
      </c>
      <c r="BF121">
        <v>0</v>
      </c>
      <c r="BG121">
        <v>0</v>
      </c>
      <c r="BH121">
        <v>3809</v>
      </c>
      <c r="BI121" s="85">
        <v>15295</v>
      </c>
      <c r="BJ121" s="85">
        <v>64608</v>
      </c>
      <c r="BK121" s="85">
        <v>3979120</v>
      </c>
      <c r="BL121">
        <v>5188</v>
      </c>
      <c r="BM121">
        <v>4625.0302734</v>
      </c>
      <c r="BN121">
        <v>4887.6337891</v>
      </c>
      <c r="BO121">
        <v>4887.6337891</v>
      </c>
      <c r="BP121">
        <v>5929.1992188</v>
      </c>
      <c r="BQ121">
        <v>0.0501417969</v>
      </c>
      <c r="BR121">
        <v>0.0434155273</v>
      </c>
      <c r="BS121">
        <v>47157</v>
      </c>
      <c r="BT121">
        <v>31.793</v>
      </c>
      <c r="BU121">
        <v>0</v>
      </c>
      <c r="BV121">
        <v>2315873.851</v>
      </c>
      <c r="BW121">
        <v>60153.504834</v>
      </c>
      <c r="BX121">
        <v>0</v>
      </c>
      <c r="BY121">
        <v>0</v>
      </c>
      <c r="BZ121">
        <v>600426.28809</v>
      </c>
      <c r="CA121">
        <v>0</v>
      </c>
      <c r="CB121">
        <v>0</v>
      </c>
      <c r="CC121">
        <v>0</v>
      </c>
      <c r="CD121">
        <v>188507.03076</v>
      </c>
      <c r="CE121">
        <v>0</v>
      </c>
      <c r="CF121">
        <v>0</v>
      </c>
      <c r="CG121">
        <v>0</v>
      </c>
      <c r="CH121">
        <v>0.9731359256</v>
      </c>
      <c r="CI121">
        <v>3079937</v>
      </c>
      <c r="CJ121">
        <v>665.928</v>
      </c>
      <c r="CK121" s="85">
        <v>200245</v>
      </c>
      <c r="CL121" s="85">
        <v>92373</v>
      </c>
      <c r="CM121" s="85">
        <v>292618</v>
      </c>
      <c r="CN121">
        <v>3504735.6747</v>
      </c>
      <c r="CO121">
        <v>5229</v>
      </c>
      <c r="CP121">
        <v>829.278</v>
      </c>
      <c r="CQ121">
        <v>5262</v>
      </c>
      <c r="CR121">
        <v>987.721</v>
      </c>
      <c r="CS121">
        <v>5199</v>
      </c>
      <c r="CT121">
        <v>2304.818</v>
      </c>
      <c r="CU121">
        <v>5092</v>
      </c>
      <c r="CV121">
        <v>1334.117</v>
      </c>
      <c r="CW121">
        <v>5111</v>
      </c>
      <c r="CX121">
        <v>591.372</v>
      </c>
      <c r="CY121">
        <v>5121</v>
      </c>
      <c r="CZ121">
        <v>332.793</v>
      </c>
      <c r="DA121">
        <v>5121</v>
      </c>
      <c r="DB121">
        <v>1346.994</v>
      </c>
      <c r="DC121">
        <v>5150</v>
      </c>
      <c r="DD121">
        <v>1417.459</v>
      </c>
      <c r="DE121">
        <v>5106</v>
      </c>
      <c r="DF121">
        <v>668.851</v>
      </c>
      <c r="DG121">
        <v>5261</v>
      </c>
      <c r="DH121">
        <v>400.387</v>
      </c>
      <c r="DI121">
        <v>4989</v>
      </c>
      <c r="DJ121">
        <v>572.187</v>
      </c>
      <c r="DK121">
        <v>5092</v>
      </c>
      <c r="DL121">
        <v>182.339</v>
      </c>
      <c r="DM121">
        <v>5060</v>
      </c>
      <c r="DN121">
        <v>241.679</v>
      </c>
      <c r="DP121">
        <v>4971</v>
      </c>
      <c r="DQ121" s="85">
        <v>3454834</v>
      </c>
      <c r="DR121" s="85">
        <v>79911</v>
      </c>
      <c r="DS121" s="85">
        <v>3534745</v>
      </c>
      <c r="DT121" s="85">
        <v>-17451</v>
      </c>
      <c r="DU121" s="85">
        <v>3532589</v>
      </c>
      <c r="DV121" s="85">
        <v>320471</v>
      </c>
      <c r="DW121" s="85">
        <v>320471</v>
      </c>
      <c r="DX121">
        <v>3532589</v>
      </c>
      <c r="DY121">
        <v>5305</v>
      </c>
      <c r="DZ121">
        <v>326471</v>
      </c>
      <c r="EA121" s="85">
        <v>3831207</v>
      </c>
      <c r="EB121" s="85">
        <v>3831207</v>
      </c>
    </row>
    <row r="122" spans="1:132" ht="12.75">
      <c r="A122">
        <v>101852</v>
      </c>
      <c r="B122" t="s">
        <v>447</v>
      </c>
      <c r="C122" t="s">
        <v>173</v>
      </c>
      <c r="D122">
        <v>4</v>
      </c>
      <c r="E122">
        <v>2</v>
      </c>
      <c r="F122">
        <v>64.091</v>
      </c>
      <c r="G122">
        <v>0</v>
      </c>
      <c r="H122">
        <v>0</v>
      </c>
      <c r="I122">
        <v>0.042</v>
      </c>
      <c r="J122">
        <v>0</v>
      </c>
      <c r="K122">
        <v>0</v>
      </c>
      <c r="L122">
        <v>0</v>
      </c>
      <c r="M122">
        <v>0</v>
      </c>
      <c r="N122">
        <v>0.31</v>
      </c>
      <c r="O122">
        <v>0</v>
      </c>
      <c r="P122">
        <v>0</v>
      </c>
      <c r="Q122">
        <v>3.862</v>
      </c>
      <c r="R122">
        <v>3.48</v>
      </c>
      <c r="S122">
        <v>0</v>
      </c>
      <c r="T122">
        <v>62.17</v>
      </c>
      <c r="U122">
        <v>0</v>
      </c>
      <c r="V122">
        <v>0</v>
      </c>
      <c r="W122">
        <v>0</v>
      </c>
      <c r="X122">
        <v>0</v>
      </c>
      <c r="Y122">
        <v>0</v>
      </c>
      <c r="Z122">
        <v>0</v>
      </c>
      <c r="AA122">
        <v>0</v>
      </c>
      <c r="AB122">
        <v>0</v>
      </c>
      <c r="AC122">
        <v>0</v>
      </c>
      <c r="AD122">
        <v>0</v>
      </c>
      <c r="AE122">
        <v>0</v>
      </c>
      <c r="AF122">
        <v>1.536</v>
      </c>
      <c r="AG122">
        <v>0</v>
      </c>
      <c r="AH122">
        <v>0</v>
      </c>
      <c r="AI122">
        <v>64.091</v>
      </c>
      <c r="AJ122">
        <v>64.091</v>
      </c>
      <c r="AK122">
        <v>1.536</v>
      </c>
      <c r="AL122">
        <v>0.352</v>
      </c>
      <c r="AM122">
        <v>59.877</v>
      </c>
      <c r="AN122">
        <v>31.588</v>
      </c>
      <c r="AO122">
        <v>1</v>
      </c>
      <c r="AP122">
        <v>2</v>
      </c>
      <c r="AQ122">
        <v>9</v>
      </c>
      <c r="AR122">
        <v>0</v>
      </c>
      <c r="AS122" s="85">
        <v>8687</v>
      </c>
      <c r="AT122">
        <v>0</v>
      </c>
      <c r="AU122">
        <v>0</v>
      </c>
      <c r="AV122">
        <v>0</v>
      </c>
      <c r="AW122">
        <v>0</v>
      </c>
      <c r="AX122">
        <v>0</v>
      </c>
      <c r="AY122">
        <v>0</v>
      </c>
      <c r="AZ122">
        <v>0</v>
      </c>
      <c r="BA122">
        <v>0</v>
      </c>
      <c r="BB122">
        <v>0</v>
      </c>
      <c r="BC122">
        <v>0</v>
      </c>
      <c r="BD122">
        <v>0</v>
      </c>
      <c r="BE122" s="85">
        <v>470409</v>
      </c>
      <c r="BF122">
        <v>0</v>
      </c>
      <c r="BG122">
        <v>0</v>
      </c>
      <c r="BH122">
        <v>3809</v>
      </c>
      <c r="BI122" s="85">
        <v>1944</v>
      </c>
      <c r="BJ122">
        <v>0</v>
      </c>
      <c r="BK122" s="85">
        <v>562232</v>
      </c>
      <c r="BL122">
        <v>5097</v>
      </c>
      <c r="BM122">
        <v>4625.0302734</v>
      </c>
      <c r="BN122">
        <v>4887.6337891</v>
      </c>
      <c r="BO122">
        <v>4887.6337891</v>
      </c>
      <c r="BP122">
        <v>5929.1992188</v>
      </c>
      <c r="BQ122">
        <v>0.0501417969</v>
      </c>
      <c r="BR122">
        <v>0.0434155273</v>
      </c>
      <c r="BS122">
        <v>0</v>
      </c>
      <c r="BT122">
        <v>0.923</v>
      </c>
      <c r="BU122">
        <v>0</v>
      </c>
      <c r="BV122">
        <v>328005.43707</v>
      </c>
      <c r="BW122">
        <v>22696.97461</v>
      </c>
      <c r="BX122">
        <v>30913</v>
      </c>
      <c r="BY122">
        <v>0</v>
      </c>
      <c r="BZ122">
        <v>73723.663087</v>
      </c>
      <c r="CA122">
        <v>0</v>
      </c>
      <c r="CB122">
        <v>0</v>
      </c>
      <c r="CC122">
        <v>910.72500001</v>
      </c>
      <c r="CD122">
        <v>5472.650879</v>
      </c>
      <c r="CE122">
        <v>0</v>
      </c>
      <c r="CF122">
        <v>0</v>
      </c>
      <c r="CG122">
        <v>0</v>
      </c>
      <c r="CH122">
        <v>0.9731359256</v>
      </c>
      <c r="CI122">
        <v>449319</v>
      </c>
      <c r="CJ122">
        <v>97.149</v>
      </c>
      <c r="CK122" s="85">
        <v>29213</v>
      </c>
      <c r="CL122" s="85">
        <v>13476</v>
      </c>
      <c r="CM122" s="85">
        <v>42689</v>
      </c>
      <c r="CN122">
        <v>513098.45065</v>
      </c>
      <c r="CO122">
        <v>5229</v>
      </c>
      <c r="CP122">
        <v>829.278</v>
      </c>
      <c r="CQ122">
        <v>5262</v>
      </c>
      <c r="CR122">
        <v>987.721</v>
      </c>
      <c r="CS122">
        <v>5199</v>
      </c>
      <c r="CT122">
        <v>2304.818</v>
      </c>
      <c r="CU122">
        <v>5092</v>
      </c>
      <c r="CV122">
        <v>1334.117</v>
      </c>
      <c r="CW122">
        <v>5111</v>
      </c>
      <c r="CX122">
        <v>591.372</v>
      </c>
      <c r="CY122">
        <v>5121</v>
      </c>
      <c r="CZ122">
        <v>332.793</v>
      </c>
      <c r="DA122">
        <v>5121</v>
      </c>
      <c r="DB122">
        <v>1346.994</v>
      </c>
      <c r="DC122">
        <v>5150</v>
      </c>
      <c r="DD122">
        <v>1417.459</v>
      </c>
      <c r="DE122">
        <v>5106</v>
      </c>
      <c r="DF122">
        <v>668.851</v>
      </c>
      <c r="DG122">
        <v>5261</v>
      </c>
      <c r="DH122">
        <v>400.387</v>
      </c>
      <c r="DI122">
        <v>4989</v>
      </c>
      <c r="DJ122">
        <v>572.187</v>
      </c>
      <c r="DK122">
        <v>5092</v>
      </c>
      <c r="DL122">
        <v>182.339</v>
      </c>
      <c r="DM122">
        <v>5060</v>
      </c>
      <c r="DN122">
        <v>241.679</v>
      </c>
      <c r="DP122">
        <v>4971</v>
      </c>
      <c r="DQ122" s="85">
        <v>495168</v>
      </c>
      <c r="DR122" s="85">
        <v>11658</v>
      </c>
      <c r="DS122" s="85">
        <v>506826</v>
      </c>
      <c r="DT122">
        <v>0</v>
      </c>
      <c r="DU122" s="85">
        <v>508770</v>
      </c>
      <c r="DV122" s="85">
        <v>38361</v>
      </c>
      <c r="DW122" s="85">
        <v>38361</v>
      </c>
      <c r="DX122">
        <v>508770</v>
      </c>
      <c r="DY122">
        <v>5237</v>
      </c>
      <c r="DZ122">
        <v>38361</v>
      </c>
      <c r="EA122" s="85">
        <v>551459</v>
      </c>
      <c r="EB122" s="85">
        <v>551459</v>
      </c>
    </row>
    <row r="123" spans="1:132" ht="12.75">
      <c r="A123">
        <v>101853</v>
      </c>
      <c r="B123" t="s">
        <v>447</v>
      </c>
      <c r="C123" t="s">
        <v>583</v>
      </c>
      <c r="D123">
        <v>4</v>
      </c>
      <c r="E123">
        <v>2</v>
      </c>
      <c r="F123">
        <v>1154.798</v>
      </c>
      <c r="G123">
        <v>0</v>
      </c>
      <c r="H123">
        <v>0</v>
      </c>
      <c r="I123">
        <v>2.944</v>
      </c>
      <c r="J123">
        <v>7.137</v>
      </c>
      <c r="K123">
        <v>0</v>
      </c>
      <c r="L123">
        <v>0</v>
      </c>
      <c r="M123">
        <v>0</v>
      </c>
      <c r="N123">
        <v>0</v>
      </c>
      <c r="O123">
        <v>0</v>
      </c>
      <c r="P123">
        <v>0</v>
      </c>
      <c r="Q123">
        <v>0</v>
      </c>
      <c r="R123">
        <v>2.182</v>
      </c>
      <c r="S123">
        <v>0</v>
      </c>
      <c r="T123">
        <v>1774.67</v>
      </c>
      <c r="U123">
        <v>0</v>
      </c>
      <c r="V123">
        <v>0</v>
      </c>
      <c r="W123">
        <v>0</v>
      </c>
      <c r="X123">
        <v>0</v>
      </c>
      <c r="Y123">
        <v>0</v>
      </c>
      <c r="Z123">
        <v>0</v>
      </c>
      <c r="AA123">
        <v>0</v>
      </c>
      <c r="AB123">
        <v>0</v>
      </c>
      <c r="AC123">
        <v>0</v>
      </c>
      <c r="AD123">
        <v>0</v>
      </c>
      <c r="AE123">
        <v>0</v>
      </c>
      <c r="AF123">
        <v>636.473</v>
      </c>
      <c r="AG123">
        <v>0</v>
      </c>
      <c r="AH123">
        <v>0</v>
      </c>
      <c r="AI123">
        <v>1154.798</v>
      </c>
      <c r="AJ123">
        <v>1154.798</v>
      </c>
      <c r="AK123">
        <v>636.473</v>
      </c>
      <c r="AL123">
        <v>10.081</v>
      </c>
      <c r="AM123">
        <v>1144.717</v>
      </c>
      <c r="AN123">
        <v>0</v>
      </c>
      <c r="AO123">
        <v>0</v>
      </c>
      <c r="AP123">
        <v>0</v>
      </c>
      <c r="AQ123">
        <v>76.5</v>
      </c>
      <c r="AR123">
        <v>0</v>
      </c>
      <c r="AS123">
        <v>0</v>
      </c>
      <c r="AT123">
        <v>0</v>
      </c>
      <c r="AU123">
        <v>0</v>
      </c>
      <c r="AV123" s="85">
        <v>153000</v>
      </c>
      <c r="AW123">
        <v>0</v>
      </c>
      <c r="AX123">
        <v>0</v>
      </c>
      <c r="AY123">
        <v>0</v>
      </c>
      <c r="AZ123">
        <v>0</v>
      </c>
      <c r="BA123">
        <v>0</v>
      </c>
      <c r="BB123">
        <v>0</v>
      </c>
      <c r="BC123">
        <v>0</v>
      </c>
      <c r="BD123">
        <v>0</v>
      </c>
      <c r="BE123" s="85">
        <v>8981056</v>
      </c>
      <c r="BF123">
        <v>0</v>
      </c>
      <c r="BG123">
        <v>0</v>
      </c>
      <c r="BH123">
        <v>3809</v>
      </c>
      <c r="BI123" s="85">
        <v>32243</v>
      </c>
      <c r="BJ123">
        <v>0</v>
      </c>
      <c r="BK123" s="85">
        <v>8726568</v>
      </c>
      <c r="BL123">
        <v>5068</v>
      </c>
      <c r="BM123">
        <v>4625.0302734</v>
      </c>
      <c r="BN123">
        <v>4887.6337891</v>
      </c>
      <c r="BO123">
        <v>4887.6337891</v>
      </c>
      <c r="BP123">
        <v>5929.1992188</v>
      </c>
      <c r="BQ123">
        <v>0.0501417969</v>
      </c>
      <c r="BR123">
        <v>0.0434155273</v>
      </c>
      <c r="BS123">
        <v>0</v>
      </c>
      <c r="BT123">
        <v>36.131</v>
      </c>
      <c r="BU123">
        <v>0</v>
      </c>
      <c r="BV123">
        <v>6270745.0258</v>
      </c>
      <c r="BW123">
        <v>14231.263965</v>
      </c>
      <c r="BX123">
        <v>0</v>
      </c>
      <c r="BY123">
        <v>0</v>
      </c>
      <c r="BZ123">
        <v>2104474.3955</v>
      </c>
      <c r="CA123">
        <v>0</v>
      </c>
      <c r="CB123">
        <v>0</v>
      </c>
      <c r="CC123">
        <v>377377.52144</v>
      </c>
      <c r="CD123">
        <v>214227.89697</v>
      </c>
      <c r="CE123">
        <v>0</v>
      </c>
      <c r="CF123">
        <v>0</v>
      </c>
      <c r="CG123">
        <v>0</v>
      </c>
      <c r="CH123">
        <v>0.9731359256</v>
      </c>
      <c r="CI123">
        <v>8739788</v>
      </c>
      <c r="CJ123">
        <v>1889.672</v>
      </c>
      <c r="CK123" s="85">
        <v>568225</v>
      </c>
      <c r="CL123" s="85">
        <v>262121</v>
      </c>
      <c r="CM123" s="85">
        <v>830346</v>
      </c>
      <c r="CN123">
        <v>9811402.1037</v>
      </c>
      <c r="CO123">
        <v>5229</v>
      </c>
      <c r="CP123">
        <v>829.278</v>
      </c>
      <c r="CQ123">
        <v>5262</v>
      </c>
      <c r="CR123">
        <v>987.721</v>
      </c>
      <c r="CS123">
        <v>5199</v>
      </c>
      <c r="CT123">
        <v>2304.818</v>
      </c>
      <c r="CU123">
        <v>5092</v>
      </c>
      <c r="CV123">
        <v>1334.117</v>
      </c>
      <c r="CW123">
        <v>5111</v>
      </c>
      <c r="CX123">
        <v>591.372</v>
      </c>
      <c r="CY123">
        <v>5121</v>
      </c>
      <c r="CZ123">
        <v>332.793</v>
      </c>
      <c r="DA123">
        <v>5121</v>
      </c>
      <c r="DB123">
        <v>1346.994</v>
      </c>
      <c r="DC123">
        <v>5150</v>
      </c>
      <c r="DD123">
        <v>1417.459</v>
      </c>
      <c r="DE123">
        <v>5106</v>
      </c>
      <c r="DF123">
        <v>668.851</v>
      </c>
      <c r="DG123">
        <v>5261</v>
      </c>
      <c r="DH123">
        <v>400.387</v>
      </c>
      <c r="DI123">
        <v>4989</v>
      </c>
      <c r="DJ123">
        <v>572.187</v>
      </c>
      <c r="DK123">
        <v>5092</v>
      </c>
      <c r="DL123">
        <v>182.339</v>
      </c>
      <c r="DM123">
        <v>5060</v>
      </c>
      <c r="DN123">
        <v>241.679</v>
      </c>
      <c r="DP123">
        <v>4971</v>
      </c>
      <c r="DQ123" s="85">
        <v>9576858</v>
      </c>
      <c r="DR123" s="85">
        <v>226761</v>
      </c>
      <c r="DS123" s="85">
        <v>9803619</v>
      </c>
      <c r="DT123">
        <v>0</v>
      </c>
      <c r="DU123" s="85">
        <v>9835862</v>
      </c>
      <c r="DV123" s="85">
        <v>854806</v>
      </c>
      <c r="DW123" s="85">
        <v>854806</v>
      </c>
      <c r="DX123">
        <v>9835862</v>
      </c>
      <c r="DY123">
        <v>5205</v>
      </c>
      <c r="DZ123">
        <v>854806</v>
      </c>
      <c r="EA123" s="85">
        <v>10666208</v>
      </c>
      <c r="EB123" s="85">
        <v>10666208</v>
      </c>
    </row>
    <row r="124" spans="1:132" ht="12.75">
      <c r="A124">
        <v>101854</v>
      </c>
      <c r="B124" t="s">
        <v>447</v>
      </c>
      <c r="C124" t="s">
        <v>31</v>
      </c>
      <c r="D124">
        <v>4</v>
      </c>
      <c r="E124">
        <v>2</v>
      </c>
      <c r="F124">
        <v>136.844</v>
      </c>
      <c r="G124">
        <v>0</v>
      </c>
      <c r="H124">
        <v>0</v>
      </c>
      <c r="I124">
        <v>0</v>
      </c>
      <c r="J124">
        <v>0</v>
      </c>
      <c r="K124">
        <v>0</v>
      </c>
      <c r="L124">
        <v>0</v>
      </c>
      <c r="M124">
        <v>0</v>
      </c>
      <c r="N124">
        <v>0</v>
      </c>
      <c r="O124">
        <v>0</v>
      </c>
      <c r="P124">
        <v>0</v>
      </c>
      <c r="Q124">
        <v>2.726</v>
      </c>
      <c r="R124">
        <v>6.109</v>
      </c>
      <c r="S124">
        <v>0</v>
      </c>
      <c r="T124">
        <v>191.17</v>
      </c>
      <c r="U124">
        <v>1.755</v>
      </c>
      <c r="V124">
        <v>0</v>
      </c>
      <c r="W124">
        <v>0</v>
      </c>
      <c r="X124">
        <v>0</v>
      </c>
      <c r="Y124">
        <v>0</v>
      </c>
      <c r="Z124">
        <v>0</v>
      </c>
      <c r="AA124">
        <v>0</v>
      </c>
      <c r="AB124">
        <v>0</v>
      </c>
      <c r="AC124">
        <v>0</v>
      </c>
      <c r="AD124">
        <v>0</v>
      </c>
      <c r="AE124">
        <v>0</v>
      </c>
      <c r="AF124">
        <v>0</v>
      </c>
      <c r="AG124">
        <v>0</v>
      </c>
      <c r="AH124">
        <v>0</v>
      </c>
      <c r="AI124">
        <v>136.844</v>
      </c>
      <c r="AJ124">
        <v>136.844</v>
      </c>
      <c r="AK124">
        <v>0</v>
      </c>
      <c r="AL124">
        <v>0</v>
      </c>
      <c r="AM124">
        <v>134.118</v>
      </c>
      <c r="AN124">
        <v>163.677</v>
      </c>
      <c r="AO124">
        <v>0</v>
      </c>
      <c r="AP124">
        <v>0</v>
      </c>
      <c r="AQ124">
        <v>15.667</v>
      </c>
      <c r="AR124">
        <v>0</v>
      </c>
      <c r="AS124" s="85">
        <v>37632</v>
      </c>
      <c r="AT124">
        <v>0</v>
      </c>
      <c r="AU124">
        <v>0</v>
      </c>
      <c r="AV124" s="85">
        <v>31334</v>
      </c>
      <c r="AW124">
        <v>0</v>
      </c>
      <c r="AX124">
        <v>0</v>
      </c>
      <c r="AY124">
        <v>0</v>
      </c>
      <c r="AZ124">
        <v>0</v>
      </c>
      <c r="BA124">
        <v>0</v>
      </c>
      <c r="BB124">
        <v>0</v>
      </c>
      <c r="BC124">
        <v>0</v>
      </c>
      <c r="BD124">
        <v>0</v>
      </c>
      <c r="BE124" s="85">
        <v>1085767</v>
      </c>
      <c r="BF124">
        <v>0</v>
      </c>
      <c r="BG124">
        <v>0</v>
      </c>
      <c r="BH124">
        <v>3809</v>
      </c>
      <c r="BI124" s="85">
        <v>7453</v>
      </c>
      <c r="BJ124">
        <v>0</v>
      </c>
      <c r="BK124" s="85">
        <v>2137122</v>
      </c>
      <c r="BL124">
        <v>5218</v>
      </c>
      <c r="BM124">
        <v>4625.0302734</v>
      </c>
      <c r="BN124">
        <v>4887.6337891</v>
      </c>
      <c r="BO124">
        <v>4887.6337891</v>
      </c>
      <c r="BP124">
        <v>5929.1992188</v>
      </c>
      <c r="BQ124">
        <v>0.0501417969</v>
      </c>
      <c r="BR124">
        <v>0.0434155273</v>
      </c>
      <c r="BS124">
        <v>0</v>
      </c>
      <c r="BT124">
        <v>0</v>
      </c>
      <c r="BU124">
        <v>0</v>
      </c>
      <c r="BV124">
        <v>734696.68169</v>
      </c>
      <c r="BW124">
        <v>39843.62583</v>
      </c>
      <c r="BX124">
        <v>21820</v>
      </c>
      <c r="BY124">
        <v>0</v>
      </c>
      <c r="BZ124">
        <v>226697.00293</v>
      </c>
      <c r="CA124">
        <v>25077.844556</v>
      </c>
      <c r="CB124">
        <v>0</v>
      </c>
      <c r="CC124">
        <v>0</v>
      </c>
      <c r="CD124">
        <v>0</v>
      </c>
      <c r="CE124">
        <v>0</v>
      </c>
      <c r="CF124">
        <v>0</v>
      </c>
      <c r="CG124">
        <v>0</v>
      </c>
      <c r="CH124">
        <v>0.9731359256</v>
      </c>
      <c r="CI124">
        <v>1019978</v>
      </c>
      <c r="CJ124">
        <v>220.534</v>
      </c>
      <c r="CK124" s="85">
        <v>66315</v>
      </c>
      <c r="CL124" s="85">
        <v>30591</v>
      </c>
      <c r="CM124" s="85">
        <v>96906</v>
      </c>
      <c r="CN124">
        <v>1182673.155</v>
      </c>
      <c r="CO124">
        <v>5229</v>
      </c>
      <c r="CP124">
        <v>829.278</v>
      </c>
      <c r="CQ124">
        <v>5262</v>
      </c>
      <c r="CR124">
        <v>987.721</v>
      </c>
      <c r="CS124">
        <v>5199</v>
      </c>
      <c r="CT124">
        <v>2304.818</v>
      </c>
      <c r="CU124">
        <v>5092</v>
      </c>
      <c r="CV124">
        <v>1334.117</v>
      </c>
      <c r="CW124">
        <v>5111</v>
      </c>
      <c r="CX124">
        <v>591.372</v>
      </c>
      <c r="CY124">
        <v>5121</v>
      </c>
      <c r="CZ124">
        <v>332.793</v>
      </c>
      <c r="DA124">
        <v>5121</v>
      </c>
      <c r="DB124">
        <v>1346.994</v>
      </c>
      <c r="DC124">
        <v>5150</v>
      </c>
      <c r="DD124">
        <v>1417.459</v>
      </c>
      <c r="DE124">
        <v>5106</v>
      </c>
      <c r="DF124">
        <v>668.851</v>
      </c>
      <c r="DG124">
        <v>5261</v>
      </c>
      <c r="DH124">
        <v>400.387</v>
      </c>
      <c r="DI124">
        <v>4989</v>
      </c>
      <c r="DJ124">
        <v>572.187</v>
      </c>
      <c r="DK124">
        <v>5092</v>
      </c>
      <c r="DL124">
        <v>182.339</v>
      </c>
      <c r="DM124">
        <v>5060</v>
      </c>
      <c r="DN124">
        <v>241.679</v>
      </c>
      <c r="DP124">
        <v>4971</v>
      </c>
      <c r="DQ124" s="85">
        <v>1150746</v>
      </c>
      <c r="DR124" s="85">
        <v>26464</v>
      </c>
      <c r="DS124" s="85">
        <v>1177210</v>
      </c>
      <c r="DT124">
        <v>0</v>
      </c>
      <c r="DU124" s="85">
        <v>1184663</v>
      </c>
      <c r="DV124" s="85">
        <v>98896</v>
      </c>
      <c r="DW124" s="85">
        <v>98896</v>
      </c>
      <c r="DX124">
        <v>1184663</v>
      </c>
      <c r="DY124">
        <v>5372</v>
      </c>
      <c r="DZ124">
        <v>98896</v>
      </c>
      <c r="EA124" s="85">
        <v>1281569</v>
      </c>
      <c r="EB124" s="85">
        <v>1281569</v>
      </c>
    </row>
    <row r="125" spans="1:132" ht="12.75">
      <c r="A125">
        <v>101855</v>
      </c>
      <c r="B125" t="s">
        <v>447</v>
      </c>
      <c r="C125" t="s">
        <v>116</v>
      </c>
      <c r="D125">
        <v>4</v>
      </c>
      <c r="E125">
        <v>2</v>
      </c>
      <c r="F125">
        <v>188.901</v>
      </c>
      <c r="G125">
        <v>0</v>
      </c>
      <c r="H125">
        <v>0</v>
      </c>
      <c r="I125">
        <v>0.334</v>
      </c>
      <c r="J125">
        <v>1.175</v>
      </c>
      <c r="K125">
        <v>0</v>
      </c>
      <c r="L125">
        <v>0</v>
      </c>
      <c r="M125">
        <v>0</v>
      </c>
      <c r="N125">
        <v>0</v>
      </c>
      <c r="O125">
        <v>0</v>
      </c>
      <c r="P125">
        <v>0</v>
      </c>
      <c r="Q125">
        <v>0</v>
      </c>
      <c r="R125">
        <v>0</v>
      </c>
      <c r="S125">
        <v>0</v>
      </c>
      <c r="T125">
        <v>178.33</v>
      </c>
      <c r="U125">
        <v>0</v>
      </c>
      <c r="V125">
        <v>0</v>
      </c>
      <c r="W125">
        <v>0</v>
      </c>
      <c r="X125">
        <v>0</v>
      </c>
      <c r="Y125">
        <v>0</v>
      </c>
      <c r="Z125">
        <v>0</v>
      </c>
      <c r="AA125">
        <v>0</v>
      </c>
      <c r="AB125">
        <v>0</v>
      </c>
      <c r="AC125">
        <v>0</v>
      </c>
      <c r="AD125">
        <v>0</v>
      </c>
      <c r="AE125">
        <v>0</v>
      </c>
      <c r="AF125">
        <v>0</v>
      </c>
      <c r="AG125">
        <v>0</v>
      </c>
      <c r="AH125">
        <v>0</v>
      </c>
      <c r="AI125">
        <v>188.901</v>
      </c>
      <c r="AJ125">
        <v>188.901</v>
      </c>
      <c r="AK125">
        <v>0</v>
      </c>
      <c r="AL125">
        <v>1.509</v>
      </c>
      <c r="AM125">
        <v>187.392</v>
      </c>
      <c r="AN125">
        <v>0</v>
      </c>
      <c r="AO125">
        <v>0</v>
      </c>
      <c r="AP125">
        <v>0</v>
      </c>
      <c r="AQ125">
        <v>0</v>
      </c>
      <c r="AR125">
        <v>0</v>
      </c>
      <c r="AS125">
        <v>0</v>
      </c>
      <c r="AT125">
        <v>0</v>
      </c>
      <c r="AU125">
        <v>0</v>
      </c>
      <c r="AV125">
        <v>0</v>
      </c>
      <c r="AW125">
        <v>0</v>
      </c>
      <c r="AX125">
        <v>0</v>
      </c>
      <c r="AY125">
        <v>0</v>
      </c>
      <c r="AZ125">
        <v>0</v>
      </c>
      <c r="BA125">
        <v>0</v>
      </c>
      <c r="BB125">
        <v>0</v>
      </c>
      <c r="BC125">
        <v>0</v>
      </c>
      <c r="BD125">
        <v>0</v>
      </c>
      <c r="BE125" s="85">
        <v>1268804</v>
      </c>
      <c r="BF125">
        <v>0</v>
      </c>
      <c r="BG125">
        <v>0</v>
      </c>
      <c r="BH125">
        <v>3809</v>
      </c>
      <c r="BI125" s="85">
        <v>5112</v>
      </c>
      <c r="BJ125" s="85">
        <v>11565</v>
      </c>
      <c r="BK125" s="85">
        <v>1310990</v>
      </c>
      <c r="BL125">
        <v>5111</v>
      </c>
      <c r="BM125">
        <v>4625.0302734</v>
      </c>
      <c r="BN125">
        <v>4887.6337891</v>
      </c>
      <c r="BO125">
        <v>4887.6337891</v>
      </c>
      <c r="BP125">
        <v>5929.1992188</v>
      </c>
      <c r="BQ125">
        <v>0.0501417969</v>
      </c>
      <c r="BR125">
        <v>0.0434155273</v>
      </c>
      <c r="BS125">
        <v>0</v>
      </c>
      <c r="BT125">
        <v>5.195</v>
      </c>
      <c r="BU125">
        <v>0</v>
      </c>
      <c r="BV125">
        <v>1026530.9696</v>
      </c>
      <c r="BW125">
        <v>0</v>
      </c>
      <c r="BX125">
        <v>0</v>
      </c>
      <c r="BY125">
        <v>0</v>
      </c>
      <c r="BZ125">
        <v>211470.81934</v>
      </c>
      <c r="CA125">
        <v>0</v>
      </c>
      <c r="CB125">
        <v>0</v>
      </c>
      <c r="CC125">
        <v>0</v>
      </c>
      <c r="CD125">
        <v>30802.189942</v>
      </c>
      <c r="CE125">
        <v>0</v>
      </c>
      <c r="CF125">
        <v>0</v>
      </c>
      <c r="CG125">
        <v>0</v>
      </c>
      <c r="CH125">
        <v>0.9731359256</v>
      </c>
      <c r="CI125">
        <v>1234719</v>
      </c>
      <c r="CJ125">
        <v>266.965</v>
      </c>
      <c r="CK125" s="85">
        <v>80276</v>
      </c>
      <c r="CL125" s="85">
        <v>37031</v>
      </c>
      <c r="CM125" s="85">
        <v>117307</v>
      </c>
      <c r="CN125">
        <v>1386110.9788</v>
      </c>
      <c r="CO125">
        <v>5229</v>
      </c>
      <c r="CP125">
        <v>829.278</v>
      </c>
      <c r="CQ125">
        <v>5262</v>
      </c>
      <c r="CR125">
        <v>987.721</v>
      </c>
      <c r="CS125">
        <v>5199</v>
      </c>
      <c r="CT125">
        <v>2304.818</v>
      </c>
      <c r="CU125">
        <v>5092</v>
      </c>
      <c r="CV125">
        <v>1334.117</v>
      </c>
      <c r="CW125">
        <v>5111</v>
      </c>
      <c r="CX125">
        <v>591.372</v>
      </c>
      <c r="CY125">
        <v>5121</v>
      </c>
      <c r="CZ125">
        <v>332.793</v>
      </c>
      <c r="DA125">
        <v>5121</v>
      </c>
      <c r="DB125">
        <v>1346.994</v>
      </c>
      <c r="DC125">
        <v>5150</v>
      </c>
      <c r="DD125">
        <v>1417.459</v>
      </c>
      <c r="DE125">
        <v>5106</v>
      </c>
      <c r="DF125">
        <v>668.851</v>
      </c>
      <c r="DG125">
        <v>5261</v>
      </c>
      <c r="DH125">
        <v>400.387</v>
      </c>
      <c r="DI125">
        <v>4989</v>
      </c>
      <c r="DJ125">
        <v>572.187</v>
      </c>
      <c r="DK125">
        <v>5092</v>
      </c>
      <c r="DL125">
        <v>182.339</v>
      </c>
      <c r="DM125">
        <v>5060</v>
      </c>
      <c r="DN125">
        <v>241.679</v>
      </c>
      <c r="DP125">
        <v>4971</v>
      </c>
      <c r="DQ125" s="85">
        <v>1364458</v>
      </c>
      <c r="DR125" s="85">
        <v>32036</v>
      </c>
      <c r="DS125" s="85">
        <v>1396494</v>
      </c>
      <c r="DT125" s="85">
        <v>-11565</v>
      </c>
      <c r="DU125" s="85">
        <v>1390041</v>
      </c>
      <c r="DV125" s="85">
        <v>121237</v>
      </c>
      <c r="DW125" s="85">
        <v>121237</v>
      </c>
      <c r="DX125">
        <v>1390041</v>
      </c>
      <c r="DY125">
        <v>5207</v>
      </c>
      <c r="DZ125">
        <v>121237</v>
      </c>
      <c r="EA125" s="85">
        <v>1507348</v>
      </c>
      <c r="EB125" s="85">
        <v>1507348</v>
      </c>
    </row>
    <row r="126" spans="1:132" ht="12.75">
      <c r="A126">
        <v>101856</v>
      </c>
      <c r="B126" t="s">
        <v>447</v>
      </c>
      <c r="C126" t="s">
        <v>174</v>
      </c>
      <c r="D126">
        <v>4</v>
      </c>
      <c r="E126">
        <v>2</v>
      </c>
      <c r="F126">
        <v>321.197</v>
      </c>
      <c r="G126">
        <v>0</v>
      </c>
      <c r="H126">
        <v>0</v>
      </c>
      <c r="I126">
        <v>0.278</v>
      </c>
      <c r="J126">
        <v>3.386</v>
      </c>
      <c r="K126">
        <v>0</v>
      </c>
      <c r="L126">
        <v>0</v>
      </c>
      <c r="M126">
        <v>0</v>
      </c>
      <c r="N126">
        <v>0</v>
      </c>
      <c r="O126">
        <v>0</v>
      </c>
      <c r="P126">
        <v>0</v>
      </c>
      <c r="Q126">
        <v>0</v>
      </c>
      <c r="R126">
        <v>0</v>
      </c>
      <c r="S126">
        <v>5</v>
      </c>
      <c r="T126">
        <v>312.83</v>
      </c>
      <c r="U126">
        <v>0</v>
      </c>
      <c r="V126">
        <v>0</v>
      </c>
      <c r="W126">
        <v>0</v>
      </c>
      <c r="X126">
        <v>0</v>
      </c>
      <c r="Y126">
        <v>0</v>
      </c>
      <c r="Z126">
        <v>0</v>
      </c>
      <c r="AA126">
        <v>0</v>
      </c>
      <c r="AB126">
        <v>0</v>
      </c>
      <c r="AC126">
        <v>0</v>
      </c>
      <c r="AD126">
        <v>0</v>
      </c>
      <c r="AE126">
        <v>0</v>
      </c>
      <c r="AF126">
        <v>213.261</v>
      </c>
      <c r="AG126">
        <v>0</v>
      </c>
      <c r="AH126">
        <v>0</v>
      </c>
      <c r="AI126">
        <v>321.197</v>
      </c>
      <c r="AJ126">
        <v>321.197</v>
      </c>
      <c r="AK126">
        <v>213.261</v>
      </c>
      <c r="AL126">
        <v>3.664</v>
      </c>
      <c r="AM126">
        <v>317.533</v>
      </c>
      <c r="AN126">
        <v>0</v>
      </c>
      <c r="AO126">
        <v>0</v>
      </c>
      <c r="AP126">
        <v>0</v>
      </c>
      <c r="AQ126">
        <v>15</v>
      </c>
      <c r="AR126">
        <v>0</v>
      </c>
      <c r="AS126">
        <v>0</v>
      </c>
      <c r="AT126">
        <v>0</v>
      </c>
      <c r="AU126">
        <v>0</v>
      </c>
      <c r="AV126" s="85">
        <v>30000</v>
      </c>
      <c r="AW126">
        <v>0</v>
      </c>
      <c r="AX126">
        <v>0</v>
      </c>
      <c r="AY126">
        <v>0</v>
      </c>
      <c r="AZ126">
        <v>0</v>
      </c>
      <c r="BA126">
        <v>0</v>
      </c>
      <c r="BB126">
        <v>0</v>
      </c>
      <c r="BC126">
        <v>0</v>
      </c>
      <c r="BD126">
        <v>0</v>
      </c>
      <c r="BE126" s="85">
        <v>2308883</v>
      </c>
      <c r="BF126">
        <v>0</v>
      </c>
      <c r="BG126">
        <v>0</v>
      </c>
      <c r="BH126">
        <v>3809</v>
      </c>
      <c r="BI126" s="85">
        <v>9296</v>
      </c>
      <c r="BJ126">
        <v>0</v>
      </c>
      <c r="BK126" s="85">
        <v>2292726</v>
      </c>
      <c r="BL126">
        <v>5043</v>
      </c>
      <c r="BM126">
        <v>4625.0302734</v>
      </c>
      <c r="BN126">
        <v>4887.6337891</v>
      </c>
      <c r="BO126">
        <v>4887.6337891</v>
      </c>
      <c r="BP126">
        <v>5929.1992188</v>
      </c>
      <c r="BQ126">
        <v>0.0501417969</v>
      </c>
      <c r="BR126">
        <v>0.0434155273</v>
      </c>
      <c r="BS126">
        <v>0</v>
      </c>
      <c r="BT126">
        <v>11.548</v>
      </c>
      <c r="BU126">
        <v>0</v>
      </c>
      <c r="BV126">
        <v>1739441.6963</v>
      </c>
      <c r="BW126">
        <v>0</v>
      </c>
      <c r="BX126">
        <v>0</v>
      </c>
      <c r="BY126">
        <v>3557.5195313</v>
      </c>
      <c r="BZ126">
        <v>370966.27832</v>
      </c>
      <c r="CA126">
        <v>0</v>
      </c>
      <c r="CB126">
        <v>0</v>
      </c>
      <c r="CC126">
        <v>126446.69546</v>
      </c>
      <c r="CD126">
        <v>68470.392579</v>
      </c>
      <c r="CE126">
        <v>0</v>
      </c>
      <c r="CF126">
        <v>0</v>
      </c>
      <c r="CG126">
        <v>0</v>
      </c>
      <c r="CH126">
        <v>0.9731359256</v>
      </c>
      <c r="CI126">
        <v>2246857</v>
      </c>
      <c r="CJ126">
        <v>485.804</v>
      </c>
      <c r="CK126" s="85">
        <v>146081</v>
      </c>
      <c r="CL126" s="85">
        <v>67387</v>
      </c>
      <c r="CM126" s="85">
        <v>213468</v>
      </c>
      <c r="CN126">
        <v>2522350.5822</v>
      </c>
      <c r="CO126">
        <v>5229</v>
      </c>
      <c r="CP126">
        <v>829.278</v>
      </c>
      <c r="CQ126">
        <v>5262</v>
      </c>
      <c r="CR126">
        <v>987.721</v>
      </c>
      <c r="CS126">
        <v>5199</v>
      </c>
      <c r="CT126">
        <v>2304.818</v>
      </c>
      <c r="CU126">
        <v>5092</v>
      </c>
      <c r="CV126">
        <v>1334.117</v>
      </c>
      <c r="CW126">
        <v>5111</v>
      </c>
      <c r="CX126">
        <v>591.372</v>
      </c>
      <c r="CY126">
        <v>5121</v>
      </c>
      <c r="CZ126">
        <v>332.793</v>
      </c>
      <c r="DA126">
        <v>5121</v>
      </c>
      <c r="DB126">
        <v>1346.994</v>
      </c>
      <c r="DC126">
        <v>5150</v>
      </c>
      <c r="DD126">
        <v>1417.459</v>
      </c>
      <c r="DE126">
        <v>5106</v>
      </c>
      <c r="DF126">
        <v>668.851</v>
      </c>
      <c r="DG126">
        <v>5261</v>
      </c>
      <c r="DH126">
        <v>400.387</v>
      </c>
      <c r="DI126">
        <v>4989</v>
      </c>
      <c r="DJ126">
        <v>572.187</v>
      </c>
      <c r="DK126">
        <v>5092</v>
      </c>
      <c r="DL126">
        <v>182.339</v>
      </c>
      <c r="DM126">
        <v>5060</v>
      </c>
      <c r="DN126">
        <v>241.679</v>
      </c>
      <c r="DP126">
        <v>4971</v>
      </c>
      <c r="DQ126" s="85">
        <v>2449910</v>
      </c>
      <c r="DR126" s="85">
        <v>58296</v>
      </c>
      <c r="DS126" s="85">
        <v>2508206</v>
      </c>
      <c r="DT126">
        <v>0</v>
      </c>
      <c r="DU126" s="85">
        <v>2517502</v>
      </c>
      <c r="DV126" s="85">
        <v>208619</v>
      </c>
      <c r="DW126" s="85">
        <v>208619</v>
      </c>
      <c r="DX126">
        <v>2517502</v>
      </c>
      <c r="DY126">
        <v>5182</v>
      </c>
      <c r="DZ126">
        <v>208619</v>
      </c>
      <c r="EA126" s="85">
        <v>2730970</v>
      </c>
      <c r="EB126" s="85">
        <v>2730970</v>
      </c>
    </row>
    <row r="127" spans="1:132" ht="12.75">
      <c r="A127">
        <v>101858</v>
      </c>
      <c r="B127" t="s">
        <v>447</v>
      </c>
      <c r="C127" t="s">
        <v>281</v>
      </c>
      <c r="D127">
        <v>4</v>
      </c>
      <c r="E127">
        <v>2</v>
      </c>
      <c r="F127">
        <v>3214.441</v>
      </c>
      <c r="G127">
        <v>0.326</v>
      </c>
      <c r="H127">
        <v>0</v>
      </c>
      <c r="I127">
        <v>2.008</v>
      </c>
      <c r="J127">
        <v>12.071</v>
      </c>
      <c r="K127">
        <v>0.097</v>
      </c>
      <c r="L127">
        <v>0</v>
      </c>
      <c r="M127">
        <v>0</v>
      </c>
      <c r="N127">
        <v>0</v>
      </c>
      <c r="O127">
        <v>0</v>
      </c>
      <c r="P127">
        <v>0</v>
      </c>
      <c r="Q127">
        <v>0</v>
      </c>
      <c r="R127">
        <v>39.518</v>
      </c>
      <c r="S127">
        <v>160.722</v>
      </c>
      <c r="T127">
        <v>1279.83</v>
      </c>
      <c r="U127">
        <v>0</v>
      </c>
      <c r="V127">
        <v>0</v>
      </c>
      <c r="W127">
        <v>0</v>
      </c>
      <c r="X127">
        <v>0</v>
      </c>
      <c r="Y127">
        <v>0</v>
      </c>
      <c r="Z127">
        <v>0</v>
      </c>
      <c r="AA127">
        <v>0</v>
      </c>
      <c r="AB127">
        <v>0</v>
      </c>
      <c r="AC127">
        <v>0</v>
      </c>
      <c r="AD127">
        <v>0</v>
      </c>
      <c r="AE127">
        <v>0</v>
      </c>
      <c r="AF127">
        <v>286.083</v>
      </c>
      <c r="AG127">
        <v>0</v>
      </c>
      <c r="AH127">
        <v>0</v>
      </c>
      <c r="AI127">
        <v>3214.441</v>
      </c>
      <c r="AJ127">
        <v>3214.441</v>
      </c>
      <c r="AK127">
        <v>286.083</v>
      </c>
      <c r="AL127">
        <v>14.502</v>
      </c>
      <c r="AM127">
        <v>3199.939</v>
      </c>
      <c r="AN127">
        <v>293.073</v>
      </c>
      <c r="AO127">
        <v>0</v>
      </c>
      <c r="AP127">
        <v>0</v>
      </c>
      <c r="AQ127">
        <v>0</v>
      </c>
      <c r="AR127">
        <v>0</v>
      </c>
      <c r="AS127" s="85">
        <v>80595</v>
      </c>
      <c r="AT127">
        <v>0</v>
      </c>
      <c r="AU127">
        <v>0</v>
      </c>
      <c r="AV127">
        <v>0</v>
      </c>
      <c r="AW127">
        <v>0</v>
      </c>
      <c r="AX127">
        <v>0</v>
      </c>
      <c r="AY127">
        <v>0</v>
      </c>
      <c r="AZ127">
        <v>0</v>
      </c>
      <c r="BA127">
        <v>0</v>
      </c>
      <c r="BB127">
        <v>0</v>
      </c>
      <c r="BC127">
        <v>0</v>
      </c>
      <c r="BD127">
        <v>0</v>
      </c>
      <c r="BE127" s="85">
        <v>19954846</v>
      </c>
      <c r="BF127">
        <v>0</v>
      </c>
      <c r="BG127">
        <v>0</v>
      </c>
      <c r="BH127">
        <v>3809</v>
      </c>
      <c r="BI127" s="85">
        <v>18083</v>
      </c>
      <c r="BJ127">
        <v>0</v>
      </c>
      <c r="BK127" s="85">
        <v>7560664</v>
      </c>
      <c r="BL127">
        <v>5121</v>
      </c>
      <c r="BM127">
        <v>4625.0302734</v>
      </c>
      <c r="BN127">
        <v>4887.6337891</v>
      </c>
      <c r="BO127">
        <v>4887.6337891</v>
      </c>
      <c r="BP127">
        <v>5929.1992188</v>
      </c>
      <c r="BQ127">
        <v>0.0501417969</v>
      </c>
      <c r="BR127">
        <v>0.0434155273</v>
      </c>
      <c r="BS127">
        <v>0</v>
      </c>
      <c r="BT127">
        <v>48.174</v>
      </c>
      <c r="BU127">
        <v>0</v>
      </c>
      <c r="BV127">
        <v>17529224.749</v>
      </c>
      <c r="BW127">
        <v>257741.1042</v>
      </c>
      <c r="BX127">
        <v>0</v>
      </c>
      <c r="BY127">
        <v>114354.33082</v>
      </c>
      <c r="BZ127">
        <v>1517673.4072</v>
      </c>
      <c r="CA127">
        <v>0</v>
      </c>
      <c r="CB127">
        <v>0</v>
      </c>
      <c r="CC127">
        <v>169624.31001</v>
      </c>
      <c r="CD127">
        <v>285633.24317</v>
      </c>
      <c r="CE127">
        <v>0</v>
      </c>
      <c r="CF127">
        <v>0</v>
      </c>
      <c r="CG127">
        <v>0</v>
      </c>
      <c r="CH127">
        <v>0.9731359256</v>
      </c>
      <c r="CI127">
        <v>19340348</v>
      </c>
      <c r="CJ127">
        <v>4181.669</v>
      </c>
      <c r="CK127" s="85">
        <v>1257429</v>
      </c>
      <c r="CL127" s="85">
        <v>580050</v>
      </c>
      <c r="CM127" s="85">
        <v>1837479</v>
      </c>
      <c r="CN127">
        <v>21792325.145</v>
      </c>
      <c r="CO127">
        <v>5229</v>
      </c>
      <c r="CP127">
        <v>829.278</v>
      </c>
      <c r="CQ127">
        <v>5262</v>
      </c>
      <c r="CR127">
        <v>987.721</v>
      </c>
      <c r="CS127">
        <v>5199</v>
      </c>
      <c r="CT127">
        <v>2304.818</v>
      </c>
      <c r="CU127">
        <v>5092</v>
      </c>
      <c r="CV127">
        <v>1334.117</v>
      </c>
      <c r="CW127">
        <v>5111</v>
      </c>
      <c r="CX127">
        <v>591.372</v>
      </c>
      <c r="CY127">
        <v>5121</v>
      </c>
      <c r="CZ127">
        <v>332.793</v>
      </c>
      <c r="DA127">
        <v>5121</v>
      </c>
      <c r="DB127">
        <v>1346.994</v>
      </c>
      <c r="DC127">
        <v>5150</v>
      </c>
      <c r="DD127">
        <v>1417.459</v>
      </c>
      <c r="DE127">
        <v>5106</v>
      </c>
      <c r="DF127">
        <v>668.851</v>
      </c>
      <c r="DG127">
        <v>5261</v>
      </c>
      <c r="DH127">
        <v>400.387</v>
      </c>
      <c r="DI127">
        <v>4989</v>
      </c>
      <c r="DJ127">
        <v>572.187</v>
      </c>
      <c r="DK127">
        <v>5092</v>
      </c>
      <c r="DL127">
        <v>182.339</v>
      </c>
      <c r="DM127">
        <v>5060</v>
      </c>
      <c r="DN127">
        <v>241.679</v>
      </c>
      <c r="DO127">
        <v>1679.787</v>
      </c>
      <c r="DP127">
        <v>4971</v>
      </c>
      <c r="DQ127" s="85">
        <v>21414327</v>
      </c>
      <c r="DR127" s="85">
        <v>501800</v>
      </c>
      <c r="DS127" s="85">
        <v>21916127</v>
      </c>
      <c r="DT127">
        <v>0</v>
      </c>
      <c r="DU127" s="85">
        <v>21934210</v>
      </c>
      <c r="DV127" s="85">
        <v>1979364</v>
      </c>
      <c r="DW127" s="85">
        <v>1979364</v>
      </c>
      <c r="DX127">
        <v>21934210</v>
      </c>
      <c r="DY127">
        <v>5245</v>
      </c>
      <c r="DZ127">
        <v>1979364</v>
      </c>
      <c r="EA127" s="85">
        <v>23771689</v>
      </c>
      <c r="EB127" s="85">
        <v>23771689</v>
      </c>
    </row>
    <row r="128" spans="1:132" ht="12.75">
      <c r="A128">
        <v>101859</v>
      </c>
      <c r="B128" t="s">
        <v>447</v>
      </c>
      <c r="C128" t="s">
        <v>118</v>
      </c>
      <c r="D128">
        <v>4</v>
      </c>
      <c r="E128">
        <v>2</v>
      </c>
      <c r="F128">
        <v>242.656</v>
      </c>
      <c r="G128">
        <v>0</v>
      </c>
      <c r="H128">
        <v>0</v>
      </c>
      <c r="I128">
        <v>0.11</v>
      </c>
      <c r="J128">
        <v>5.901</v>
      </c>
      <c r="K128">
        <v>0</v>
      </c>
      <c r="L128">
        <v>0</v>
      </c>
      <c r="M128">
        <v>0</v>
      </c>
      <c r="N128">
        <v>0</v>
      </c>
      <c r="O128">
        <v>0</v>
      </c>
      <c r="P128">
        <v>0</v>
      </c>
      <c r="Q128">
        <v>0</v>
      </c>
      <c r="R128">
        <v>10.683</v>
      </c>
      <c r="S128">
        <v>0</v>
      </c>
      <c r="T128">
        <v>219.67</v>
      </c>
      <c r="U128">
        <v>0</v>
      </c>
      <c r="V128">
        <v>0</v>
      </c>
      <c r="W128">
        <v>0</v>
      </c>
      <c r="X128">
        <v>0</v>
      </c>
      <c r="Y128">
        <v>0</v>
      </c>
      <c r="Z128">
        <v>0</v>
      </c>
      <c r="AA128">
        <v>0</v>
      </c>
      <c r="AB128">
        <v>0</v>
      </c>
      <c r="AC128">
        <v>0</v>
      </c>
      <c r="AD128">
        <v>0</v>
      </c>
      <c r="AE128">
        <v>0</v>
      </c>
      <c r="AF128">
        <v>98.228</v>
      </c>
      <c r="AG128">
        <v>0</v>
      </c>
      <c r="AH128">
        <v>0</v>
      </c>
      <c r="AI128">
        <v>242.656</v>
      </c>
      <c r="AJ128">
        <v>242.656</v>
      </c>
      <c r="AK128">
        <v>98.228</v>
      </c>
      <c r="AL128">
        <v>6.011</v>
      </c>
      <c r="AM128">
        <v>236.645</v>
      </c>
      <c r="AN128">
        <v>0</v>
      </c>
      <c r="AO128">
        <v>0</v>
      </c>
      <c r="AP128">
        <v>0</v>
      </c>
      <c r="AQ128">
        <v>0</v>
      </c>
      <c r="AR128">
        <v>0</v>
      </c>
      <c r="AS128">
        <v>0</v>
      </c>
      <c r="AT128">
        <v>0</v>
      </c>
      <c r="AU128">
        <v>0</v>
      </c>
      <c r="AV128">
        <v>0</v>
      </c>
      <c r="AW128">
        <v>0</v>
      </c>
      <c r="AX128">
        <v>0</v>
      </c>
      <c r="AY128">
        <v>0</v>
      </c>
      <c r="AZ128">
        <v>0</v>
      </c>
      <c r="BA128">
        <v>0</v>
      </c>
      <c r="BB128">
        <v>0</v>
      </c>
      <c r="BC128">
        <v>0</v>
      </c>
      <c r="BD128">
        <v>0</v>
      </c>
      <c r="BE128" s="85">
        <v>1792975</v>
      </c>
      <c r="BF128">
        <v>0</v>
      </c>
      <c r="BG128">
        <v>0</v>
      </c>
      <c r="BH128">
        <v>3809</v>
      </c>
      <c r="BI128" s="85">
        <v>6412</v>
      </c>
      <c r="BJ128">
        <v>0</v>
      </c>
      <c r="BK128" s="85">
        <v>1760660</v>
      </c>
      <c r="BL128">
        <v>4971</v>
      </c>
      <c r="BM128">
        <v>4625.0302734</v>
      </c>
      <c r="BN128">
        <v>4887.6337891</v>
      </c>
      <c r="BO128">
        <v>4887.6337891</v>
      </c>
      <c r="BP128">
        <v>5929.1992188</v>
      </c>
      <c r="BQ128">
        <v>0.0501417969</v>
      </c>
      <c r="BR128">
        <v>0.0434155273</v>
      </c>
      <c r="BS128">
        <v>0</v>
      </c>
      <c r="BT128">
        <v>18.253</v>
      </c>
      <c r="BU128">
        <v>0</v>
      </c>
      <c r="BV128">
        <v>1296338.2711</v>
      </c>
      <c r="BW128">
        <v>69675.79878</v>
      </c>
      <c r="BX128">
        <v>0</v>
      </c>
      <c r="BY128">
        <v>0</v>
      </c>
      <c r="BZ128">
        <v>260493.43848</v>
      </c>
      <c r="CA128">
        <v>0</v>
      </c>
      <c r="CB128">
        <v>0</v>
      </c>
      <c r="CC128">
        <v>58241.338086</v>
      </c>
      <c r="CD128">
        <v>108225.67334</v>
      </c>
      <c r="CE128">
        <v>0</v>
      </c>
      <c r="CF128">
        <v>0</v>
      </c>
      <c r="CG128">
        <v>0</v>
      </c>
      <c r="CH128">
        <v>0.9731359256</v>
      </c>
      <c r="CI128">
        <v>1744808</v>
      </c>
      <c r="CJ128">
        <v>377.253</v>
      </c>
      <c r="CK128" s="85">
        <v>113440</v>
      </c>
      <c r="CL128" s="85">
        <v>52330</v>
      </c>
      <c r="CM128" s="85">
        <v>165770</v>
      </c>
      <c r="CN128">
        <v>1958744.5197</v>
      </c>
      <c r="CO128">
        <v>5229</v>
      </c>
      <c r="CP128">
        <v>829.278</v>
      </c>
      <c r="CQ128">
        <v>5262</v>
      </c>
      <c r="CR128">
        <v>987.721</v>
      </c>
      <c r="CS128">
        <v>5199</v>
      </c>
      <c r="CT128">
        <v>2304.818</v>
      </c>
      <c r="CU128">
        <v>5092</v>
      </c>
      <c r="CV128">
        <v>1334.117</v>
      </c>
      <c r="CW128">
        <v>5111</v>
      </c>
      <c r="CX128">
        <v>591.372</v>
      </c>
      <c r="CY128">
        <v>5121</v>
      </c>
      <c r="CZ128">
        <v>332.793</v>
      </c>
      <c r="DA128">
        <v>5121</v>
      </c>
      <c r="DB128">
        <v>1346.994</v>
      </c>
      <c r="DC128">
        <v>5150</v>
      </c>
      <c r="DD128">
        <v>1417.459</v>
      </c>
      <c r="DE128">
        <v>5106</v>
      </c>
      <c r="DF128">
        <v>668.851</v>
      </c>
      <c r="DG128">
        <v>5261</v>
      </c>
      <c r="DH128">
        <v>400.387</v>
      </c>
      <c r="DI128">
        <v>4989</v>
      </c>
      <c r="DJ128">
        <v>572.187</v>
      </c>
      <c r="DK128">
        <v>5092</v>
      </c>
      <c r="DL128">
        <v>182.339</v>
      </c>
      <c r="DM128">
        <v>5060</v>
      </c>
      <c r="DN128">
        <v>241.679</v>
      </c>
      <c r="DP128">
        <v>4971</v>
      </c>
      <c r="DQ128" s="85">
        <v>1875325</v>
      </c>
      <c r="DR128" s="85">
        <v>45270</v>
      </c>
      <c r="DS128" s="85">
        <v>1920595</v>
      </c>
      <c r="DT128">
        <v>0</v>
      </c>
      <c r="DU128" s="85">
        <v>1927007</v>
      </c>
      <c r="DV128" s="85">
        <v>134032</v>
      </c>
      <c r="DW128" s="85">
        <v>134032</v>
      </c>
      <c r="DX128">
        <v>1927007</v>
      </c>
      <c r="DY128">
        <v>5108</v>
      </c>
      <c r="DZ128">
        <v>134032</v>
      </c>
      <c r="EA128" s="85">
        <v>2092777</v>
      </c>
      <c r="EB128" s="85">
        <v>2092777</v>
      </c>
    </row>
    <row r="129" spans="1:132" ht="12.75">
      <c r="A129">
        <v>101860</v>
      </c>
      <c r="B129" t="s">
        <v>447</v>
      </c>
      <c r="C129" t="s">
        <v>282</v>
      </c>
      <c r="D129">
        <v>4</v>
      </c>
      <c r="E129">
        <v>2</v>
      </c>
      <c r="F129">
        <v>1375.285</v>
      </c>
      <c r="G129">
        <v>0</v>
      </c>
      <c r="H129">
        <v>0</v>
      </c>
      <c r="I129">
        <v>0.67</v>
      </c>
      <c r="J129">
        <v>8.495</v>
      </c>
      <c r="K129">
        <v>0</v>
      </c>
      <c r="L129">
        <v>0</v>
      </c>
      <c r="M129">
        <v>0</v>
      </c>
      <c r="N129">
        <v>0</v>
      </c>
      <c r="O129">
        <v>0</v>
      </c>
      <c r="P129">
        <v>0</v>
      </c>
      <c r="Q129">
        <v>0</v>
      </c>
      <c r="R129">
        <v>35.775</v>
      </c>
      <c r="S129">
        <v>0</v>
      </c>
      <c r="T129">
        <v>1044.67</v>
      </c>
      <c r="U129">
        <v>0</v>
      </c>
      <c r="V129">
        <v>0</v>
      </c>
      <c r="W129">
        <v>0</v>
      </c>
      <c r="X129">
        <v>0</v>
      </c>
      <c r="Y129">
        <v>0</v>
      </c>
      <c r="Z129">
        <v>0</v>
      </c>
      <c r="AA129">
        <v>0</v>
      </c>
      <c r="AB129">
        <v>0</v>
      </c>
      <c r="AC129">
        <v>0</v>
      </c>
      <c r="AD129">
        <v>0</v>
      </c>
      <c r="AE129">
        <v>0</v>
      </c>
      <c r="AF129">
        <v>82.705</v>
      </c>
      <c r="AG129">
        <v>0</v>
      </c>
      <c r="AH129">
        <v>0</v>
      </c>
      <c r="AI129">
        <v>1375.285</v>
      </c>
      <c r="AJ129">
        <v>1375.285</v>
      </c>
      <c r="AK129">
        <v>82.705</v>
      </c>
      <c r="AL129">
        <v>9.165</v>
      </c>
      <c r="AM129">
        <v>1366.12</v>
      </c>
      <c r="AN129">
        <v>122.681</v>
      </c>
      <c r="AO129">
        <v>0</v>
      </c>
      <c r="AP129">
        <v>0</v>
      </c>
      <c r="AQ129">
        <v>48.417</v>
      </c>
      <c r="AR129">
        <v>0</v>
      </c>
      <c r="AS129" s="85">
        <v>33737</v>
      </c>
      <c r="AT129">
        <v>0</v>
      </c>
      <c r="AU129">
        <v>0</v>
      </c>
      <c r="AV129" s="85">
        <v>96834</v>
      </c>
      <c r="AW129">
        <v>0</v>
      </c>
      <c r="AX129">
        <v>0</v>
      </c>
      <c r="AY129">
        <v>0</v>
      </c>
      <c r="AZ129">
        <v>0</v>
      </c>
      <c r="BA129" s="85">
        <v>112466</v>
      </c>
      <c r="BB129">
        <v>0</v>
      </c>
      <c r="BC129">
        <v>0</v>
      </c>
      <c r="BD129">
        <v>0</v>
      </c>
      <c r="BE129" s="85">
        <v>9321937</v>
      </c>
      <c r="BF129">
        <v>0</v>
      </c>
      <c r="BG129">
        <v>0</v>
      </c>
      <c r="BH129">
        <v>3809</v>
      </c>
      <c r="BI129" s="85">
        <v>17588</v>
      </c>
      <c r="BJ129" s="85">
        <v>72167</v>
      </c>
      <c r="BK129" s="85">
        <v>6497477</v>
      </c>
      <c r="BL129">
        <v>5117</v>
      </c>
      <c r="BM129">
        <v>4625.0302734</v>
      </c>
      <c r="BN129">
        <v>4887.6337891</v>
      </c>
      <c r="BO129">
        <v>4887.6337891</v>
      </c>
      <c r="BP129">
        <v>5929.1992188</v>
      </c>
      <c r="BQ129">
        <v>0.0501417969</v>
      </c>
      <c r="BR129">
        <v>0.0434155273</v>
      </c>
      <c r="BS129">
        <v>112466</v>
      </c>
      <c r="BT129">
        <v>28.835</v>
      </c>
      <c r="BU129">
        <v>0</v>
      </c>
      <c r="BV129">
        <v>7483587.8166</v>
      </c>
      <c r="BW129">
        <v>233328.81226</v>
      </c>
      <c r="BX129">
        <v>0</v>
      </c>
      <c r="BY129">
        <v>0</v>
      </c>
      <c r="BZ129">
        <v>1238811.3096</v>
      </c>
      <c r="CA129">
        <v>0</v>
      </c>
      <c r="CB129">
        <v>0</v>
      </c>
      <c r="CC129">
        <v>49037.442139</v>
      </c>
      <c r="CD129">
        <v>170968.45947</v>
      </c>
      <c r="CE129">
        <v>0</v>
      </c>
      <c r="CF129">
        <v>0</v>
      </c>
      <c r="CG129">
        <v>0</v>
      </c>
      <c r="CH129">
        <v>0.9731359256</v>
      </c>
      <c r="CI129">
        <v>8929236</v>
      </c>
      <c r="CJ129">
        <v>1930.633</v>
      </c>
      <c r="CK129" s="85">
        <v>580542</v>
      </c>
      <c r="CL129" s="85">
        <v>267803</v>
      </c>
      <c r="CM129" s="85">
        <v>848345</v>
      </c>
      <c r="CN129">
        <v>10170281.84</v>
      </c>
      <c r="CO129">
        <v>5229</v>
      </c>
      <c r="CP129">
        <v>829.278</v>
      </c>
      <c r="CQ129">
        <v>5262</v>
      </c>
      <c r="CR129">
        <v>987.721</v>
      </c>
      <c r="CS129">
        <v>5199</v>
      </c>
      <c r="CT129">
        <v>2304.818</v>
      </c>
      <c r="CU129">
        <v>5092</v>
      </c>
      <c r="CV129">
        <v>1334.117</v>
      </c>
      <c r="CW129">
        <v>5111</v>
      </c>
      <c r="CX129">
        <v>591.372</v>
      </c>
      <c r="CY129">
        <v>5121</v>
      </c>
      <c r="CZ129">
        <v>332.793</v>
      </c>
      <c r="DA129">
        <v>5121</v>
      </c>
      <c r="DB129">
        <v>1346.994</v>
      </c>
      <c r="DC129">
        <v>5150</v>
      </c>
      <c r="DD129">
        <v>1417.459</v>
      </c>
      <c r="DE129">
        <v>5106</v>
      </c>
      <c r="DF129">
        <v>668.851</v>
      </c>
      <c r="DG129">
        <v>5261</v>
      </c>
      <c r="DH129">
        <v>400.387</v>
      </c>
      <c r="DI129">
        <v>4989</v>
      </c>
      <c r="DJ129">
        <v>572.187</v>
      </c>
      <c r="DK129">
        <v>5092</v>
      </c>
      <c r="DL129">
        <v>182.339</v>
      </c>
      <c r="DM129">
        <v>5060</v>
      </c>
      <c r="DN129">
        <v>241.679</v>
      </c>
      <c r="DP129">
        <v>4971</v>
      </c>
      <c r="DQ129" s="85">
        <v>9879049</v>
      </c>
      <c r="DR129" s="85">
        <v>231676</v>
      </c>
      <c r="DS129" s="85">
        <v>10110725</v>
      </c>
      <c r="DT129" s="85">
        <v>40299</v>
      </c>
      <c r="DU129" s="85">
        <v>10168612</v>
      </c>
      <c r="DV129" s="85">
        <v>846675</v>
      </c>
      <c r="DW129" s="85">
        <v>846675</v>
      </c>
      <c r="DX129">
        <v>10168612</v>
      </c>
      <c r="DY129">
        <v>5267</v>
      </c>
      <c r="DZ129">
        <v>846675</v>
      </c>
      <c r="EA129" s="85">
        <v>11016957</v>
      </c>
      <c r="EB129" s="85">
        <v>11016957</v>
      </c>
    </row>
    <row r="130" spans="1:132" ht="12.75">
      <c r="A130">
        <v>101861</v>
      </c>
      <c r="B130" t="s">
        <v>447</v>
      </c>
      <c r="C130" t="s">
        <v>32</v>
      </c>
      <c r="D130">
        <v>4</v>
      </c>
      <c r="E130">
        <v>2</v>
      </c>
      <c r="F130">
        <v>402.535</v>
      </c>
      <c r="G130">
        <v>0</v>
      </c>
      <c r="H130">
        <v>0</v>
      </c>
      <c r="I130">
        <v>0.632</v>
      </c>
      <c r="J130">
        <v>1.623</v>
      </c>
      <c r="K130">
        <v>0</v>
      </c>
      <c r="L130">
        <v>0</v>
      </c>
      <c r="M130">
        <v>0</v>
      </c>
      <c r="N130">
        <v>0</v>
      </c>
      <c r="O130">
        <v>0</v>
      </c>
      <c r="P130">
        <v>0</v>
      </c>
      <c r="Q130">
        <v>0</v>
      </c>
      <c r="R130">
        <v>0</v>
      </c>
      <c r="S130">
        <v>20.127</v>
      </c>
      <c r="T130">
        <v>370.17</v>
      </c>
      <c r="U130">
        <v>0</v>
      </c>
      <c r="V130">
        <v>0</v>
      </c>
      <c r="W130">
        <v>0</v>
      </c>
      <c r="X130">
        <v>0</v>
      </c>
      <c r="Y130">
        <v>0</v>
      </c>
      <c r="Z130">
        <v>0</v>
      </c>
      <c r="AA130">
        <v>0</v>
      </c>
      <c r="AB130">
        <v>0</v>
      </c>
      <c r="AC130">
        <v>0</v>
      </c>
      <c r="AD130">
        <v>0</v>
      </c>
      <c r="AE130">
        <v>0</v>
      </c>
      <c r="AF130">
        <v>0</v>
      </c>
      <c r="AG130">
        <v>0</v>
      </c>
      <c r="AH130">
        <v>0</v>
      </c>
      <c r="AI130">
        <v>402.535</v>
      </c>
      <c r="AJ130">
        <v>402.535</v>
      </c>
      <c r="AK130">
        <v>0</v>
      </c>
      <c r="AL130">
        <v>2.255</v>
      </c>
      <c r="AM130">
        <v>400.28</v>
      </c>
      <c r="AN130">
        <v>0</v>
      </c>
      <c r="AO130">
        <v>0</v>
      </c>
      <c r="AP130">
        <v>0</v>
      </c>
      <c r="AQ130">
        <v>0</v>
      </c>
      <c r="AR130">
        <v>0</v>
      </c>
      <c r="AS130">
        <v>0</v>
      </c>
      <c r="AT130">
        <v>0</v>
      </c>
      <c r="AU130">
        <v>0</v>
      </c>
      <c r="AV130">
        <v>0</v>
      </c>
      <c r="AW130">
        <v>0</v>
      </c>
      <c r="AX130">
        <v>0</v>
      </c>
      <c r="AY130">
        <v>0</v>
      </c>
      <c r="AZ130">
        <v>0</v>
      </c>
      <c r="BA130" s="85">
        <v>17406</v>
      </c>
      <c r="BB130">
        <v>0</v>
      </c>
      <c r="BC130">
        <v>0</v>
      </c>
      <c r="BD130">
        <v>0</v>
      </c>
      <c r="BE130" s="85">
        <v>2711023</v>
      </c>
      <c r="BF130">
        <v>0</v>
      </c>
      <c r="BG130">
        <v>0</v>
      </c>
      <c r="BH130">
        <v>3809</v>
      </c>
      <c r="BI130" s="85">
        <v>4393</v>
      </c>
      <c r="BJ130">
        <v>0</v>
      </c>
      <c r="BK130" s="85">
        <v>1689488</v>
      </c>
      <c r="BL130">
        <v>4971</v>
      </c>
      <c r="BM130">
        <v>4625.0302734</v>
      </c>
      <c r="BN130">
        <v>4887.6337891</v>
      </c>
      <c r="BO130">
        <v>4887.6337891</v>
      </c>
      <c r="BP130">
        <v>5929.1992188</v>
      </c>
      <c r="BQ130">
        <v>0.0501417969</v>
      </c>
      <c r="BR130">
        <v>0.0434155273</v>
      </c>
      <c r="BS130">
        <v>17406</v>
      </c>
      <c r="BT130">
        <v>8.029</v>
      </c>
      <c r="BU130">
        <v>0</v>
      </c>
      <c r="BV130">
        <v>2192728.6997</v>
      </c>
      <c r="BW130">
        <v>0</v>
      </c>
      <c r="BX130">
        <v>0</v>
      </c>
      <c r="BY130">
        <v>14320.261245</v>
      </c>
      <c r="BZ130">
        <v>438962.33496</v>
      </c>
      <c r="CA130">
        <v>0</v>
      </c>
      <c r="CB130">
        <v>0</v>
      </c>
      <c r="CC130">
        <v>0</v>
      </c>
      <c r="CD130">
        <v>47605.540528</v>
      </c>
      <c r="CE130">
        <v>0</v>
      </c>
      <c r="CF130">
        <v>0</v>
      </c>
      <c r="CG130">
        <v>0</v>
      </c>
      <c r="CH130">
        <v>0.9731359256</v>
      </c>
      <c r="CI130">
        <v>2621255</v>
      </c>
      <c r="CJ130">
        <v>566.754</v>
      </c>
      <c r="CK130" s="85">
        <v>170423</v>
      </c>
      <c r="CL130" s="85">
        <v>78616</v>
      </c>
      <c r="CM130" s="85">
        <v>249039</v>
      </c>
      <c r="CN130">
        <v>2960061.8364</v>
      </c>
      <c r="CO130">
        <v>5229</v>
      </c>
      <c r="CP130">
        <v>829.278</v>
      </c>
      <c r="CQ130">
        <v>5262</v>
      </c>
      <c r="CR130">
        <v>987.721</v>
      </c>
      <c r="CS130">
        <v>5199</v>
      </c>
      <c r="CT130">
        <v>2304.818</v>
      </c>
      <c r="CU130">
        <v>5092</v>
      </c>
      <c r="CV130">
        <v>1334.117</v>
      </c>
      <c r="CW130">
        <v>5111</v>
      </c>
      <c r="CX130">
        <v>591.372</v>
      </c>
      <c r="CY130">
        <v>5121</v>
      </c>
      <c r="CZ130">
        <v>332.793</v>
      </c>
      <c r="DA130">
        <v>5121</v>
      </c>
      <c r="DB130">
        <v>1346.994</v>
      </c>
      <c r="DC130">
        <v>5150</v>
      </c>
      <c r="DD130">
        <v>1417.459</v>
      </c>
      <c r="DE130">
        <v>5106</v>
      </c>
      <c r="DF130">
        <v>668.851</v>
      </c>
      <c r="DG130">
        <v>5261</v>
      </c>
      <c r="DH130">
        <v>400.387</v>
      </c>
      <c r="DI130">
        <v>4989</v>
      </c>
      <c r="DJ130">
        <v>572.187</v>
      </c>
      <c r="DK130">
        <v>5092</v>
      </c>
      <c r="DL130">
        <v>182.339</v>
      </c>
      <c r="DM130">
        <v>5060</v>
      </c>
      <c r="DN130">
        <v>241.679</v>
      </c>
      <c r="DP130">
        <v>4971</v>
      </c>
      <c r="DQ130" s="85">
        <v>2817334</v>
      </c>
      <c r="DR130" s="85">
        <v>68010</v>
      </c>
      <c r="DS130" s="85">
        <v>2885344</v>
      </c>
      <c r="DT130" s="85">
        <v>17406</v>
      </c>
      <c r="DU130" s="85">
        <v>2907143</v>
      </c>
      <c r="DV130" s="85">
        <v>196120</v>
      </c>
      <c r="DW130" s="85">
        <v>196120</v>
      </c>
      <c r="DX130">
        <v>2907143</v>
      </c>
      <c r="DY130">
        <v>5129</v>
      </c>
      <c r="DZ130">
        <v>196120</v>
      </c>
      <c r="EA130" s="85">
        <v>3156182</v>
      </c>
      <c r="EB130" s="85">
        <v>3156182</v>
      </c>
    </row>
    <row r="131" spans="1:132" ht="12.75">
      <c r="A131">
        <v>101862</v>
      </c>
      <c r="B131" t="s">
        <v>447</v>
      </c>
      <c r="C131" t="s">
        <v>33</v>
      </c>
      <c r="D131">
        <v>4</v>
      </c>
      <c r="E131">
        <v>2</v>
      </c>
      <c r="F131">
        <v>1124.364</v>
      </c>
      <c r="G131">
        <v>0</v>
      </c>
      <c r="H131">
        <v>0</v>
      </c>
      <c r="I131">
        <v>0.441</v>
      </c>
      <c r="J131">
        <v>1.291</v>
      </c>
      <c r="K131">
        <v>0</v>
      </c>
      <c r="L131">
        <v>0</v>
      </c>
      <c r="M131">
        <v>0</v>
      </c>
      <c r="N131">
        <v>0</v>
      </c>
      <c r="O131">
        <v>0</v>
      </c>
      <c r="P131">
        <v>0</v>
      </c>
      <c r="Q131">
        <v>0</v>
      </c>
      <c r="R131">
        <v>1.939</v>
      </c>
      <c r="S131">
        <v>51.475</v>
      </c>
      <c r="T131">
        <v>361.5</v>
      </c>
      <c r="U131">
        <v>0</v>
      </c>
      <c r="V131">
        <v>0</v>
      </c>
      <c r="W131">
        <v>0</v>
      </c>
      <c r="X131">
        <v>0</v>
      </c>
      <c r="Y131">
        <v>0</v>
      </c>
      <c r="Z131">
        <v>0</v>
      </c>
      <c r="AA131">
        <v>0</v>
      </c>
      <c r="AB131">
        <v>0</v>
      </c>
      <c r="AC131">
        <v>0</v>
      </c>
      <c r="AD131">
        <v>0</v>
      </c>
      <c r="AE131">
        <v>0</v>
      </c>
      <c r="AF131">
        <v>141.397</v>
      </c>
      <c r="AG131">
        <v>0</v>
      </c>
      <c r="AH131">
        <v>0</v>
      </c>
      <c r="AI131">
        <v>1124.364</v>
      </c>
      <c r="AJ131">
        <v>1124.364</v>
      </c>
      <c r="AK131">
        <v>141.397</v>
      </c>
      <c r="AL131">
        <v>1.732</v>
      </c>
      <c r="AM131">
        <v>1122.632</v>
      </c>
      <c r="AN131">
        <v>0</v>
      </c>
      <c r="AO131">
        <v>5.667</v>
      </c>
      <c r="AP131">
        <v>0</v>
      </c>
      <c r="AQ131">
        <v>0</v>
      </c>
      <c r="AR131">
        <v>0</v>
      </c>
      <c r="AS131">
        <v>0</v>
      </c>
      <c r="AT131" s="85">
        <v>2833</v>
      </c>
      <c r="AU131">
        <v>0</v>
      </c>
      <c r="AV131">
        <v>0</v>
      </c>
      <c r="AW131">
        <v>0</v>
      </c>
      <c r="AX131">
        <v>0</v>
      </c>
      <c r="AY131">
        <v>0</v>
      </c>
      <c r="AZ131">
        <v>0</v>
      </c>
      <c r="BA131">
        <v>0</v>
      </c>
      <c r="BB131">
        <v>0</v>
      </c>
      <c r="BC131">
        <v>0</v>
      </c>
      <c r="BD131">
        <v>0</v>
      </c>
      <c r="BE131" s="85">
        <v>6747591</v>
      </c>
      <c r="BF131">
        <v>0</v>
      </c>
      <c r="BG131">
        <v>0</v>
      </c>
      <c r="BH131">
        <v>3809</v>
      </c>
      <c r="BI131" s="85">
        <v>10856</v>
      </c>
      <c r="BJ131">
        <v>0</v>
      </c>
      <c r="BK131" s="85">
        <v>4452506</v>
      </c>
      <c r="BL131">
        <v>5101</v>
      </c>
      <c r="BM131">
        <v>4625.0302734</v>
      </c>
      <c r="BN131">
        <v>4887.6337891</v>
      </c>
      <c r="BO131">
        <v>4887.6337891</v>
      </c>
      <c r="BP131">
        <v>5929.1992188</v>
      </c>
      <c r="BQ131">
        <v>0.0501417969</v>
      </c>
      <c r="BR131">
        <v>0.0434155273</v>
      </c>
      <c r="BS131">
        <v>0</v>
      </c>
      <c r="BT131">
        <v>6.078</v>
      </c>
      <c r="BU131">
        <v>0</v>
      </c>
      <c r="BV131">
        <v>6149763.6794</v>
      </c>
      <c r="BW131">
        <v>12646.389014</v>
      </c>
      <c r="BX131">
        <v>0</v>
      </c>
      <c r="BY131">
        <v>36624.663575</v>
      </c>
      <c r="BZ131">
        <v>428681.10352</v>
      </c>
      <c r="CA131">
        <v>0</v>
      </c>
      <c r="CB131">
        <v>0</v>
      </c>
      <c r="CC131">
        <v>83837.098194</v>
      </c>
      <c r="CD131">
        <v>36037.672852</v>
      </c>
      <c r="CE131">
        <v>0</v>
      </c>
      <c r="CF131">
        <v>0</v>
      </c>
      <c r="CG131">
        <v>0</v>
      </c>
      <c r="CH131">
        <v>0.9731359256</v>
      </c>
      <c r="CI131">
        <v>6566323</v>
      </c>
      <c r="CJ131">
        <v>1419.736</v>
      </c>
      <c r="CK131" s="85">
        <v>426915</v>
      </c>
      <c r="CL131" s="85">
        <v>196935</v>
      </c>
      <c r="CM131" s="85">
        <v>623850</v>
      </c>
      <c r="CN131">
        <v>7371440.6066</v>
      </c>
      <c r="CO131">
        <v>5229</v>
      </c>
      <c r="CP131">
        <v>829.278</v>
      </c>
      <c r="CQ131">
        <v>5262</v>
      </c>
      <c r="CR131">
        <v>987.721</v>
      </c>
      <c r="CS131">
        <v>5199</v>
      </c>
      <c r="CT131">
        <v>2304.818</v>
      </c>
      <c r="CU131">
        <v>5092</v>
      </c>
      <c r="CV131">
        <v>1334.117</v>
      </c>
      <c r="CW131">
        <v>5111</v>
      </c>
      <c r="CX131">
        <v>591.372</v>
      </c>
      <c r="CY131">
        <v>5121</v>
      </c>
      <c r="CZ131">
        <v>332.793</v>
      </c>
      <c r="DA131">
        <v>5121</v>
      </c>
      <c r="DB131">
        <v>1346.994</v>
      </c>
      <c r="DC131">
        <v>5150</v>
      </c>
      <c r="DD131">
        <v>1417.459</v>
      </c>
      <c r="DE131">
        <v>5106</v>
      </c>
      <c r="DF131">
        <v>668.851</v>
      </c>
      <c r="DG131">
        <v>5261</v>
      </c>
      <c r="DH131">
        <v>400.387</v>
      </c>
      <c r="DI131">
        <v>4989</v>
      </c>
      <c r="DJ131">
        <v>572.187</v>
      </c>
      <c r="DK131">
        <v>5092</v>
      </c>
      <c r="DL131">
        <v>182.339</v>
      </c>
      <c r="DM131">
        <v>5060</v>
      </c>
      <c r="DN131">
        <v>241.679</v>
      </c>
      <c r="DP131">
        <v>4971</v>
      </c>
      <c r="DQ131" s="85">
        <v>7242073</v>
      </c>
      <c r="DR131" s="85">
        <v>170368</v>
      </c>
      <c r="DS131" s="85">
        <v>7412441</v>
      </c>
      <c r="DT131">
        <v>0</v>
      </c>
      <c r="DU131" s="85">
        <v>7423297</v>
      </c>
      <c r="DV131" s="85">
        <v>675706</v>
      </c>
      <c r="DW131" s="85">
        <v>675706</v>
      </c>
      <c r="DX131">
        <v>7423297</v>
      </c>
      <c r="DY131">
        <v>5229</v>
      </c>
      <c r="DZ131">
        <v>678539</v>
      </c>
      <c r="EA131" s="85">
        <v>8049980</v>
      </c>
      <c r="EB131" s="85">
        <v>8049980</v>
      </c>
    </row>
    <row r="132" spans="1:132" ht="12.75">
      <c r="A132">
        <v>101863</v>
      </c>
      <c r="B132" t="s">
        <v>447</v>
      </c>
      <c r="C132" t="s">
        <v>433</v>
      </c>
      <c r="D132">
        <v>4</v>
      </c>
      <c r="E132">
        <v>2</v>
      </c>
      <c r="F132">
        <v>192.705</v>
      </c>
      <c r="G132">
        <v>0</v>
      </c>
      <c r="H132">
        <v>0</v>
      </c>
      <c r="I132">
        <v>0.207</v>
      </c>
      <c r="J132">
        <v>1.552</v>
      </c>
      <c r="K132">
        <v>1.687</v>
      </c>
      <c r="L132">
        <v>0</v>
      </c>
      <c r="M132">
        <v>0</v>
      </c>
      <c r="N132">
        <v>0</v>
      </c>
      <c r="O132">
        <v>0</v>
      </c>
      <c r="P132">
        <v>0</v>
      </c>
      <c r="Q132">
        <v>0</v>
      </c>
      <c r="R132">
        <v>0.143</v>
      </c>
      <c r="S132">
        <v>6.294</v>
      </c>
      <c r="T132">
        <v>114.17</v>
      </c>
      <c r="U132">
        <v>0</v>
      </c>
      <c r="V132">
        <v>0</v>
      </c>
      <c r="W132">
        <v>0</v>
      </c>
      <c r="X132">
        <v>0</v>
      </c>
      <c r="Y132">
        <v>0</v>
      </c>
      <c r="Z132">
        <v>0</v>
      </c>
      <c r="AA132">
        <v>0</v>
      </c>
      <c r="AB132">
        <v>0</v>
      </c>
      <c r="AC132">
        <v>0</v>
      </c>
      <c r="AD132">
        <v>0</v>
      </c>
      <c r="AE132">
        <v>0</v>
      </c>
      <c r="AF132">
        <v>4.66</v>
      </c>
      <c r="AG132">
        <v>0</v>
      </c>
      <c r="AH132">
        <v>0</v>
      </c>
      <c r="AI132">
        <v>192.705</v>
      </c>
      <c r="AJ132">
        <v>192.705</v>
      </c>
      <c r="AK132">
        <v>4.66</v>
      </c>
      <c r="AL132">
        <v>3.446</v>
      </c>
      <c r="AM132">
        <v>189.259</v>
      </c>
      <c r="AN132">
        <v>0</v>
      </c>
      <c r="AO132">
        <v>0</v>
      </c>
      <c r="AP132">
        <v>0</v>
      </c>
      <c r="AQ132">
        <v>0</v>
      </c>
      <c r="AR132">
        <v>0</v>
      </c>
      <c r="AS132">
        <v>0</v>
      </c>
      <c r="AT132">
        <v>0</v>
      </c>
      <c r="AU132">
        <v>0</v>
      </c>
      <c r="AV132">
        <v>0</v>
      </c>
      <c r="AW132">
        <v>0</v>
      </c>
      <c r="AX132">
        <v>0</v>
      </c>
      <c r="AY132">
        <v>0</v>
      </c>
      <c r="AZ132">
        <v>0</v>
      </c>
      <c r="BA132" s="85">
        <v>26400</v>
      </c>
      <c r="BB132">
        <v>0</v>
      </c>
      <c r="BC132">
        <v>0</v>
      </c>
      <c r="BD132">
        <v>0</v>
      </c>
      <c r="BE132" s="85">
        <v>1270470</v>
      </c>
      <c r="BF132">
        <v>0</v>
      </c>
      <c r="BG132">
        <v>0</v>
      </c>
      <c r="BH132">
        <v>3809</v>
      </c>
      <c r="BI132">
        <v>0</v>
      </c>
      <c r="BJ132">
        <v>0</v>
      </c>
      <c r="BK132">
        <v>0</v>
      </c>
      <c r="BL132">
        <v>0</v>
      </c>
      <c r="BM132">
        <v>4625.0302734</v>
      </c>
      <c r="BN132">
        <v>4887.6337891</v>
      </c>
      <c r="BO132">
        <v>4887.6337891</v>
      </c>
      <c r="BP132">
        <v>5929.1992188</v>
      </c>
      <c r="BQ132">
        <v>0.0501417969</v>
      </c>
      <c r="BR132">
        <v>0.0434155273</v>
      </c>
      <c r="BS132">
        <v>26400</v>
      </c>
      <c r="BT132">
        <v>10.752</v>
      </c>
      <c r="BU132">
        <v>0</v>
      </c>
      <c r="BV132">
        <v>1036758.3716</v>
      </c>
      <c r="BW132">
        <v>932.66303712</v>
      </c>
      <c r="BX132">
        <v>0</v>
      </c>
      <c r="BY132">
        <v>4478.205586</v>
      </c>
      <c r="BZ132">
        <v>135387.33496</v>
      </c>
      <c r="CA132">
        <v>0</v>
      </c>
      <c r="CB132">
        <v>0</v>
      </c>
      <c r="CC132">
        <v>2763.006836</v>
      </c>
      <c r="CD132">
        <v>63750.750001</v>
      </c>
      <c r="CE132">
        <v>0</v>
      </c>
      <c r="CF132">
        <v>0</v>
      </c>
      <c r="CG132">
        <v>0</v>
      </c>
      <c r="CH132">
        <v>0.9731359256</v>
      </c>
      <c r="CI132">
        <v>1210650</v>
      </c>
      <c r="CJ132">
        <v>261.76</v>
      </c>
      <c r="CK132" s="85">
        <v>78711</v>
      </c>
      <c r="CL132" s="85">
        <v>36309</v>
      </c>
      <c r="CM132" s="85">
        <v>115020</v>
      </c>
      <c r="CN132">
        <v>1385490.332</v>
      </c>
      <c r="CO132">
        <v>5229</v>
      </c>
      <c r="CP132">
        <v>829.278</v>
      </c>
      <c r="CQ132">
        <v>5262</v>
      </c>
      <c r="CR132">
        <v>987.721</v>
      </c>
      <c r="CS132">
        <v>5199</v>
      </c>
      <c r="CT132">
        <v>2304.818</v>
      </c>
      <c r="CU132">
        <v>5092</v>
      </c>
      <c r="CV132">
        <v>1334.117</v>
      </c>
      <c r="CW132">
        <v>5111</v>
      </c>
      <c r="CX132">
        <v>591.372</v>
      </c>
      <c r="CY132">
        <v>5121</v>
      </c>
      <c r="CZ132">
        <v>332.793</v>
      </c>
      <c r="DA132">
        <v>5121</v>
      </c>
      <c r="DB132">
        <v>1346.994</v>
      </c>
      <c r="DC132">
        <v>5150</v>
      </c>
      <c r="DD132">
        <v>1417.459</v>
      </c>
      <c r="DE132">
        <v>5106</v>
      </c>
      <c r="DF132">
        <v>668.851</v>
      </c>
      <c r="DG132">
        <v>5261</v>
      </c>
      <c r="DH132">
        <v>400.387</v>
      </c>
      <c r="DI132">
        <v>4989</v>
      </c>
      <c r="DJ132">
        <v>572.187</v>
      </c>
      <c r="DK132">
        <v>5092</v>
      </c>
      <c r="DL132">
        <v>182.339</v>
      </c>
      <c r="DM132">
        <v>5060</v>
      </c>
      <c r="DN132">
        <v>241.679</v>
      </c>
      <c r="DP132">
        <v>4971</v>
      </c>
      <c r="DQ132" s="85">
        <v>1301209</v>
      </c>
      <c r="DR132" s="85">
        <v>31411</v>
      </c>
      <c r="DS132" s="85">
        <v>1332620</v>
      </c>
      <c r="DT132" s="85">
        <v>26400</v>
      </c>
      <c r="DU132" s="85">
        <v>1359020</v>
      </c>
      <c r="DV132" s="85">
        <v>88550</v>
      </c>
      <c r="DW132" s="85">
        <v>88550</v>
      </c>
      <c r="DX132">
        <v>1359020</v>
      </c>
      <c r="DY132">
        <v>5192</v>
      </c>
      <c r="DZ132">
        <v>88550</v>
      </c>
      <c r="EA132" s="85">
        <v>1474040</v>
      </c>
      <c r="EB132" s="85">
        <v>1474040</v>
      </c>
    </row>
    <row r="133" spans="1:132" ht="12.75">
      <c r="A133">
        <v>101864</v>
      </c>
      <c r="B133" t="s">
        <v>447</v>
      </c>
      <c r="C133" t="s">
        <v>593</v>
      </c>
      <c r="D133">
        <v>4</v>
      </c>
      <c r="E133">
        <v>2</v>
      </c>
      <c r="F133">
        <v>253.447</v>
      </c>
      <c r="G133">
        <v>0</v>
      </c>
      <c r="H133">
        <v>0</v>
      </c>
      <c r="I133">
        <v>0.029</v>
      </c>
      <c r="J133">
        <v>2.577</v>
      </c>
      <c r="K133">
        <v>0</v>
      </c>
      <c r="L133">
        <v>0</v>
      </c>
      <c r="M133">
        <v>0</v>
      </c>
      <c r="N133">
        <v>0</v>
      </c>
      <c r="O133">
        <v>0</v>
      </c>
      <c r="P133">
        <v>0</v>
      </c>
      <c r="Q133">
        <v>0</v>
      </c>
      <c r="R133">
        <v>6.043</v>
      </c>
      <c r="S133">
        <v>0</v>
      </c>
      <c r="T133">
        <v>210</v>
      </c>
      <c r="U133">
        <v>0</v>
      </c>
      <c r="V133">
        <v>0</v>
      </c>
      <c r="W133">
        <v>0</v>
      </c>
      <c r="X133">
        <v>0</v>
      </c>
      <c r="Y133">
        <v>0</v>
      </c>
      <c r="Z133">
        <v>0</v>
      </c>
      <c r="AA133">
        <v>0</v>
      </c>
      <c r="AB133">
        <v>0</v>
      </c>
      <c r="AC133">
        <v>0</v>
      </c>
      <c r="AD133">
        <v>0</v>
      </c>
      <c r="AE133">
        <v>0</v>
      </c>
      <c r="AF133">
        <v>0</v>
      </c>
      <c r="AG133">
        <v>0</v>
      </c>
      <c r="AH133">
        <v>0</v>
      </c>
      <c r="AI133">
        <v>253.447</v>
      </c>
      <c r="AJ133">
        <v>253.447</v>
      </c>
      <c r="AK133">
        <v>0</v>
      </c>
      <c r="AL133">
        <v>2.606</v>
      </c>
      <c r="AM133">
        <v>250.841</v>
      </c>
      <c r="AN133">
        <v>0</v>
      </c>
      <c r="AO133">
        <v>0</v>
      </c>
      <c r="AP133">
        <v>0</v>
      </c>
      <c r="AQ133">
        <v>0</v>
      </c>
      <c r="AR133">
        <v>0</v>
      </c>
      <c r="AS133">
        <v>0</v>
      </c>
      <c r="AT133">
        <v>0</v>
      </c>
      <c r="AU133">
        <v>0</v>
      </c>
      <c r="AV133">
        <v>0</v>
      </c>
      <c r="AW133">
        <v>0</v>
      </c>
      <c r="AX133">
        <v>0</v>
      </c>
      <c r="AY133">
        <v>0</v>
      </c>
      <c r="AZ133">
        <v>0</v>
      </c>
      <c r="BA133" s="85">
        <v>43456</v>
      </c>
      <c r="BB133">
        <v>0</v>
      </c>
      <c r="BC133">
        <v>0</v>
      </c>
      <c r="BD133">
        <v>0</v>
      </c>
      <c r="BE133" s="85">
        <v>1752698</v>
      </c>
      <c r="BF133">
        <v>0</v>
      </c>
      <c r="BG133">
        <v>0</v>
      </c>
      <c r="BH133">
        <v>3809</v>
      </c>
      <c r="BI133">
        <v>0</v>
      </c>
      <c r="BJ133">
        <v>0</v>
      </c>
      <c r="BK133">
        <v>0</v>
      </c>
      <c r="BL133">
        <v>0</v>
      </c>
      <c r="BM133">
        <v>4625.0302734</v>
      </c>
      <c r="BN133">
        <v>4887.6337891</v>
      </c>
      <c r="BO133">
        <v>4887.6337891</v>
      </c>
      <c r="BP133">
        <v>5929.1992188</v>
      </c>
      <c r="BQ133">
        <v>0.0501417969</v>
      </c>
      <c r="BR133">
        <v>0.0434155273</v>
      </c>
      <c r="BS133">
        <v>43456</v>
      </c>
      <c r="BT133">
        <v>7.876</v>
      </c>
      <c r="BU133">
        <v>0</v>
      </c>
      <c r="BV133">
        <v>1374103.7768</v>
      </c>
      <c r="BW133">
        <v>39413.165967</v>
      </c>
      <c r="BX133">
        <v>0</v>
      </c>
      <c r="BY133">
        <v>0</v>
      </c>
      <c r="BZ133">
        <v>249026.36719</v>
      </c>
      <c r="CA133">
        <v>0</v>
      </c>
      <c r="CB133">
        <v>0</v>
      </c>
      <c r="CC133">
        <v>0</v>
      </c>
      <c r="CD133">
        <v>46698.373047</v>
      </c>
      <c r="CE133">
        <v>0</v>
      </c>
      <c r="CF133">
        <v>0</v>
      </c>
      <c r="CG133">
        <v>0</v>
      </c>
      <c r="CH133">
        <v>0.9731359256</v>
      </c>
      <c r="CI133">
        <v>1663324</v>
      </c>
      <c r="CJ133">
        <v>359.635</v>
      </c>
      <c r="CK133" s="85">
        <v>108142</v>
      </c>
      <c r="CL133" s="85">
        <v>49886</v>
      </c>
      <c r="CM133" s="85">
        <v>158028</v>
      </c>
      <c r="CN133">
        <v>1910725.683</v>
      </c>
      <c r="CO133">
        <v>5229</v>
      </c>
      <c r="CP133">
        <v>829.278</v>
      </c>
      <c r="CQ133">
        <v>5262</v>
      </c>
      <c r="CR133">
        <v>987.721</v>
      </c>
      <c r="CS133">
        <v>5199</v>
      </c>
      <c r="CT133">
        <v>2304.818</v>
      </c>
      <c r="CU133">
        <v>5092</v>
      </c>
      <c r="CV133">
        <v>1334.117</v>
      </c>
      <c r="CW133">
        <v>5111</v>
      </c>
      <c r="CX133">
        <v>591.372</v>
      </c>
      <c r="CY133">
        <v>5121</v>
      </c>
      <c r="CZ133">
        <v>332.793</v>
      </c>
      <c r="DA133">
        <v>5121</v>
      </c>
      <c r="DB133">
        <v>1346.994</v>
      </c>
      <c r="DC133">
        <v>5150</v>
      </c>
      <c r="DD133">
        <v>1417.459</v>
      </c>
      <c r="DE133">
        <v>5106</v>
      </c>
      <c r="DF133">
        <v>668.851</v>
      </c>
      <c r="DG133">
        <v>5261</v>
      </c>
      <c r="DH133">
        <v>400.387</v>
      </c>
      <c r="DI133">
        <v>4989</v>
      </c>
      <c r="DJ133">
        <v>572.187</v>
      </c>
      <c r="DK133">
        <v>5092</v>
      </c>
      <c r="DL133">
        <v>182.339</v>
      </c>
      <c r="DM133">
        <v>5060</v>
      </c>
      <c r="DN133">
        <v>241.679</v>
      </c>
      <c r="DP133">
        <v>4971</v>
      </c>
      <c r="DQ133" s="85">
        <v>1787746</v>
      </c>
      <c r="DR133" s="85">
        <v>43156</v>
      </c>
      <c r="DS133" s="85">
        <v>1830902</v>
      </c>
      <c r="DT133" s="85">
        <v>43456</v>
      </c>
      <c r="DU133" s="85">
        <v>1874358</v>
      </c>
      <c r="DV133" s="85">
        <v>121660</v>
      </c>
      <c r="DW133" s="85">
        <v>121660</v>
      </c>
      <c r="DX133">
        <v>1874358</v>
      </c>
      <c r="DY133">
        <v>5212</v>
      </c>
      <c r="DZ133">
        <v>121660</v>
      </c>
      <c r="EA133" s="85">
        <v>2032386</v>
      </c>
      <c r="EB133" s="85">
        <v>2032386</v>
      </c>
    </row>
    <row r="134" spans="1:132" ht="12.75">
      <c r="A134">
        <v>101865</v>
      </c>
      <c r="B134" t="s">
        <v>447</v>
      </c>
      <c r="C134" t="s">
        <v>434</v>
      </c>
      <c r="D134">
        <v>4</v>
      </c>
      <c r="E134">
        <v>2</v>
      </c>
      <c r="F134">
        <v>527.987</v>
      </c>
      <c r="G134">
        <v>0</v>
      </c>
      <c r="H134">
        <v>0</v>
      </c>
      <c r="I134">
        <v>0.1</v>
      </c>
      <c r="J134">
        <v>10.987</v>
      </c>
      <c r="K134">
        <v>0</v>
      </c>
      <c r="L134">
        <v>0</v>
      </c>
      <c r="M134">
        <v>0</v>
      </c>
      <c r="N134">
        <v>0</v>
      </c>
      <c r="O134">
        <v>0</v>
      </c>
      <c r="P134">
        <v>0</v>
      </c>
      <c r="Q134">
        <v>20.192</v>
      </c>
      <c r="R134">
        <v>12.768</v>
      </c>
      <c r="S134">
        <v>0</v>
      </c>
      <c r="T134">
        <v>473.83</v>
      </c>
      <c r="U134">
        <v>0</v>
      </c>
      <c r="V134">
        <v>0</v>
      </c>
      <c r="W134">
        <v>0</v>
      </c>
      <c r="X134">
        <v>0</v>
      </c>
      <c r="Y134">
        <v>0</v>
      </c>
      <c r="Z134">
        <v>0</v>
      </c>
      <c r="AA134">
        <v>0</v>
      </c>
      <c r="AB134">
        <v>0</v>
      </c>
      <c r="AC134">
        <v>0</v>
      </c>
      <c r="AD134">
        <v>0</v>
      </c>
      <c r="AE134">
        <v>0</v>
      </c>
      <c r="AF134">
        <v>0</v>
      </c>
      <c r="AG134">
        <v>0</v>
      </c>
      <c r="AH134">
        <v>0</v>
      </c>
      <c r="AI134">
        <v>527.987</v>
      </c>
      <c r="AJ134">
        <v>527.987</v>
      </c>
      <c r="AK134">
        <v>0</v>
      </c>
      <c r="AL134">
        <v>11.087</v>
      </c>
      <c r="AM134">
        <v>496.708</v>
      </c>
      <c r="AN134">
        <v>104.908</v>
      </c>
      <c r="AO134">
        <v>0</v>
      </c>
      <c r="AP134">
        <v>0</v>
      </c>
      <c r="AQ134">
        <v>0</v>
      </c>
      <c r="AR134">
        <v>0</v>
      </c>
      <c r="AS134" s="85">
        <v>28850</v>
      </c>
      <c r="AT134">
        <v>0</v>
      </c>
      <c r="AU134">
        <v>0</v>
      </c>
      <c r="AV134">
        <v>0</v>
      </c>
      <c r="AW134">
        <v>0</v>
      </c>
      <c r="AX134">
        <v>0</v>
      </c>
      <c r="AY134">
        <v>0</v>
      </c>
      <c r="AZ134">
        <v>0</v>
      </c>
      <c r="BA134" s="85">
        <v>75117</v>
      </c>
      <c r="BB134">
        <v>0</v>
      </c>
      <c r="BC134">
        <v>0</v>
      </c>
      <c r="BD134">
        <v>0</v>
      </c>
      <c r="BE134" s="85">
        <v>3830110</v>
      </c>
      <c r="BF134">
        <v>0</v>
      </c>
      <c r="BG134">
        <v>0</v>
      </c>
      <c r="BH134">
        <v>3809</v>
      </c>
      <c r="BI134">
        <v>0</v>
      </c>
      <c r="BJ134">
        <v>0</v>
      </c>
      <c r="BK134">
        <v>0</v>
      </c>
      <c r="BL134">
        <v>0</v>
      </c>
      <c r="BM134">
        <v>4625.0302734</v>
      </c>
      <c r="BN134">
        <v>4887.6337891</v>
      </c>
      <c r="BO134">
        <v>4887.6337891</v>
      </c>
      <c r="BP134">
        <v>5929.1992188</v>
      </c>
      <c r="BQ134">
        <v>0.0501417969</v>
      </c>
      <c r="BR134">
        <v>0.0434155273</v>
      </c>
      <c r="BS134">
        <v>75117</v>
      </c>
      <c r="BT134">
        <v>33.461</v>
      </c>
      <c r="BU134">
        <v>0</v>
      </c>
      <c r="BV134">
        <v>2720960.0454</v>
      </c>
      <c r="BW134">
        <v>83274.417188</v>
      </c>
      <c r="BX134">
        <v>161625</v>
      </c>
      <c r="BY134">
        <v>0</v>
      </c>
      <c r="BZ134">
        <v>561886.49317</v>
      </c>
      <c r="CA134">
        <v>0</v>
      </c>
      <c r="CB134">
        <v>0</v>
      </c>
      <c r="CC134">
        <v>0</v>
      </c>
      <c r="CD134">
        <v>198396.93506</v>
      </c>
      <c r="CE134">
        <v>0</v>
      </c>
      <c r="CF134">
        <v>0</v>
      </c>
      <c r="CG134">
        <v>0</v>
      </c>
      <c r="CH134">
        <v>0.9731359256</v>
      </c>
      <c r="CI134">
        <v>3626044</v>
      </c>
      <c r="CJ134">
        <v>784.004</v>
      </c>
      <c r="CK134" s="85">
        <v>235750</v>
      </c>
      <c r="CL134" s="85">
        <v>108751</v>
      </c>
      <c r="CM134" s="85">
        <v>344501</v>
      </c>
      <c r="CN134">
        <v>4174610.8908</v>
      </c>
      <c r="CO134">
        <v>5229</v>
      </c>
      <c r="CP134">
        <v>829.278</v>
      </c>
      <c r="CQ134">
        <v>5262</v>
      </c>
      <c r="CR134">
        <v>987.721</v>
      </c>
      <c r="CS134">
        <v>5199</v>
      </c>
      <c r="CT134">
        <v>2304.818</v>
      </c>
      <c r="CU134">
        <v>5092</v>
      </c>
      <c r="CV134">
        <v>1334.117</v>
      </c>
      <c r="CW134">
        <v>5111</v>
      </c>
      <c r="CX134">
        <v>591.372</v>
      </c>
      <c r="CY134">
        <v>5121</v>
      </c>
      <c r="CZ134">
        <v>332.793</v>
      </c>
      <c r="DA134">
        <v>5121</v>
      </c>
      <c r="DB134">
        <v>1346.994</v>
      </c>
      <c r="DC134">
        <v>5150</v>
      </c>
      <c r="DD134">
        <v>1417.459</v>
      </c>
      <c r="DE134">
        <v>5106</v>
      </c>
      <c r="DF134">
        <v>668.851</v>
      </c>
      <c r="DG134">
        <v>5261</v>
      </c>
      <c r="DH134">
        <v>400.387</v>
      </c>
      <c r="DI134">
        <v>4989</v>
      </c>
      <c r="DJ134">
        <v>572.187</v>
      </c>
      <c r="DK134">
        <v>5092</v>
      </c>
      <c r="DL134">
        <v>182.339</v>
      </c>
      <c r="DM134">
        <v>5060</v>
      </c>
      <c r="DN134">
        <v>241.679</v>
      </c>
      <c r="DP134">
        <v>4971</v>
      </c>
      <c r="DQ134" s="85">
        <v>3897284</v>
      </c>
      <c r="DR134" s="85">
        <v>94080</v>
      </c>
      <c r="DS134" s="85">
        <v>3991364</v>
      </c>
      <c r="DT134" s="85">
        <v>75117</v>
      </c>
      <c r="DU134" s="85">
        <v>4066481</v>
      </c>
      <c r="DV134" s="85">
        <v>236371</v>
      </c>
      <c r="DW134" s="85">
        <v>236371</v>
      </c>
      <c r="DX134">
        <v>4066481</v>
      </c>
      <c r="DY134">
        <v>5187</v>
      </c>
      <c r="DZ134">
        <v>236371</v>
      </c>
      <c r="EA134" s="85">
        <v>4410982</v>
      </c>
      <c r="EB134" s="85">
        <v>4410982</v>
      </c>
    </row>
    <row r="135" spans="1:132" ht="12.75">
      <c r="A135">
        <v>105801</v>
      </c>
      <c r="B135" t="s">
        <v>447</v>
      </c>
      <c r="C135" t="s">
        <v>175</v>
      </c>
      <c r="D135">
        <v>4</v>
      </c>
      <c r="E135">
        <v>2</v>
      </c>
      <c r="F135">
        <v>138.189</v>
      </c>
      <c r="G135">
        <v>0</v>
      </c>
      <c r="H135">
        <v>0</v>
      </c>
      <c r="I135">
        <v>0</v>
      </c>
      <c r="J135">
        <v>0</v>
      </c>
      <c r="K135">
        <v>0</v>
      </c>
      <c r="L135">
        <v>0</v>
      </c>
      <c r="M135">
        <v>0</v>
      </c>
      <c r="N135">
        <v>0</v>
      </c>
      <c r="O135">
        <v>0</v>
      </c>
      <c r="P135">
        <v>0</v>
      </c>
      <c r="Q135">
        <v>21.428</v>
      </c>
      <c r="R135">
        <v>11.091</v>
      </c>
      <c r="S135">
        <v>0</v>
      </c>
      <c r="T135">
        <v>66.5</v>
      </c>
      <c r="U135">
        <v>0</v>
      </c>
      <c r="V135">
        <v>0</v>
      </c>
      <c r="W135">
        <v>0</v>
      </c>
      <c r="X135">
        <v>0</v>
      </c>
      <c r="Y135">
        <v>0</v>
      </c>
      <c r="Z135">
        <v>0</v>
      </c>
      <c r="AA135">
        <v>0</v>
      </c>
      <c r="AB135">
        <v>0</v>
      </c>
      <c r="AC135">
        <v>0</v>
      </c>
      <c r="AD135">
        <v>0</v>
      </c>
      <c r="AE135">
        <v>0</v>
      </c>
      <c r="AF135">
        <v>0</v>
      </c>
      <c r="AG135">
        <v>0</v>
      </c>
      <c r="AH135">
        <v>0</v>
      </c>
      <c r="AI135">
        <v>138.189</v>
      </c>
      <c r="AJ135">
        <v>138.189</v>
      </c>
      <c r="AK135">
        <v>0</v>
      </c>
      <c r="AL135">
        <v>0</v>
      </c>
      <c r="AM135">
        <v>116.761</v>
      </c>
      <c r="AN135">
        <v>125.188</v>
      </c>
      <c r="AO135">
        <v>0</v>
      </c>
      <c r="AP135">
        <v>0</v>
      </c>
      <c r="AQ135">
        <v>0</v>
      </c>
      <c r="AR135">
        <v>0</v>
      </c>
      <c r="AS135" s="85">
        <v>34427</v>
      </c>
      <c r="AT135">
        <v>0</v>
      </c>
      <c r="AU135">
        <v>0</v>
      </c>
      <c r="AV135">
        <v>0</v>
      </c>
      <c r="AW135">
        <v>0</v>
      </c>
      <c r="AX135">
        <v>0</v>
      </c>
      <c r="AY135">
        <v>0</v>
      </c>
      <c r="AZ135">
        <v>0</v>
      </c>
      <c r="BA135" s="85">
        <v>63470</v>
      </c>
      <c r="BB135">
        <v>0</v>
      </c>
      <c r="BC135">
        <v>0</v>
      </c>
      <c r="BD135">
        <v>0</v>
      </c>
      <c r="BE135" s="85">
        <v>1060226</v>
      </c>
      <c r="BF135">
        <v>0</v>
      </c>
      <c r="BG135">
        <v>0</v>
      </c>
      <c r="BH135">
        <v>3809</v>
      </c>
      <c r="BI135" s="85">
        <v>3597</v>
      </c>
      <c r="BJ135" s="85">
        <v>44710</v>
      </c>
      <c r="BK135" s="85">
        <v>1088906</v>
      </c>
      <c r="BL135">
        <v>5779</v>
      </c>
      <c r="BM135">
        <v>4625.0302734</v>
      </c>
      <c r="BN135">
        <v>4887.6337891</v>
      </c>
      <c r="BO135">
        <v>4887.6337891</v>
      </c>
      <c r="BP135">
        <v>5929.1992188</v>
      </c>
      <c r="BQ135">
        <v>0.0501417969</v>
      </c>
      <c r="BR135">
        <v>0.0434155273</v>
      </c>
      <c r="BS135">
        <v>63470</v>
      </c>
      <c r="BT135">
        <v>0</v>
      </c>
      <c r="BU135">
        <v>0</v>
      </c>
      <c r="BV135">
        <v>639615.25858</v>
      </c>
      <c r="BW135">
        <v>72336.823389</v>
      </c>
      <c r="BX135">
        <v>171519</v>
      </c>
      <c r="BY135">
        <v>0</v>
      </c>
      <c r="BZ135">
        <v>78858.34961</v>
      </c>
      <c r="CA135">
        <v>0</v>
      </c>
      <c r="CB135">
        <v>0</v>
      </c>
      <c r="CC135">
        <v>0</v>
      </c>
      <c r="CD135">
        <v>0</v>
      </c>
      <c r="CE135">
        <v>0</v>
      </c>
      <c r="CF135">
        <v>0</v>
      </c>
      <c r="CG135">
        <v>0</v>
      </c>
      <c r="CH135">
        <v>0.9731359256</v>
      </c>
      <c r="CI135">
        <v>936477</v>
      </c>
      <c r="CJ135">
        <v>202.48</v>
      </c>
      <c r="CK135" s="85">
        <v>60886</v>
      </c>
      <c r="CL135" s="85">
        <v>28087</v>
      </c>
      <c r="CM135" s="85">
        <v>88973</v>
      </c>
      <c r="CN135">
        <v>1149199.4316</v>
      </c>
      <c r="CO135">
        <v>5229</v>
      </c>
      <c r="CP135">
        <v>829.278</v>
      </c>
      <c r="CQ135">
        <v>5262</v>
      </c>
      <c r="CR135">
        <v>987.721</v>
      </c>
      <c r="CS135">
        <v>5199</v>
      </c>
      <c r="CT135">
        <v>2304.818</v>
      </c>
      <c r="CU135">
        <v>5092</v>
      </c>
      <c r="CV135">
        <v>1334.117</v>
      </c>
      <c r="CW135">
        <v>5111</v>
      </c>
      <c r="CX135">
        <v>591.372</v>
      </c>
      <c r="CY135">
        <v>5121</v>
      </c>
      <c r="CZ135">
        <v>332.793</v>
      </c>
      <c r="DA135">
        <v>5121</v>
      </c>
      <c r="DB135">
        <v>1346.994</v>
      </c>
      <c r="DC135">
        <v>5150</v>
      </c>
      <c r="DD135">
        <v>1417.459</v>
      </c>
      <c r="DE135">
        <v>5106</v>
      </c>
      <c r="DF135">
        <v>668.851</v>
      </c>
      <c r="DG135">
        <v>5261</v>
      </c>
      <c r="DH135">
        <v>400.387</v>
      </c>
      <c r="DI135">
        <v>4989</v>
      </c>
      <c r="DJ135">
        <v>572.187</v>
      </c>
      <c r="DK135">
        <v>5092</v>
      </c>
      <c r="DL135">
        <v>182.339</v>
      </c>
      <c r="DM135">
        <v>5060</v>
      </c>
      <c r="DN135">
        <v>241.679</v>
      </c>
      <c r="DP135">
        <v>4971</v>
      </c>
      <c r="DQ135" s="85">
        <v>1170132</v>
      </c>
      <c r="DR135" s="85">
        <v>24298</v>
      </c>
      <c r="DS135" s="85">
        <v>1194430</v>
      </c>
      <c r="DT135" s="85">
        <v>18760</v>
      </c>
      <c r="DU135" s="85">
        <v>1216787</v>
      </c>
      <c r="DV135" s="85">
        <v>156561</v>
      </c>
      <c r="DW135" s="85">
        <v>156561</v>
      </c>
      <c r="DX135">
        <v>1216787</v>
      </c>
      <c r="DY135">
        <v>6009</v>
      </c>
      <c r="DZ135">
        <v>156561</v>
      </c>
      <c r="EA135" s="85">
        <v>1305760</v>
      </c>
      <c r="EB135" s="85">
        <v>1305760</v>
      </c>
    </row>
    <row r="136" spans="1:132" ht="12.75">
      <c r="A136">
        <v>105802</v>
      </c>
      <c r="B136" t="s">
        <v>447</v>
      </c>
      <c r="C136" t="s">
        <v>119</v>
      </c>
      <c r="D136">
        <v>4</v>
      </c>
      <c r="E136">
        <v>2</v>
      </c>
      <c r="F136">
        <v>137.122</v>
      </c>
      <c r="G136">
        <v>0</v>
      </c>
      <c r="H136">
        <v>0</v>
      </c>
      <c r="I136">
        <v>0.355</v>
      </c>
      <c r="J136">
        <v>0</v>
      </c>
      <c r="K136">
        <v>0</v>
      </c>
      <c r="L136">
        <v>0</v>
      </c>
      <c r="M136">
        <v>0</v>
      </c>
      <c r="N136">
        <v>0</v>
      </c>
      <c r="O136">
        <v>0</v>
      </c>
      <c r="P136">
        <v>0</v>
      </c>
      <c r="Q136">
        <v>0</v>
      </c>
      <c r="R136">
        <v>6.671</v>
      </c>
      <c r="S136">
        <v>0</v>
      </c>
      <c r="T136">
        <v>113.33</v>
      </c>
      <c r="U136">
        <v>0</v>
      </c>
      <c r="V136">
        <v>0</v>
      </c>
      <c r="W136">
        <v>0</v>
      </c>
      <c r="X136">
        <v>0</v>
      </c>
      <c r="Y136">
        <v>0</v>
      </c>
      <c r="Z136">
        <v>0</v>
      </c>
      <c r="AA136">
        <v>0</v>
      </c>
      <c r="AB136">
        <v>0</v>
      </c>
      <c r="AC136">
        <v>0</v>
      </c>
      <c r="AD136">
        <v>0</v>
      </c>
      <c r="AE136">
        <v>0</v>
      </c>
      <c r="AF136">
        <v>0</v>
      </c>
      <c r="AG136">
        <v>0</v>
      </c>
      <c r="AH136">
        <v>0</v>
      </c>
      <c r="AI136">
        <v>137.122</v>
      </c>
      <c r="AJ136">
        <v>137.122</v>
      </c>
      <c r="AK136">
        <v>0</v>
      </c>
      <c r="AL136">
        <v>0.355</v>
      </c>
      <c r="AM136">
        <v>136.767</v>
      </c>
      <c r="AN136">
        <v>0</v>
      </c>
      <c r="AO136">
        <v>20.667</v>
      </c>
      <c r="AP136">
        <v>2.917</v>
      </c>
      <c r="AQ136">
        <v>0</v>
      </c>
      <c r="AR136">
        <v>0</v>
      </c>
      <c r="AS136">
        <v>0</v>
      </c>
      <c r="AT136" s="85">
        <v>11062</v>
      </c>
      <c r="AU136">
        <v>0</v>
      </c>
      <c r="AV136">
        <v>0</v>
      </c>
      <c r="AW136">
        <v>0</v>
      </c>
      <c r="AX136">
        <v>0</v>
      </c>
      <c r="AY136">
        <v>0</v>
      </c>
      <c r="AZ136">
        <v>0</v>
      </c>
      <c r="BA136" s="85">
        <v>29368</v>
      </c>
      <c r="BB136">
        <v>0</v>
      </c>
      <c r="BC136">
        <v>0</v>
      </c>
      <c r="BD136">
        <v>0</v>
      </c>
      <c r="BE136" s="85">
        <v>967000</v>
      </c>
      <c r="BF136">
        <v>0</v>
      </c>
      <c r="BG136">
        <v>0</v>
      </c>
      <c r="BH136">
        <v>3809</v>
      </c>
      <c r="BI136" s="85">
        <v>2925</v>
      </c>
      <c r="BJ136">
        <v>0</v>
      </c>
      <c r="BK136" s="85">
        <v>870460</v>
      </c>
      <c r="BL136">
        <v>5083</v>
      </c>
      <c r="BM136">
        <v>4625.0302734</v>
      </c>
      <c r="BN136">
        <v>4887.6337891</v>
      </c>
      <c r="BO136">
        <v>4887.6337891</v>
      </c>
      <c r="BP136">
        <v>5929.1992188</v>
      </c>
      <c r="BQ136">
        <v>0.0501417969</v>
      </c>
      <c r="BR136">
        <v>0.0434155273</v>
      </c>
      <c r="BS136">
        <v>29368</v>
      </c>
      <c r="BT136">
        <v>1.775</v>
      </c>
      <c r="BU136">
        <v>0</v>
      </c>
      <c r="BV136">
        <v>749207.86967</v>
      </c>
      <c r="BW136">
        <v>43509.056787</v>
      </c>
      <c r="BX136">
        <v>0</v>
      </c>
      <c r="BY136">
        <v>0</v>
      </c>
      <c r="BZ136">
        <v>134391.22949</v>
      </c>
      <c r="CA136">
        <v>0</v>
      </c>
      <c r="CB136">
        <v>0</v>
      </c>
      <c r="CC136">
        <v>0</v>
      </c>
      <c r="CD136">
        <v>10524.328613</v>
      </c>
      <c r="CE136">
        <v>0</v>
      </c>
      <c r="CF136">
        <v>0</v>
      </c>
      <c r="CG136">
        <v>0</v>
      </c>
      <c r="CH136">
        <v>0.9731359256</v>
      </c>
      <c r="CI136">
        <v>912444</v>
      </c>
      <c r="CJ136">
        <v>197.284</v>
      </c>
      <c r="CK136" s="85">
        <v>59323</v>
      </c>
      <c r="CL136" s="85">
        <v>27366</v>
      </c>
      <c r="CM136" s="85">
        <v>86689</v>
      </c>
      <c r="CN136">
        <v>1053689.4846</v>
      </c>
      <c r="CO136">
        <v>5229</v>
      </c>
      <c r="CP136">
        <v>829.278</v>
      </c>
      <c r="CQ136">
        <v>5262</v>
      </c>
      <c r="CR136">
        <v>987.721</v>
      </c>
      <c r="CS136">
        <v>5199</v>
      </c>
      <c r="CT136">
        <v>2304.818</v>
      </c>
      <c r="CU136">
        <v>5092</v>
      </c>
      <c r="CV136">
        <v>1334.117</v>
      </c>
      <c r="CW136">
        <v>5111</v>
      </c>
      <c r="CX136">
        <v>591.372</v>
      </c>
      <c r="CY136">
        <v>5121</v>
      </c>
      <c r="CZ136">
        <v>332.793</v>
      </c>
      <c r="DA136">
        <v>5121</v>
      </c>
      <c r="DB136">
        <v>1346.994</v>
      </c>
      <c r="DC136">
        <v>5150</v>
      </c>
      <c r="DD136">
        <v>1417.459</v>
      </c>
      <c r="DE136">
        <v>5106</v>
      </c>
      <c r="DF136">
        <v>668.851</v>
      </c>
      <c r="DG136">
        <v>5261</v>
      </c>
      <c r="DH136">
        <v>400.387</v>
      </c>
      <c r="DI136">
        <v>4989</v>
      </c>
      <c r="DJ136">
        <v>572.187</v>
      </c>
      <c r="DK136">
        <v>5092</v>
      </c>
      <c r="DL136">
        <v>182.339</v>
      </c>
      <c r="DM136">
        <v>5060</v>
      </c>
      <c r="DN136">
        <v>241.679</v>
      </c>
      <c r="DP136">
        <v>4971</v>
      </c>
      <c r="DQ136" s="85">
        <v>1002795</v>
      </c>
      <c r="DR136" s="85">
        <v>23674</v>
      </c>
      <c r="DS136" s="85">
        <v>1026469</v>
      </c>
      <c r="DT136" s="85">
        <v>29368</v>
      </c>
      <c r="DU136" s="85">
        <v>1058762</v>
      </c>
      <c r="DV136" s="85">
        <v>91762</v>
      </c>
      <c r="DW136" s="85">
        <v>91762</v>
      </c>
      <c r="DX136">
        <v>1058762</v>
      </c>
      <c r="DY136">
        <v>5367</v>
      </c>
      <c r="DZ136">
        <v>102824</v>
      </c>
      <c r="EA136" s="85">
        <v>1156513</v>
      </c>
      <c r="EB136" s="85">
        <v>1156513</v>
      </c>
    </row>
    <row r="137" spans="1:132" ht="12.75">
      <c r="A137">
        <v>108801</v>
      </c>
      <c r="B137" t="s">
        <v>447</v>
      </c>
      <c r="C137" t="s">
        <v>627</v>
      </c>
      <c r="D137">
        <v>4</v>
      </c>
      <c r="E137">
        <v>2</v>
      </c>
      <c r="F137">
        <v>747.155</v>
      </c>
      <c r="G137">
        <v>0.086</v>
      </c>
      <c r="H137">
        <v>0</v>
      </c>
      <c r="I137">
        <v>0.099</v>
      </c>
      <c r="J137">
        <v>17.908</v>
      </c>
      <c r="K137">
        <v>0.469</v>
      </c>
      <c r="L137">
        <v>0</v>
      </c>
      <c r="M137">
        <v>0</v>
      </c>
      <c r="N137">
        <v>0</v>
      </c>
      <c r="O137">
        <v>0</v>
      </c>
      <c r="P137">
        <v>0</v>
      </c>
      <c r="Q137">
        <v>30.617</v>
      </c>
      <c r="R137">
        <v>28.117</v>
      </c>
      <c r="S137">
        <v>0</v>
      </c>
      <c r="T137">
        <v>717.17</v>
      </c>
      <c r="U137">
        <v>4.236</v>
      </c>
      <c r="V137">
        <v>0</v>
      </c>
      <c r="W137">
        <v>0</v>
      </c>
      <c r="X137">
        <v>0</v>
      </c>
      <c r="Y137">
        <v>0</v>
      </c>
      <c r="Z137">
        <v>0</v>
      </c>
      <c r="AA137">
        <v>0</v>
      </c>
      <c r="AB137">
        <v>0</v>
      </c>
      <c r="AC137">
        <v>0</v>
      </c>
      <c r="AD137">
        <v>0</v>
      </c>
      <c r="AE137">
        <v>0</v>
      </c>
      <c r="AF137">
        <v>133.678</v>
      </c>
      <c r="AG137">
        <v>0</v>
      </c>
      <c r="AH137">
        <v>0</v>
      </c>
      <c r="AI137">
        <v>747.155</v>
      </c>
      <c r="AJ137">
        <v>747.155</v>
      </c>
      <c r="AK137">
        <v>133.678</v>
      </c>
      <c r="AL137">
        <v>18.562</v>
      </c>
      <c r="AM137">
        <v>697.976</v>
      </c>
      <c r="AN137">
        <v>288.927</v>
      </c>
      <c r="AO137">
        <v>72.75</v>
      </c>
      <c r="AP137">
        <v>0</v>
      </c>
      <c r="AQ137">
        <v>0</v>
      </c>
      <c r="AR137">
        <v>0</v>
      </c>
      <c r="AS137" s="85">
        <v>79455</v>
      </c>
      <c r="AT137" s="85">
        <v>36375</v>
      </c>
      <c r="AU137">
        <v>0</v>
      </c>
      <c r="AV137">
        <v>0</v>
      </c>
      <c r="AW137">
        <v>0</v>
      </c>
      <c r="AX137">
        <v>0</v>
      </c>
      <c r="AY137">
        <v>0</v>
      </c>
      <c r="AZ137">
        <v>0</v>
      </c>
      <c r="BA137">
        <v>0</v>
      </c>
      <c r="BB137">
        <v>0</v>
      </c>
      <c r="BC137">
        <v>0</v>
      </c>
      <c r="BD137">
        <v>0</v>
      </c>
      <c r="BE137" s="85">
        <v>5654018</v>
      </c>
      <c r="BF137">
        <v>0</v>
      </c>
      <c r="BG137">
        <v>0</v>
      </c>
      <c r="BH137">
        <v>3809</v>
      </c>
      <c r="BI137" s="85">
        <v>25472</v>
      </c>
      <c r="BJ137">
        <v>0</v>
      </c>
      <c r="BK137" s="85">
        <v>5577503</v>
      </c>
      <c r="BL137">
        <v>5078</v>
      </c>
      <c r="BM137">
        <v>4625.0302734</v>
      </c>
      <c r="BN137">
        <v>4887.6337891</v>
      </c>
      <c r="BO137">
        <v>4887.6337891</v>
      </c>
      <c r="BP137">
        <v>5929.1992188</v>
      </c>
      <c r="BQ137">
        <v>0.0501417969</v>
      </c>
      <c r="BR137">
        <v>0.0434155273</v>
      </c>
      <c r="BS137">
        <v>0</v>
      </c>
      <c r="BT137">
        <v>56.056</v>
      </c>
      <c r="BU137">
        <v>0</v>
      </c>
      <c r="BV137">
        <v>3823503.5648</v>
      </c>
      <c r="BW137">
        <v>183382.42388</v>
      </c>
      <c r="BX137">
        <v>245071</v>
      </c>
      <c r="BY137">
        <v>0</v>
      </c>
      <c r="BZ137">
        <v>850448.76075</v>
      </c>
      <c r="CA137">
        <v>60529.771817</v>
      </c>
      <c r="CB137">
        <v>0</v>
      </c>
      <c r="CC137">
        <v>79260.349317</v>
      </c>
      <c r="CD137">
        <v>332367.19141</v>
      </c>
      <c r="CE137">
        <v>0</v>
      </c>
      <c r="CF137">
        <v>0</v>
      </c>
      <c r="CG137">
        <v>0</v>
      </c>
      <c r="CH137">
        <v>0.9731359256</v>
      </c>
      <c r="CI137">
        <v>5424808</v>
      </c>
      <c r="CJ137">
        <v>1172.924</v>
      </c>
      <c r="CK137" s="85">
        <v>352699</v>
      </c>
      <c r="CL137" s="85">
        <v>162699</v>
      </c>
      <c r="CM137" s="85">
        <v>515398</v>
      </c>
      <c r="CN137">
        <v>6169416.0619</v>
      </c>
      <c r="CO137">
        <v>5229</v>
      </c>
      <c r="CP137">
        <v>829.278</v>
      </c>
      <c r="CQ137">
        <v>5262</v>
      </c>
      <c r="CR137">
        <v>987.721</v>
      </c>
      <c r="CS137">
        <v>5199</v>
      </c>
      <c r="CT137">
        <v>2304.818</v>
      </c>
      <c r="CU137">
        <v>5092</v>
      </c>
      <c r="CV137">
        <v>1334.117</v>
      </c>
      <c r="CW137">
        <v>5111</v>
      </c>
      <c r="CX137">
        <v>591.372</v>
      </c>
      <c r="CY137">
        <v>5121</v>
      </c>
      <c r="CZ137">
        <v>332.793</v>
      </c>
      <c r="DA137">
        <v>5121</v>
      </c>
      <c r="DB137">
        <v>1346.994</v>
      </c>
      <c r="DC137">
        <v>5150</v>
      </c>
      <c r="DD137">
        <v>1417.459</v>
      </c>
      <c r="DE137">
        <v>5106</v>
      </c>
      <c r="DF137">
        <v>668.851</v>
      </c>
      <c r="DG137">
        <v>5261</v>
      </c>
      <c r="DH137">
        <v>400.387</v>
      </c>
      <c r="DI137">
        <v>4989</v>
      </c>
      <c r="DJ137">
        <v>572.187</v>
      </c>
      <c r="DK137">
        <v>5092</v>
      </c>
      <c r="DL137">
        <v>182.339</v>
      </c>
      <c r="DM137">
        <v>5060</v>
      </c>
      <c r="DN137">
        <v>241.679</v>
      </c>
      <c r="DP137">
        <v>4971</v>
      </c>
      <c r="DQ137" s="85">
        <v>5956108</v>
      </c>
      <c r="DR137" s="85">
        <v>140751</v>
      </c>
      <c r="DS137" s="85">
        <v>6096859</v>
      </c>
      <c r="DT137">
        <v>0</v>
      </c>
      <c r="DU137" s="85">
        <v>6122331</v>
      </c>
      <c r="DV137" s="85">
        <v>468313</v>
      </c>
      <c r="DW137" s="85">
        <v>468313</v>
      </c>
      <c r="DX137">
        <v>6122331</v>
      </c>
      <c r="DY137">
        <v>5220</v>
      </c>
      <c r="DZ137">
        <v>504688</v>
      </c>
      <c r="EA137" s="85">
        <v>6674104</v>
      </c>
      <c r="EB137" s="85">
        <v>6674104</v>
      </c>
    </row>
    <row r="138" spans="1:132" ht="12.75">
      <c r="A138">
        <v>108802</v>
      </c>
      <c r="B138" t="s">
        <v>447</v>
      </c>
      <c r="C138" t="s">
        <v>602</v>
      </c>
      <c r="D138">
        <v>4</v>
      </c>
      <c r="E138">
        <v>2</v>
      </c>
      <c r="F138">
        <v>738.007</v>
      </c>
      <c r="G138">
        <v>0</v>
      </c>
      <c r="H138">
        <v>0</v>
      </c>
      <c r="I138">
        <v>1.2</v>
      </c>
      <c r="J138">
        <v>8.252</v>
      </c>
      <c r="K138">
        <v>0.299</v>
      </c>
      <c r="L138">
        <v>0</v>
      </c>
      <c r="M138">
        <v>0</v>
      </c>
      <c r="N138">
        <v>0</v>
      </c>
      <c r="O138">
        <v>0</v>
      </c>
      <c r="P138">
        <v>0</v>
      </c>
      <c r="Q138">
        <v>0</v>
      </c>
      <c r="R138">
        <v>3.564</v>
      </c>
      <c r="S138">
        <v>0</v>
      </c>
      <c r="T138">
        <v>608.17</v>
      </c>
      <c r="U138">
        <v>0</v>
      </c>
      <c r="V138">
        <v>0</v>
      </c>
      <c r="W138">
        <v>0</v>
      </c>
      <c r="X138">
        <v>0</v>
      </c>
      <c r="Y138">
        <v>0</v>
      </c>
      <c r="Z138">
        <v>0</v>
      </c>
      <c r="AA138">
        <v>0</v>
      </c>
      <c r="AB138">
        <v>0</v>
      </c>
      <c r="AC138">
        <v>0</v>
      </c>
      <c r="AD138">
        <v>0</v>
      </c>
      <c r="AE138">
        <v>0</v>
      </c>
      <c r="AF138">
        <v>158.098</v>
      </c>
      <c r="AG138">
        <v>0</v>
      </c>
      <c r="AH138">
        <v>0</v>
      </c>
      <c r="AI138">
        <v>738.007</v>
      </c>
      <c r="AJ138">
        <v>738.007</v>
      </c>
      <c r="AK138">
        <v>158.098</v>
      </c>
      <c r="AL138">
        <v>9.751</v>
      </c>
      <c r="AM138">
        <v>728.256</v>
      </c>
      <c r="AN138">
        <v>0</v>
      </c>
      <c r="AO138">
        <v>50</v>
      </c>
      <c r="AP138">
        <v>1.417</v>
      </c>
      <c r="AQ138">
        <v>0</v>
      </c>
      <c r="AR138">
        <v>0</v>
      </c>
      <c r="AS138">
        <v>0</v>
      </c>
      <c r="AT138" s="85">
        <v>25354</v>
      </c>
      <c r="AU138">
        <v>0</v>
      </c>
      <c r="AV138">
        <v>0</v>
      </c>
      <c r="AW138">
        <v>0</v>
      </c>
      <c r="AX138">
        <v>0</v>
      </c>
      <c r="AY138">
        <v>0</v>
      </c>
      <c r="AZ138">
        <v>0</v>
      </c>
      <c r="BA138">
        <v>0</v>
      </c>
      <c r="BB138">
        <v>0</v>
      </c>
      <c r="BC138">
        <v>0</v>
      </c>
      <c r="BD138">
        <v>0</v>
      </c>
      <c r="BE138" s="85">
        <v>5015230</v>
      </c>
      <c r="BF138">
        <v>0</v>
      </c>
      <c r="BG138">
        <v>0</v>
      </c>
      <c r="BH138">
        <v>3809</v>
      </c>
      <c r="BI138" s="85">
        <v>16256</v>
      </c>
      <c r="BJ138">
        <v>0</v>
      </c>
      <c r="BK138" s="85">
        <v>4597639</v>
      </c>
      <c r="BL138">
        <v>4977</v>
      </c>
      <c r="BM138">
        <v>4625.0302734</v>
      </c>
      <c r="BN138">
        <v>4887.6337891</v>
      </c>
      <c r="BO138">
        <v>4887.6337891</v>
      </c>
      <c r="BP138">
        <v>5929.1992188</v>
      </c>
      <c r="BQ138">
        <v>0.0501417969</v>
      </c>
      <c r="BR138">
        <v>0.0434155273</v>
      </c>
      <c r="BS138">
        <v>0</v>
      </c>
      <c r="BT138">
        <v>31.653</v>
      </c>
      <c r="BU138">
        <v>0</v>
      </c>
      <c r="BV138">
        <v>3989377.0159</v>
      </c>
      <c r="BW138">
        <v>23244.832617</v>
      </c>
      <c r="BX138">
        <v>0</v>
      </c>
      <c r="BY138">
        <v>0</v>
      </c>
      <c r="BZ138">
        <v>721192.21778</v>
      </c>
      <c r="CA138">
        <v>0</v>
      </c>
      <c r="CB138">
        <v>0</v>
      </c>
      <c r="CC138">
        <v>93739.453809</v>
      </c>
      <c r="CD138">
        <v>187676.94287</v>
      </c>
      <c r="CE138">
        <v>0</v>
      </c>
      <c r="CF138">
        <v>0</v>
      </c>
      <c r="CG138">
        <v>0</v>
      </c>
      <c r="CH138">
        <v>0.9731359256</v>
      </c>
      <c r="CI138">
        <v>4880501</v>
      </c>
      <c r="CJ138">
        <v>1055.237</v>
      </c>
      <c r="CK138" s="85">
        <v>317310</v>
      </c>
      <c r="CL138" s="85">
        <v>146375</v>
      </c>
      <c r="CM138" s="85">
        <v>463685</v>
      </c>
      <c r="CN138">
        <v>5478915.463</v>
      </c>
      <c r="CO138">
        <v>5229</v>
      </c>
      <c r="CP138">
        <v>829.278</v>
      </c>
      <c r="CQ138">
        <v>5262</v>
      </c>
      <c r="CR138">
        <v>987.721</v>
      </c>
      <c r="CS138">
        <v>5199</v>
      </c>
      <c r="CT138">
        <v>2304.818</v>
      </c>
      <c r="CU138">
        <v>5092</v>
      </c>
      <c r="CV138">
        <v>1334.117</v>
      </c>
      <c r="CW138">
        <v>5111</v>
      </c>
      <c r="CX138">
        <v>591.372</v>
      </c>
      <c r="CY138">
        <v>5121</v>
      </c>
      <c r="CZ138">
        <v>332.793</v>
      </c>
      <c r="DA138">
        <v>5121</v>
      </c>
      <c r="DB138">
        <v>1346.994</v>
      </c>
      <c r="DC138">
        <v>5150</v>
      </c>
      <c r="DD138">
        <v>1417.459</v>
      </c>
      <c r="DE138">
        <v>5106</v>
      </c>
      <c r="DF138">
        <v>668.851</v>
      </c>
      <c r="DG138">
        <v>5261</v>
      </c>
      <c r="DH138">
        <v>400.387</v>
      </c>
      <c r="DI138">
        <v>4989</v>
      </c>
      <c r="DJ138">
        <v>572.187</v>
      </c>
      <c r="DK138">
        <v>5092</v>
      </c>
      <c r="DL138">
        <v>182.339</v>
      </c>
      <c r="DM138">
        <v>5060</v>
      </c>
      <c r="DN138">
        <v>241.679</v>
      </c>
      <c r="DP138">
        <v>4971</v>
      </c>
      <c r="DQ138" s="85">
        <v>5251915</v>
      </c>
      <c r="DR138" s="85">
        <v>126628</v>
      </c>
      <c r="DS138" s="85">
        <v>5378543</v>
      </c>
      <c r="DT138">
        <v>0</v>
      </c>
      <c r="DU138" s="85">
        <v>5394799</v>
      </c>
      <c r="DV138" s="85">
        <v>379569</v>
      </c>
      <c r="DW138" s="85">
        <v>379569</v>
      </c>
      <c r="DX138">
        <v>5394799</v>
      </c>
      <c r="DY138">
        <v>5112</v>
      </c>
      <c r="DZ138">
        <v>404923</v>
      </c>
      <c r="EA138" s="85">
        <v>5883838</v>
      </c>
      <c r="EB138" s="85">
        <v>5883838</v>
      </c>
    </row>
    <row r="139" spans="1:132" ht="12.75">
      <c r="A139">
        <v>108804</v>
      </c>
      <c r="B139" t="s">
        <v>447</v>
      </c>
      <c r="C139" t="s">
        <v>386</v>
      </c>
      <c r="D139">
        <v>4</v>
      </c>
      <c r="E139">
        <v>2</v>
      </c>
      <c r="F139">
        <v>337.175</v>
      </c>
      <c r="G139">
        <v>0.082</v>
      </c>
      <c r="H139">
        <v>0</v>
      </c>
      <c r="I139">
        <v>0.078</v>
      </c>
      <c r="J139">
        <v>5.368</v>
      </c>
      <c r="K139">
        <v>0</v>
      </c>
      <c r="L139">
        <v>0</v>
      </c>
      <c r="M139">
        <v>0</v>
      </c>
      <c r="N139">
        <v>0</v>
      </c>
      <c r="O139">
        <v>0</v>
      </c>
      <c r="P139">
        <v>0</v>
      </c>
      <c r="Q139">
        <v>6.489</v>
      </c>
      <c r="R139">
        <v>12.824</v>
      </c>
      <c r="S139">
        <v>0</v>
      </c>
      <c r="T139">
        <v>340.67</v>
      </c>
      <c r="U139">
        <v>4.941</v>
      </c>
      <c r="V139">
        <v>0</v>
      </c>
      <c r="W139">
        <v>0</v>
      </c>
      <c r="X139">
        <v>0</v>
      </c>
      <c r="Y139">
        <v>0</v>
      </c>
      <c r="Z139">
        <v>0</v>
      </c>
      <c r="AA139">
        <v>0</v>
      </c>
      <c r="AB139">
        <v>0</v>
      </c>
      <c r="AC139">
        <v>0</v>
      </c>
      <c r="AD139">
        <v>0</v>
      </c>
      <c r="AE139">
        <v>0</v>
      </c>
      <c r="AF139">
        <v>27.908</v>
      </c>
      <c r="AG139">
        <v>0</v>
      </c>
      <c r="AH139">
        <v>0</v>
      </c>
      <c r="AI139">
        <v>337.175</v>
      </c>
      <c r="AJ139">
        <v>337.175</v>
      </c>
      <c r="AK139">
        <v>27.908</v>
      </c>
      <c r="AL139">
        <v>5.528</v>
      </c>
      <c r="AM139">
        <v>325.158</v>
      </c>
      <c r="AN139">
        <v>327.13</v>
      </c>
      <c r="AO139">
        <v>2.667</v>
      </c>
      <c r="AP139">
        <v>0</v>
      </c>
      <c r="AQ139">
        <v>25.417</v>
      </c>
      <c r="AR139">
        <v>0</v>
      </c>
      <c r="AS139" s="85">
        <v>89961</v>
      </c>
      <c r="AT139" s="85">
        <v>1334</v>
      </c>
      <c r="AU139">
        <v>0</v>
      </c>
      <c r="AV139" s="85">
        <v>63543</v>
      </c>
      <c r="AW139">
        <v>0</v>
      </c>
      <c r="AX139">
        <v>0</v>
      </c>
      <c r="AY139">
        <v>0</v>
      </c>
      <c r="AZ139">
        <v>0</v>
      </c>
      <c r="BA139">
        <v>0</v>
      </c>
      <c r="BB139">
        <v>0</v>
      </c>
      <c r="BC139">
        <v>0</v>
      </c>
      <c r="BD139">
        <v>0</v>
      </c>
      <c r="BE139" s="85">
        <v>2598111</v>
      </c>
      <c r="BF139">
        <v>0</v>
      </c>
      <c r="BG139">
        <v>0</v>
      </c>
      <c r="BH139">
        <v>3809</v>
      </c>
      <c r="BI139" s="85">
        <v>9199</v>
      </c>
      <c r="BJ139">
        <v>0</v>
      </c>
      <c r="BK139" s="85">
        <v>2681899</v>
      </c>
      <c r="BL139">
        <v>5153</v>
      </c>
      <c r="BM139">
        <v>4625.0302734</v>
      </c>
      <c r="BN139">
        <v>4887.6337891</v>
      </c>
      <c r="BO139">
        <v>4887.6337891</v>
      </c>
      <c r="BP139">
        <v>5929.1992188</v>
      </c>
      <c r="BQ139">
        <v>0.0501417969</v>
      </c>
      <c r="BR139">
        <v>0.0434155273</v>
      </c>
      <c r="BS139">
        <v>0</v>
      </c>
      <c r="BT139">
        <v>16.904</v>
      </c>
      <c r="BU139">
        <v>0</v>
      </c>
      <c r="BV139">
        <v>1781211.3484</v>
      </c>
      <c r="BW139">
        <v>83639.65586</v>
      </c>
      <c r="BX139">
        <v>51941</v>
      </c>
      <c r="BY139">
        <v>0</v>
      </c>
      <c r="BZ139">
        <v>403980.05957</v>
      </c>
      <c r="CA139">
        <v>70603.77775</v>
      </c>
      <c r="CB139">
        <v>0</v>
      </c>
      <c r="CC139">
        <v>16547.20918</v>
      </c>
      <c r="CD139">
        <v>100227.18359</v>
      </c>
      <c r="CE139">
        <v>0</v>
      </c>
      <c r="CF139">
        <v>0</v>
      </c>
      <c r="CG139">
        <v>0</v>
      </c>
      <c r="CH139">
        <v>0.9731359256</v>
      </c>
      <c r="CI139">
        <v>2440771</v>
      </c>
      <c r="CJ139">
        <v>527.731</v>
      </c>
      <c r="CK139" s="85">
        <v>158689</v>
      </c>
      <c r="CL139" s="85">
        <v>73203</v>
      </c>
      <c r="CM139" s="85">
        <v>231892</v>
      </c>
      <c r="CN139">
        <v>2830003.2344</v>
      </c>
      <c r="CO139">
        <v>5229</v>
      </c>
      <c r="CP139">
        <v>829.278</v>
      </c>
      <c r="CQ139">
        <v>5262</v>
      </c>
      <c r="CR139">
        <v>987.721</v>
      </c>
      <c r="CS139">
        <v>5199</v>
      </c>
      <c r="CT139">
        <v>2304.818</v>
      </c>
      <c r="CU139">
        <v>5092</v>
      </c>
      <c r="CV139">
        <v>1334.117</v>
      </c>
      <c r="CW139">
        <v>5111</v>
      </c>
      <c r="CX139">
        <v>591.372</v>
      </c>
      <c r="CY139">
        <v>5121</v>
      </c>
      <c r="CZ139">
        <v>332.793</v>
      </c>
      <c r="DA139">
        <v>5121</v>
      </c>
      <c r="DB139">
        <v>1346.994</v>
      </c>
      <c r="DC139">
        <v>5150</v>
      </c>
      <c r="DD139">
        <v>1417.459</v>
      </c>
      <c r="DE139">
        <v>5106</v>
      </c>
      <c r="DF139">
        <v>668.851</v>
      </c>
      <c r="DG139">
        <v>5261</v>
      </c>
      <c r="DH139">
        <v>400.387</v>
      </c>
      <c r="DI139">
        <v>4989</v>
      </c>
      <c r="DJ139">
        <v>572.187</v>
      </c>
      <c r="DK139">
        <v>5092</v>
      </c>
      <c r="DL139">
        <v>182.339</v>
      </c>
      <c r="DM139">
        <v>5060</v>
      </c>
      <c r="DN139">
        <v>241.679</v>
      </c>
      <c r="DP139">
        <v>4971</v>
      </c>
      <c r="DQ139" s="85">
        <v>2719398</v>
      </c>
      <c r="DR139" s="85">
        <v>63328</v>
      </c>
      <c r="DS139" s="85">
        <v>2782726</v>
      </c>
      <c r="DT139">
        <v>0</v>
      </c>
      <c r="DU139" s="85">
        <v>2791925</v>
      </c>
      <c r="DV139" s="85">
        <v>193814</v>
      </c>
      <c r="DW139" s="85">
        <v>193814</v>
      </c>
      <c r="DX139">
        <v>2791925</v>
      </c>
      <c r="DY139">
        <v>5290</v>
      </c>
      <c r="DZ139">
        <v>195148</v>
      </c>
      <c r="EA139" s="85">
        <v>3025151</v>
      </c>
      <c r="EB139" s="85">
        <v>3025151</v>
      </c>
    </row>
    <row r="140" spans="1:132" ht="12.75">
      <c r="A140">
        <v>108807</v>
      </c>
      <c r="B140" t="s">
        <v>447</v>
      </c>
      <c r="C140" t="s">
        <v>579</v>
      </c>
      <c r="D140">
        <v>4</v>
      </c>
      <c r="E140">
        <v>2</v>
      </c>
      <c r="F140">
        <v>9269.455</v>
      </c>
      <c r="G140">
        <v>0.004</v>
      </c>
      <c r="H140">
        <v>0</v>
      </c>
      <c r="I140">
        <v>7.513</v>
      </c>
      <c r="J140">
        <v>77.791</v>
      </c>
      <c r="K140">
        <v>10.239</v>
      </c>
      <c r="L140">
        <v>0</v>
      </c>
      <c r="M140">
        <v>0</v>
      </c>
      <c r="N140">
        <v>0</v>
      </c>
      <c r="O140">
        <v>0</v>
      </c>
      <c r="P140">
        <v>0</v>
      </c>
      <c r="Q140">
        <v>0</v>
      </c>
      <c r="R140">
        <v>117.094</v>
      </c>
      <c r="S140">
        <v>0</v>
      </c>
      <c r="T140">
        <v>6251.17</v>
      </c>
      <c r="U140">
        <v>0</v>
      </c>
      <c r="V140">
        <v>0</v>
      </c>
      <c r="W140">
        <v>0</v>
      </c>
      <c r="X140">
        <v>0</v>
      </c>
      <c r="Y140">
        <v>0</v>
      </c>
      <c r="Z140">
        <v>0</v>
      </c>
      <c r="AA140">
        <v>0</v>
      </c>
      <c r="AB140">
        <v>0</v>
      </c>
      <c r="AC140">
        <v>0</v>
      </c>
      <c r="AD140">
        <v>0</v>
      </c>
      <c r="AE140">
        <v>0</v>
      </c>
      <c r="AF140">
        <v>1887.345</v>
      </c>
      <c r="AG140">
        <v>0</v>
      </c>
      <c r="AH140">
        <v>0</v>
      </c>
      <c r="AI140">
        <v>9269.455</v>
      </c>
      <c r="AJ140">
        <v>9269.455</v>
      </c>
      <c r="AK140">
        <v>1887.345</v>
      </c>
      <c r="AL140">
        <v>95.547</v>
      </c>
      <c r="AM140">
        <v>9173.908</v>
      </c>
      <c r="AN140">
        <v>2173.275</v>
      </c>
      <c r="AO140">
        <v>0</v>
      </c>
      <c r="AP140">
        <v>0</v>
      </c>
      <c r="AQ140">
        <v>0</v>
      </c>
      <c r="AR140">
        <v>0</v>
      </c>
      <c r="AS140" s="85">
        <v>597651</v>
      </c>
      <c r="AT140">
        <v>0</v>
      </c>
      <c r="AU140">
        <v>0</v>
      </c>
      <c r="AV140">
        <v>0</v>
      </c>
      <c r="AW140">
        <v>0</v>
      </c>
      <c r="AX140">
        <v>0</v>
      </c>
      <c r="AY140">
        <v>0</v>
      </c>
      <c r="AZ140">
        <v>0</v>
      </c>
      <c r="BA140" s="85">
        <v>656163</v>
      </c>
      <c r="BB140">
        <v>0</v>
      </c>
      <c r="BC140">
        <v>0</v>
      </c>
      <c r="BD140">
        <v>0</v>
      </c>
      <c r="BE140" s="85">
        <v>62592687</v>
      </c>
      <c r="BF140">
        <v>0</v>
      </c>
      <c r="BG140">
        <v>0</v>
      </c>
      <c r="BH140">
        <v>3809</v>
      </c>
      <c r="BI140" s="85">
        <v>120568</v>
      </c>
      <c r="BJ140" s="85">
        <v>563496</v>
      </c>
      <c r="BK140" s="85">
        <v>42069157</v>
      </c>
      <c r="BL140">
        <v>5070</v>
      </c>
      <c r="BM140">
        <v>4625.0302734</v>
      </c>
      <c r="BN140">
        <v>4887.6337891</v>
      </c>
      <c r="BO140">
        <v>4887.6337891</v>
      </c>
      <c r="BP140">
        <v>5929.1992188</v>
      </c>
      <c r="BQ140">
        <v>0.0501417969</v>
      </c>
      <c r="BR140">
        <v>0.0434155273</v>
      </c>
      <c r="BS140">
        <v>656163</v>
      </c>
      <c r="BT140">
        <v>301.675</v>
      </c>
      <c r="BU140">
        <v>0</v>
      </c>
      <c r="BV140">
        <v>50254550.215</v>
      </c>
      <c r="BW140">
        <v>763701.01866</v>
      </c>
      <c r="BX140">
        <v>0</v>
      </c>
      <c r="BY140">
        <v>0</v>
      </c>
      <c r="BZ140">
        <v>7412886.4561</v>
      </c>
      <c r="CA140">
        <v>0</v>
      </c>
      <c r="CB140">
        <v>0</v>
      </c>
      <c r="CC140">
        <v>1119044.45</v>
      </c>
      <c r="CD140">
        <v>1788691.1743</v>
      </c>
      <c r="CE140">
        <v>0</v>
      </c>
      <c r="CF140">
        <v>0</v>
      </c>
      <c r="CG140">
        <v>0</v>
      </c>
      <c r="CH140">
        <v>0.9731359256</v>
      </c>
      <c r="CI140">
        <v>59691061</v>
      </c>
      <c r="CJ140">
        <v>12906.091</v>
      </c>
      <c r="CK140" s="85">
        <v>3880866</v>
      </c>
      <c r="CL140" s="85">
        <v>1790238</v>
      </c>
      <c r="CM140" s="85">
        <v>5671104</v>
      </c>
      <c r="CN140">
        <v>68263791.314</v>
      </c>
      <c r="CO140">
        <v>5229</v>
      </c>
      <c r="CP140">
        <v>829.278</v>
      </c>
      <c r="CQ140">
        <v>5262</v>
      </c>
      <c r="CR140">
        <v>987.721</v>
      </c>
      <c r="CS140">
        <v>5199</v>
      </c>
      <c r="CT140">
        <v>2304.818</v>
      </c>
      <c r="CU140">
        <v>5092</v>
      </c>
      <c r="CV140">
        <v>1334.117</v>
      </c>
      <c r="CW140">
        <v>5111</v>
      </c>
      <c r="CX140">
        <v>591.372</v>
      </c>
      <c r="CY140">
        <v>5121</v>
      </c>
      <c r="CZ140">
        <v>332.793</v>
      </c>
      <c r="DA140">
        <v>5121</v>
      </c>
      <c r="DB140">
        <v>1346.994</v>
      </c>
      <c r="DC140">
        <v>5150</v>
      </c>
      <c r="DD140">
        <v>1417.459</v>
      </c>
      <c r="DE140">
        <v>5106</v>
      </c>
      <c r="DF140">
        <v>668.851</v>
      </c>
      <c r="DG140">
        <v>5261</v>
      </c>
      <c r="DH140">
        <v>400.387</v>
      </c>
      <c r="DI140">
        <v>4989</v>
      </c>
      <c r="DJ140">
        <v>572.187</v>
      </c>
      <c r="DK140">
        <v>5092</v>
      </c>
      <c r="DL140">
        <v>182.339</v>
      </c>
      <c r="DM140">
        <v>5060</v>
      </c>
      <c r="DN140">
        <v>241.679</v>
      </c>
      <c r="DP140">
        <v>4971</v>
      </c>
      <c r="DQ140" s="85">
        <v>65433881</v>
      </c>
      <c r="DR140" s="85">
        <v>1548731</v>
      </c>
      <c r="DS140" s="85">
        <v>66982612</v>
      </c>
      <c r="DT140" s="85">
        <v>92667</v>
      </c>
      <c r="DU140" s="85">
        <v>67195847</v>
      </c>
      <c r="DV140" s="85">
        <v>4603160</v>
      </c>
      <c r="DW140" s="85">
        <v>4603160</v>
      </c>
      <c r="DX140">
        <v>67195847</v>
      </c>
      <c r="DY140">
        <v>5207</v>
      </c>
      <c r="DZ140">
        <v>4603160</v>
      </c>
      <c r="EA140" s="85">
        <v>72866951</v>
      </c>
      <c r="EB140" s="85">
        <v>72866951</v>
      </c>
    </row>
    <row r="141" spans="1:132" ht="12.75">
      <c r="A141">
        <v>108808</v>
      </c>
      <c r="B141" t="s">
        <v>447</v>
      </c>
      <c r="C141" t="s">
        <v>387</v>
      </c>
      <c r="D141">
        <v>4</v>
      </c>
      <c r="E141">
        <v>2</v>
      </c>
      <c r="F141">
        <v>1210.74</v>
      </c>
      <c r="G141">
        <v>0</v>
      </c>
      <c r="H141">
        <v>0</v>
      </c>
      <c r="I141">
        <v>0.631</v>
      </c>
      <c r="J141">
        <v>14.45</v>
      </c>
      <c r="K141">
        <v>0</v>
      </c>
      <c r="L141">
        <v>0</v>
      </c>
      <c r="M141">
        <v>0</v>
      </c>
      <c r="N141">
        <v>0</v>
      </c>
      <c r="O141">
        <v>0</v>
      </c>
      <c r="P141">
        <v>0</v>
      </c>
      <c r="Q141">
        <v>17.859</v>
      </c>
      <c r="R141">
        <v>1.364</v>
      </c>
      <c r="S141">
        <v>0</v>
      </c>
      <c r="T141">
        <v>956.5</v>
      </c>
      <c r="U141">
        <v>0</v>
      </c>
      <c r="V141">
        <v>0</v>
      </c>
      <c r="W141">
        <v>0</v>
      </c>
      <c r="X141">
        <v>0</v>
      </c>
      <c r="Y141">
        <v>0</v>
      </c>
      <c r="Z141">
        <v>0</v>
      </c>
      <c r="AA141">
        <v>0</v>
      </c>
      <c r="AB141">
        <v>0</v>
      </c>
      <c r="AC141">
        <v>0</v>
      </c>
      <c r="AD141">
        <v>0</v>
      </c>
      <c r="AE141">
        <v>0</v>
      </c>
      <c r="AF141">
        <v>308.527</v>
      </c>
      <c r="AG141">
        <v>0</v>
      </c>
      <c r="AH141">
        <v>0</v>
      </c>
      <c r="AI141">
        <v>1210.74</v>
      </c>
      <c r="AJ141">
        <v>1210.74</v>
      </c>
      <c r="AK141">
        <v>308.527</v>
      </c>
      <c r="AL141">
        <v>15.081</v>
      </c>
      <c r="AM141">
        <v>1177.8</v>
      </c>
      <c r="AN141">
        <v>40.477</v>
      </c>
      <c r="AO141">
        <v>0</v>
      </c>
      <c r="AP141">
        <v>0</v>
      </c>
      <c r="AQ141">
        <v>49.5</v>
      </c>
      <c r="AR141">
        <v>0</v>
      </c>
      <c r="AS141" s="85">
        <v>11131</v>
      </c>
      <c r="AT141">
        <v>0</v>
      </c>
      <c r="AU141">
        <v>0</v>
      </c>
      <c r="AV141" s="85">
        <v>99000</v>
      </c>
      <c r="AW141">
        <v>0</v>
      </c>
      <c r="AX141">
        <v>0</v>
      </c>
      <c r="AY141">
        <v>0</v>
      </c>
      <c r="AZ141">
        <v>0</v>
      </c>
      <c r="BA141">
        <v>0</v>
      </c>
      <c r="BB141">
        <v>0</v>
      </c>
      <c r="BC141">
        <v>0</v>
      </c>
      <c r="BD141">
        <v>0</v>
      </c>
      <c r="BE141" s="85">
        <v>8207876</v>
      </c>
      <c r="BF141">
        <v>0</v>
      </c>
      <c r="BG141">
        <v>0</v>
      </c>
      <c r="BH141">
        <v>3809</v>
      </c>
      <c r="BI141" s="85">
        <v>19656</v>
      </c>
      <c r="BJ141">
        <v>0</v>
      </c>
      <c r="BK141" s="85">
        <v>6339462</v>
      </c>
      <c r="BL141">
        <v>4954</v>
      </c>
      <c r="BM141">
        <v>4625.0302734</v>
      </c>
      <c r="BN141">
        <v>4887.6337891</v>
      </c>
      <c r="BO141">
        <v>4887.6337891</v>
      </c>
      <c r="BP141">
        <v>5929.1992188</v>
      </c>
      <c r="BQ141">
        <v>0.0501417969</v>
      </c>
      <c r="BR141">
        <v>0.0434155273</v>
      </c>
      <c r="BS141">
        <v>0</v>
      </c>
      <c r="BT141">
        <v>46.505</v>
      </c>
      <c r="BU141">
        <v>0</v>
      </c>
      <c r="BV141">
        <v>6451973.275</v>
      </c>
      <c r="BW141">
        <v>8896.1705079</v>
      </c>
      <c r="BX141">
        <v>142951</v>
      </c>
      <c r="BY141">
        <v>0</v>
      </c>
      <c r="BZ141">
        <v>1134255.8106</v>
      </c>
      <c r="CA141">
        <v>0</v>
      </c>
      <c r="CB141">
        <v>0</v>
      </c>
      <c r="CC141">
        <v>182931.80474</v>
      </c>
      <c r="CD141">
        <v>275737.40967</v>
      </c>
      <c r="CE141">
        <v>0</v>
      </c>
      <c r="CF141">
        <v>0</v>
      </c>
      <c r="CG141">
        <v>0</v>
      </c>
      <c r="CH141">
        <v>0.9731359256</v>
      </c>
      <c r="CI141">
        <v>7976547</v>
      </c>
      <c r="CJ141">
        <v>1724.648</v>
      </c>
      <c r="CK141" s="85">
        <v>518602</v>
      </c>
      <c r="CL141" s="85">
        <v>239230</v>
      </c>
      <c r="CM141" s="85">
        <v>757832</v>
      </c>
      <c r="CN141">
        <v>8965708.4705</v>
      </c>
      <c r="CO141">
        <v>5229</v>
      </c>
      <c r="CP141">
        <v>829.278</v>
      </c>
      <c r="CQ141">
        <v>5262</v>
      </c>
      <c r="CR141">
        <v>987.721</v>
      </c>
      <c r="CS141">
        <v>5199</v>
      </c>
      <c r="CT141">
        <v>2304.818</v>
      </c>
      <c r="CU141">
        <v>5092</v>
      </c>
      <c r="CV141">
        <v>1334.117</v>
      </c>
      <c r="CW141">
        <v>5111</v>
      </c>
      <c r="CX141">
        <v>591.372</v>
      </c>
      <c r="CY141">
        <v>5121</v>
      </c>
      <c r="CZ141">
        <v>332.793</v>
      </c>
      <c r="DA141">
        <v>5121</v>
      </c>
      <c r="DB141">
        <v>1346.994</v>
      </c>
      <c r="DC141">
        <v>5150</v>
      </c>
      <c r="DD141">
        <v>1417.459</v>
      </c>
      <c r="DE141">
        <v>5106</v>
      </c>
      <c r="DF141">
        <v>668.851</v>
      </c>
      <c r="DG141">
        <v>5261</v>
      </c>
      <c r="DH141">
        <v>400.387</v>
      </c>
      <c r="DI141">
        <v>4989</v>
      </c>
      <c r="DJ141">
        <v>572.187</v>
      </c>
      <c r="DK141">
        <v>5092</v>
      </c>
      <c r="DL141">
        <v>182.339</v>
      </c>
      <c r="DM141">
        <v>5060</v>
      </c>
      <c r="DN141">
        <v>241.679</v>
      </c>
      <c r="DP141">
        <v>4971</v>
      </c>
      <c r="DQ141" s="85">
        <v>8573225</v>
      </c>
      <c r="DR141" s="85">
        <v>206958</v>
      </c>
      <c r="DS141" s="85">
        <v>8780183</v>
      </c>
      <c r="DT141">
        <v>0</v>
      </c>
      <c r="DU141" s="85">
        <v>8799839</v>
      </c>
      <c r="DV141" s="85">
        <v>591963</v>
      </c>
      <c r="DW141" s="85">
        <v>591963</v>
      </c>
      <c r="DX141">
        <v>8799839</v>
      </c>
      <c r="DY141">
        <v>5102</v>
      </c>
      <c r="DZ141">
        <v>591963</v>
      </c>
      <c r="EA141" s="85">
        <v>9557671</v>
      </c>
      <c r="EB141" s="85">
        <v>9557671</v>
      </c>
    </row>
    <row r="142" spans="1:132" ht="12.75">
      <c r="A142">
        <v>116801</v>
      </c>
      <c r="B142" t="s">
        <v>447</v>
      </c>
      <c r="C142" t="s">
        <v>120</v>
      </c>
      <c r="D142">
        <v>4</v>
      </c>
      <c r="E142">
        <v>2</v>
      </c>
      <c r="F142">
        <v>435.637</v>
      </c>
      <c r="G142">
        <v>0</v>
      </c>
      <c r="H142">
        <v>0</v>
      </c>
      <c r="I142">
        <v>1.235</v>
      </c>
      <c r="J142">
        <v>12.174</v>
      </c>
      <c r="K142">
        <v>0.43</v>
      </c>
      <c r="L142">
        <v>0</v>
      </c>
      <c r="M142">
        <v>0</v>
      </c>
      <c r="N142">
        <v>0</v>
      </c>
      <c r="O142">
        <v>0</v>
      </c>
      <c r="P142">
        <v>0</v>
      </c>
      <c r="Q142">
        <v>5.258</v>
      </c>
      <c r="R142">
        <v>13.905</v>
      </c>
      <c r="S142">
        <v>21.782</v>
      </c>
      <c r="T142">
        <v>390.17</v>
      </c>
      <c r="U142">
        <v>0</v>
      </c>
      <c r="V142">
        <v>0</v>
      </c>
      <c r="W142">
        <v>0</v>
      </c>
      <c r="X142">
        <v>0</v>
      </c>
      <c r="Y142">
        <v>0</v>
      </c>
      <c r="Z142">
        <v>0</v>
      </c>
      <c r="AA142">
        <v>0</v>
      </c>
      <c r="AB142">
        <v>0</v>
      </c>
      <c r="AC142">
        <v>0</v>
      </c>
      <c r="AD142">
        <v>0</v>
      </c>
      <c r="AE142">
        <v>0</v>
      </c>
      <c r="AF142">
        <v>47.237</v>
      </c>
      <c r="AG142">
        <v>0</v>
      </c>
      <c r="AH142">
        <v>0</v>
      </c>
      <c r="AI142">
        <v>435.637</v>
      </c>
      <c r="AJ142">
        <v>435.637</v>
      </c>
      <c r="AK142">
        <v>47.237</v>
      </c>
      <c r="AL142">
        <v>13.839</v>
      </c>
      <c r="AM142">
        <v>416.54</v>
      </c>
      <c r="AN142">
        <v>79.795</v>
      </c>
      <c r="AO142">
        <v>0</v>
      </c>
      <c r="AP142">
        <v>0</v>
      </c>
      <c r="AQ142">
        <v>0</v>
      </c>
      <c r="AR142">
        <v>0</v>
      </c>
      <c r="AS142" s="85">
        <v>21944</v>
      </c>
      <c r="AT142">
        <v>0</v>
      </c>
      <c r="AU142">
        <v>0</v>
      </c>
      <c r="AV142">
        <v>0</v>
      </c>
      <c r="AW142">
        <v>0</v>
      </c>
      <c r="AX142">
        <v>0</v>
      </c>
      <c r="AY142">
        <v>0</v>
      </c>
      <c r="AZ142">
        <v>0</v>
      </c>
      <c r="BA142">
        <v>0</v>
      </c>
      <c r="BB142">
        <v>0</v>
      </c>
      <c r="BC142">
        <v>0</v>
      </c>
      <c r="BD142">
        <v>0</v>
      </c>
      <c r="BE142" s="85">
        <v>3203514</v>
      </c>
      <c r="BF142">
        <v>0</v>
      </c>
      <c r="BG142">
        <v>0</v>
      </c>
      <c r="BH142">
        <v>3809</v>
      </c>
      <c r="BI142" s="85">
        <v>15438</v>
      </c>
      <c r="BJ142">
        <v>0</v>
      </c>
      <c r="BK142" s="85">
        <v>3503774</v>
      </c>
      <c r="BL142">
        <v>5237</v>
      </c>
      <c r="BM142">
        <v>4625.0302734</v>
      </c>
      <c r="BN142">
        <v>4887.6337891</v>
      </c>
      <c r="BO142">
        <v>4887.6337891</v>
      </c>
      <c r="BP142">
        <v>5929.1992188</v>
      </c>
      <c r="BQ142">
        <v>0.0501417969</v>
      </c>
      <c r="BR142">
        <v>0.0434155273</v>
      </c>
      <c r="BS142">
        <v>0</v>
      </c>
      <c r="BT142">
        <v>43.987</v>
      </c>
      <c r="BU142">
        <v>0</v>
      </c>
      <c r="BV142">
        <v>2281800.7709</v>
      </c>
      <c r="BW142">
        <v>90690.066651</v>
      </c>
      <c r="BX142">
        <v>42087</v>
      </c>
      <c r="BY142">
        <v>15497.87136</v>
      </c>
      <c r="BZ142">
        <v>462679.13184</v>
      </c>
      <c r="CA142">
        <v>0</v>
      </c>
      <c r="CB142">
        <v>0</v>
      </c>
      <c r="CC142">
        <v>28007.75835</v>
      </c>
      <c r="CD142">
        <v>260807.68604</v>
      </c>
      <c r="CE142">
        <v>0</v>
      </c>
      <c r="CF142">
        <v>0</v>
      </c>
      <c r="CG142">
        <v>0</v>
      </c>
      <c r="CH142">
        <v>0.9731359256</v>
      </c>
      <c r="CI142">
        <v>3096100</v>
      </c>
      <c r="CJ142">
        <v>669.423</v>
      </c>
      <c r="CK142" s="85">
        <v>201296</v>
      </c>
      <c r="CL142" s="85">
        <v>92857</v>
      </c>
      <c r="CM142" s="85">
        <v>294153</v>
      </c>
      <c r="CN142">
        <v>3497667.2851</v>
      </c>
      <c r="CO142">
        <v>5229</v>
      </c>
      <c r="CP142">
        <v>829.278</v>
      </c>
      <c r="CQ142">
        <v>5262</v>
      </c>
      <c r="CR142">
        <v>987.721</v>
      </c>
      <c r="CS142">
        <v>5199</v>
      </c>
      <c r="CT142">
        <v>2304.818</v>
      </c>
      <c r="CU142">
        <v>5092</v>
      </c>
      <c r="CV142">
        <v>1334.117</v>
      </c>
      <c r="CW142">
        <v>5111</v>
      </c>
      <c r="CX142">
        <v>591.372</v>
      </c>
      <c r="CY142">
        <v>5121</v>
      </c>
      <c r="CZ142">
        <v>332.793</v>
      </c>
      <c r="DA142">
        <v>5121</v>
      </c>
      <c r="DB142">
        <v>1346.994</v>
      </c>
      <c r="DC142">
        <v>5150</v>
      </c>
      <c r="DD142">
        <v>1417.459</v>
      </c>
      <c r="DE142">
        <v>5106</v>
      </c>
      <c r="DF142">
        <v>668.851</v>
      </c>
      <c r="DG142">
        <v>5261</v>
      </c>
      <c r="DH142">
        <v>400.387</v>
      </c>
      <c r="DI142">
        <v>4989</v>
      </c>
      <c r="DJ142">
        <v>572.187</v>
      </c>
      <c r="DK142">
        <v>5092</v>
      </c>
      <c r="DL142">
        <v>182.339</v>
      </c>
      <c r="DM142">
        <v>5060</v>
      </c>
      <c r="DN142">
        <v>241.679</v>
      </c>
      <c r="DP142">
        <v>4971</v>
      </c>
      <c r="DQ142" s="85">
        <v>3505768</v>
      </c>
      <c r="DR142" s="85">
        <v>80331</v>
      </c>
      <c r="DS142" s="85">
        <v>3586099</v>
      </c>
      <c r="DT142">
        <v>0</v>
      </c>
      <c r="DU142" s="85">
        <v>3601537</v>
      </c>
      <c r="DV142" s="85">
        <v>398023</v>
      </c>
      <c r="DW142" s="85">
        <v>398023</v>
      </c>
      <c r="DX142">
        <v>3601537</v>
      </c>
      <c r="DY142">
        <v>5380</v>
      </c>
      <c r="DZ142">
        <v>398023</v>
      </c>
      <c r="EA142" s="85">
        <v>3895690</v>
      </c>
      <c r="EB142" s="85">
        <v>3895690</v>
      </c>
    </row>
    <row r="143" spans="1:132" ht="12.75">
      <c r="A143">
        <v>123803</v>
      </c>
      <c r="B143" t="s">
        <v>447</v>
      </c>
      <c r="C143" t="s">
        <v>34</v>
      </c>
      <c r="D143">
        <v>4</v>
      </c>
      <c r="E143">
        <v>2</v>
      </c>
      <c r="F143">
        <v>409.378</v>
      </c>
      <c r="G143">
        <v>0</v>
      </c>
      <c r="H143">
        <v>0</v>
      </c>
      <c r="I143">
        <v>0.383</v>
      </c>
      <c r="J143">
        <v>4.867</v>
      </c>
      <c r="K143">
        <v>0.471</v>
      </c>
      <c r="L143">
        <v>0</v>
      </c>
      <c r="M143">
        <v>0</v>
      </c>
      <c r="N143">
        <v>0</v>
      </c>
      <c r="O143">
        <v>0</v>
      </c>
      <c r="P143">
        <v>0</v>
      </c>
      <c r="Q143">
        <v>0</v>
      </c>
      <c r="R143">
        <v>5.251</v>
      </c>
      <c r="S143">
        <v>0</v>
      </c>
      <c r="T143">
        <v>466.33</v>
      </c>
      <c r="U143">
        <v>0</v>
      </c>
      <c r="V143">
        <v>0</v>
      </c>
      <c r="W143">
        <v>0</v>
      </c>
      <c r="X143">
        <v>0</v>
      </c>
      <c r="Y143">
        <v>0</v>
      </c>
      <c r="Z143">
        <v>0</v>
      </c>
      <c r="AA143">
        <v>0</v>
      </c>
      <c r="AB143">
        <v>0</v>
      </c>
      <c r="AC143">
        <v>0</v>
      </c>
      <c r="AD143">
        <v>0</v>
      </c>
      <c r="AE143">
        <v>0</v>
      </c>
      <c r="AF143">
        <v>0</v>
      </c>
      <c r="AG143">
        <v>0</v>
      </c>
      <c r="AH143">
        <v>0</v>
      </c>
      <c r="AI143">
        <v>409.378</v>
      </c>
      <c r="AJ143">
        <v>409.378</v>
      </c>
      <c r="AK143">
        <v>0</v>
      </c>
      <c r="AL143">
        <v>5.721</v>
      </c>
      <c r="AM143">
        <v>403.657</v>
      </c>
      <c r="AN143">
        <v>57.249</v>
      </c>
      <c r="AO143">
        <v>0</v>
      </c>
      <c r="AP143">
        <v>0</v>
      </c>
      <c r="AQ143">
        <v>0</v>
      </c>
      <c r="AR143">
        <v>0</v>
      </c>
      <c r="AS143" s="85">
        <v>15743</v>
      </c>
      <c r="AT143">
        <v>0</v>
      </c>
      <c r="AU143">
        <v>0</v>
      </c>
      <c r="AV143">
        <v>0</v>
      </c>
      <c r="AW143">
        <v>0</v>
      </c>
      <c r="AX143">
        <v>0</v>
      </c>
      <c r="AY143">
        <v>0</v>
      </c>
      <c r="AZ143">
        <v>0</v>
      </c>
      <c r="BA143" s="85">
        <v>43649</v>
      </c>
      <c r="BB143">
        <v>0</v>
      </c>
      <c r="BC143">
        <v>0</v>
      </c>
      <c r="BD143">
        <v>0</v>
      </c>
      <c r="BE143" s="85">
        <v>2964165</v>
      </c>
      <c r="BF143">
        <v>0</v>
      </c>
      <c r="BG143">
        <v>0</v>
      </c>
      <c r="BH143">
        <v>3809</v>
      </c>
      <c r="BI143" s="85">
        <v>12000</v>
      </c>
      <c r="BJ143" s="85">
        <v>44080</v>
      </c>
      <c r="BK143" s="85">
        <v>3270059</v>
      </c>
      <c r="BL143">
        <v>5360</v>
      </c>
      <c r="BM143">
        <v>4625.0302734</v>
      </c>
      <c r="BN143">
        <v>4887.6337891</v>
      </c>
      <c r="BO143">
        <v>4887.6337891</v>
      </c>
      <c r="BP143">
        <v>5929.1992188</v>
      </c>
      <c r="BQ143">
        <v>0.0501417969</v>
      </c>
      <c r="BR143">
        <v>0.0434155273</v>
      </c>
      <c r="BS143">
        <v>43649</v>
      </c>
      <c r="BT143">
        <v>17.929</v>
      </c>
      <c r="BU143">
        <v>0</v>
      </c>
      <c r="BV143">
        <v>2211227.8623</v>
      </c>
      <c r="BW143">
        <v>34247.647608</v>
      </c>
      <c r="BX143">
        <v>0</v>
      </c>
      <c r="BY143">
        <v>0</v>
      </c>
      <c r="BZ143">
        <v>552992.69434</v>
      </c>
      <c r="CA143">
        <v>0</v>
      </c>
      <c r="CB143">
        <v>0</v>
      </c>
      <c r="CC143">
        <v>0</v>
      </c>
      <c r="CD143">
        <v>106304.61279</v>
      </c>
      <c r="CE143">
        <v>0</v>
      </c>
      <c r="CF143">
        <v>0</v>
      </c>
      <c r="CG143">
        <v>0</v>
      </c>
      <c r="CH143">
        <v>0.9731359256</v>
      </c>
      <c r="CI143">
        <v>2826739</v>
      </c>
      <c r="CJ143">
        <v>611.183</v>
      </c>
      <c r="CK143" s="85">
        <v>183783</v>
      </c>
      <c r="CL143" s="85">
        <v>84779</v>
      </c>
      <c r="CM143" s="85">
        <v>268562</v>
      </c>
      <c r="CN143">
        <v>3232726.8171</v>
      </c>
      <c r="CO143">
        <v>5229</v>
      </c>
      <c r="CP143">
        <v>829.278</v>
      </c>
      <c r="CQ143">
        <v>5262</v>
      </c>
      <c r="CR143">
        <v>987.721</v>
      </c>
      <c r="CS143">
        <v>5199</v>
      </c>
      <c r="CT143">
        <v>2304.818</v>
      </c>
      <c r="CU143">
        <v>5092</v>
      </c>
      <c r="CV143">
        <v>1334.117</v>
      </c>
      <c r="CW143">
        <v>5111</v>
      </c>
      <c r="CX143">
        <v>591.372</v>
      </c>
      <c r="CY143">
        <v>5121</v>
      </c>
      <c r="CZ143">
        <v>332.793</v>
      </c>
      <c r="DA143">
        <v>5121</v>
      </c>
      <c r="DB143">
        <v>1346.994</v>
      </c>
      <c r="DC143">
        <v>5150</v>
      </c>
      <c r="DD143">
        <v>1417.459</v>
      </c>
      <c r="DE143">
        <v>5106</v>
      </c>
      <c r="DF143">
        <v>668.851</v>
      </c>
      <c r="DG143">
        <v>5261</v>
      </c>
      <c r="DH143">
        <v>400.387</v>
      </c>
      <c r="DI143">
        <v>4989</v>
      </c>
      <c r="DJ143">
        <v>572.187</v>
      </c>
      <c r="DK143">
        <v>5092</v>
      </c>
      <c r="DL143">
        <v>182.339</v>
      </c>
      <c r="DM143">
        <v>5060</v>
      </c>
      <c r="DN143">
        <v>241.679</v>
      </c>
      <c r="DP143">
        <v>4971</v>
      </c>
      <c r="DQ143" s="85">
        <v>3275941</v>
      </c>
      <c r="DR143" s="85">
        <v>73342</v>
      </c>
      <c r="DS143" s="85">
        <v>3349283</v>
      </c>
      <c r="DT143">
        <v>-431</v>
      </c>
      <c r="DU143" s="85">
        <v>3360852</v>
      </c>
      <c r="DV143" s="85">
        <v>396687</v>
      </c>
      <c r="DW143" s="85">
        <v>396687</v>
      </c>
      <c r="DX143">
        <v>3360852</v>
      </c>
      <c r="DY143">
        <v>5499</v>
      </c>
      <c r="DZ143">
        <v>396687</v>
      </c>
      <c r="EA143" s="85">
        <v>3629414</v>
      </c>
      <c r="EB143" s="85">
        <v>3629414</v>
      </c>
    </row>
    <row r="144" spans="1:132" ht="12.75">
      <c r="A144">
        <v>123805</v>
      </c>
      <c r="B144" t="s">
        <v>447</v>
      </c>
      <c r="C144" t="s">
        <v>122</v>
      </c>
      <c r="D144">
        <v>4</v>
      </c>
      <c r="E144">
        <v>2</v>
      </c>
      <c r="F144">
        <v>201.593</v>
      </c>
      <c r="G144">
        <v>0</v>
      </c>
      <c r="H144">
        <v>0</v>
      </c>
      <c r="I144">
        <v>0.189</v>
      </c>
      <c r="J144">
        <v>0</v>
      </c>
      <c r="K144">
        <v>0</v>
      </c>
      <c r="L144">
        <v>0</v>
      </c>
      <c r="M144">
        <v>0</v>
      </c>
      <c r="N144">
        <v>0</v>
      </c>
      <c r="O144">
        <v>0</v>
      </c>
      <c r="P144">
        <v>0.895</v>
      </c>
      <c r="Q144">
        <v>0</v>
      </c>
      <c r="R144">
        <v>9.403</v>
      </c>
      <c r="S144">
        <v>0</v>
      </c>
      <c r="T144">
        <v>184.17</v>
      </c>
      <c r="U144">
        <v>0</v>
      </c>
      <c r="V144">
        <v>0</v>
      </c>
      <c r="W144">
        <v>0</v>
      </c>
      <c r="X144">
        <v>0</v>
      </c>
      <c r="Y144">
        <v>0</v>
      </c>
      <c r="Z144">
        <v>0</v>
      </c>
      <c r="AA144">
        <v>0</v>
      </c>
      <c r="AB144">
        <v>0</v>
      </c>
      <c r="AC144">
        <v>0</v>
      </c>
      <c r="AD144">
        <v>0</v>
      </c>
      <c r="AE144">
        <v>0</v>
      </c>
      <c r="AF144">
        <v>29.175</v>
      </c>
      <c r="AG144">
        <v>0</v>
      </c>
      <c r="AH144">
        <v>0</v>
      </c>
      <c r="AI144">
        <v>201.593</v>
      </c>
      <c r="AJ144">
        <v>201.593</v>
      </c>
      <c r="AK144">
        <v>29.175</v>
      </c>
      <c r="AL144">
        <v>1.084</v>
      </c>
      <c r="AM144">
        <v>200.509</v>
      </c>
      <c r="AN144">
        <v>0</v>
      </c>
      <c r="AO144">
        <v>1.167</v>
      </c>
      <c r="AP144">
        <v>0.917</v>
      </c>
      <c r="AQ144">
        <v>0</v>
      </c>
      <c r="AR144">
        <v>0</v>
      </c>
      <c r="AS144">
        <v>0</v>
      </c>
      <c r="AT144">
        <v>812</v>
      </c>
      <c r="AU144">
        <v>0</v>
      </c>
      <c r="AV144">
        <v>0</v>
      </c>
      <c r="AW144">
        <v>0</v>
      </c>
      <c r="AX144">
        <v>0</v>
      </c>
      <c r="AY144">
        <v>0</v>
      </c>
      <c r="AZ144">
        <v>0</v>
      </c>
      <c r="BA144">
        <v>0</v>
      </c>
      <c r="BB144">
        <v>0</v>
      </c>
      <c r="BC144">
        <v>0</v>
      </c>
      <c r="BD144">
        <v>0</v>
      </c>
      <c r="BE144" s="85">
        <v>1422237</v>
      </c>
      <c r="BF144">
        <v>0</v>
      </c>
      <c r="BG144">
        <v>0</v>
      </c>
      <c r="BH144">
        <v>3809</v>
      </c>
      <c r="BI144" s="85">
        <v>6273</v>
      </c>
      <c r="BJ144">
        <v>0</v>
      </c>
      <c r="BK144" s="85">
        <v>1589320</v>
      </c>
      <c r="BL144">
        <v>5176</v>
      </c>
      <c r="BM144">
        <v>4625.0302734</v>
      </c>
      <c r="BN144">
        <v>4887.6337891</v>
      </c>
      <c r="BO144">
        <v>4887.6337891</v>
      </c>
      <c r="BP144">
        <v>5929.1992188</v>
      </c>
      <c r="BQ144">
        <v>0.0501417969</v>
      </c>
      <c r="BR144">
        <v>0.0434155273</v>
      </c>
      <c r="BS144">
        <v>0</v>
      </c>
      <c r="BT144">
        <v>4.525</v>
      </c>
      <c r="BU144">
        <v>0</v>
      </c>
      <c r="BV144">
        <v>1098385.7271</v>
      </c>
      <c r="BW144">
        <v>61327.48628</v>
      </c>
      <c r="BX144">
        <v>0</v>
      </c>
      <c r="BY144">
        <v>0</v>
      </c>
      <c r="BZ144">
        <v>218396.12403</v>
      </c>
      <c r="CA144">
        <v>0</v>
      </c>
      <c r="CB144">
        <v>0</v>
      </c>
      <c r="CC144">
        <v>17298.438721</v>
      </c>
      <c r="CD144">
        <v>26829.626465</v>
      </c>
      <c r="CE144">
        <v>0</v>
      </c>
      <c r="CF144">
        <v>21226.533203</v>
      </c>
      <c r="CG144">
        <v>0</v>
      </c>
      <c r="CH144">
        <v>0.9731359256</v>
      </c>
      <c r="CI144">
        <v>1384030</v>
      </c>
      <c r="CJ144">
        <v>299.248</v>
      </c>
      <c r="CK144" s="85">
        <v>89984</v>
      </c>
      <c r="CL144" s="85">
        <v>41509</v>
      </c>
      <c r="CM144" s="85">
        <v>131493</v>
      </c>
      <c r="CN144">
        <v>1553730.4026</v>
      </c>
      <c r="CO144">
        <v>5229</v>
      </c>
      <c r="CP144">
        <v>829.278</v>
      </c>
      <c r="CQ144">
        <v>5262</v>
      </c>
      <c r="CR144">
        <v>987.721</v>
      </c>
      <c r="CS144">
        <v>5199</v>
      </c>
      <c r="CT144">
        <v>2304.818</v>
      </c>
      <c r="CU144">
        <v>5092</v>
      </c>
      <c r="CV144">
        <v>1334.117</v>
      </c>
      <c r="CW144">
        <v>5111</v>
      </c>
      <c r="CX144">
        <v>591.372</v>
      </c>
      <c r="CY144">
        <v>5121</v>
      </c>
      <c r="CZ144">
        <v>332.793</v>
      </c>
      <c r="DA144">
        <v>5121</v>
      </c>
      <c r="DB144">
        <v>1346.994</v>
      </c>
      <c r="DC144">
        <v>5150</v>
      </c>
      <c r="DD144">
        <v>1417.459</v>
      </c>
      <c r="DE144">
        <v>5106</v>
      </c>
      <c r="DF144">
        <v>668.851</v>
      </c>
      <c r="DG144">
        <v>5261</v>
      </c>
      <c r="DH144">
        <v>400.387</v>
      </c>
      <c r="DI144">
        <v>4989</v>
      </c>
      <c r="DJ144">
        <v>572.187</v>
      </c>
      <c r="DK144">
        <v>5092</v>
      </c>
      <c r="DL144">
        <v>182.339</v>
      </c>
      <c r="DM144">
        <v>5060</v>
      </c>
      <c r="DN144">
        <v>241.679</v>
      </c>
      <c r="DP144">
        <v>4971</v>
      </c>
      <c r="DQ144" s="85">
        <v>1548908</v>
      </c>
      <c r="DR144" s="85">
        <v>35910</v>
      </c>
      <c r="DS144" s="85">
        <v>1584818</v>
      </c>
      <c r="DT144">
        <v>0</v>
      </c>
      <c r="DU144" s="85">
        <v>1591091</v>
      </c>
      <c r="DV144" s="85">
        <v>168854</v>
      </c>
      <c r="DW144" s="85">
        <v>168854</v>
      </c>
      <c r="DX144">
        <v>1591091</v>
      </c>
      <c r="DY144">
        <v>5317</v>
      </c>
      <c r="DZ144">
        <v>169666</v>
      </c>
      <c r="EA144" s="85">
        <v>1723396</v>
      </c>
      <c r="EB144" s="85">
        <v>1723396</v>
      </c>
    </row>
    <row r="145" spans="1:132" ht="12.75">
      <c r="A145">
        <v>123807</v>
      </c>
      <c r="B145" t="s">
        <v>447</v>
      </c>
      <c r="C145" t="s">
        <v>392</v>
      </c>
      <c r="D145">
        <v>4</v>
      </c>
      <c r="E145">
        <v>2</v>
      </c>
      <c r="F145">
        <v>233.872</v>
      </c>
      <c r="G145">
        <v>0</v>
      </c>
      <c r="H145">
        <v>0</v>
      </c>
      <c r="I145">
        <v>0.263</v>
      </c>
      <c r="J145">
        <v>1.352</v>
      </c>
      <c r="K145">
        <v>0</v>
      </c>
      <c r="L145">
        <v>0</v>
      </c>
      <c r="M145">
        <v>1.376</v>
      </c>
      <c r="N145">
        <v>0</v>
      </c>
      <c r="O145">
        <v>0</v>
      </c>
      <c r="P145">
        <v>12.926</v>
      </c>
      <c r="Q145">
        <v>12.493</v>
      </c>
      <c r="R145">
        <v>4.848</v>
      </c>
      <c r="S145">
        <v>0</v>
      </c>
      <c r="T145">
        <v>208.33</v>
      </c>
      <c r="U145">
        <v>0</v>
      </c>
      <c r="V145">
        <v>0</v>
      </c>
      <c r="W145">
        <v>0</v>
      </c>
      <c r="X145">
        <v>0</v>
      </c>
      <c r="Y145">
        <v>0</v>
      </c>
      <c r="Z145">
        <v>0</v>
      </c>
      <c r="AA145">
        <v>0</v>
      </c>
      <c r="AB145">
        <v>0</v>
      </c>
      <c r="AC145">
        <v>0</v>
      </c>
      <c r="AD145">
        <v>0</v>
      </c>
      <c r="AE145">
        <v>0</v>
      </c>
      <c r="AF145">
        <v>11.873</v>
      </c>
      <c r="AG145">
        <v>0</v>
      </c>
      <c r="AH145">
        <v>0</v>
      </c>
      <c r="AI145">
        <v>233.872</v>
      </c>
      <c r="AJ145">
        <v>233.872</v>
      </c>
      <c r="AK145">
        <v>11.873</v>
      </c>
      <c r="AL145">
        <v>15.917</v>
      </c>
      <c r="AM145">
        <v>205.462</v>
      </c>
      <c r="AN145">
        <v>68.642</v>
      </c>
      <c r="AO145">
        <v>0</v>
      </c>
      <c r="AP145">
        <v>0</v>
      </c>
      <c r="AQ145">
        <v>0</v>
      </c>
      <c r="AR145">
        <v>0</v>
      </c>
      <c r="AS145" s="85">
        <v>18877</v>
      </c>
      <c r="AT145">
        <v>0</v>
      </c>
      <c r="AU145">
        <v>0</v>
      </c>
      <c r="AV145">
        <v>0</v>
      </c>
      <c r="AW145">
        <v>0</v>
      </c>
      <c r="AX145">
        <v>0</v>
      </c>
      <c r="AY145">
        <v>0</v>
      </c>
      <c r="AZ145">
        <v>0</v>
      </c>
      <c r="BA145" s="85">
        <v>2118</v>
      </c>
      <c r="BB145">
        <v>0</v>
      </c>
      <c r="BC145">
        <v>0</v>
      </c>
      <c r="BD145">
        <v>0</v>
      </c>
      <c r="BE145" s="85">
        <v>1892654</v>
      </c>
      <c r="BF145">
        <v>0</v>
      </c>
      <c r="BG145">
        <v>0</v>
      </c>
      <c r="BH145">
        <v>3809</v>
      </c>
      <c r="BI145">
        <v>0</v>
      </c>
      <c r="BJ145">
        <v>0</v>
      </c>
      <c r="BK145">
        <v>0</v>
      </c>
      <c r="BL145">
        <v>0</v>
      </c>
      <c r="BM145">
        <v>4625.0302734</v>
      </c>
      <c r="BN145">
        <v>4887.6337891</v>
      </c>
      <c r="BO145">
        <v>4887.6337891</v>
      </c>
      <c r="BP145">
        <v>5929.1992188</v>
      </c>
      <c r="BQ145">
        <v>0.0501417969</v>
      </c>
      <c r="BR145">
        <v>0.0434155273</v>
      </c>
      <c r="BS145">
        <v>2118</v>
      </c>
      <c r="BT145">
        <v>60.79</v>
      </c>
      <c r="BU145">
        <v>0</v>
      </c>
      <c r="BV145">
        <v>1125518.1975</v>
      </c>
      <c r="BW145">
        <v>31619.233594</v>
      </c>
      <c r="BX145">
        <v>99999</v>
      </c>
      <c r="BY145">
        <v>0</v>
      </c>
      <c r="BZ145">
        <v>247046.01465</v>
      </c>
      <c r="CA145">
        <v>0</v>
      </c>
      <c r="CB145">
        <v>0</v>
      </c>
      <c r="CC145">
        <v>7039.7382325</v>
      </c>
      <c r="CD145">
        <v>360437.20635</v>
      </c>
      <c r="CE145">
        <v>0</v>
      </c>
      <c r="CF145">
        <v>306563.31641</v>
      </c>
      <c r="CG145">
        <v>0</v>
      </c>
      <c r="CH145">
        <v>0.9731359256</v>
      </c>
      <c r="CI145">
        <v>1821379</v>
      </c>
      <c r="CJ145">
        <v>393.809</v>
      </c>
      <c r="CK145" s="85">
        <v>118419</v>
      </c>
      <c r="CL145" s="85">
        <v>54626</v>
      </c>
      <c r="CM145" s="85">
        <v>173045</v>
      </c>
      <c r="CN145">
        <v>2065699.3903</v>
      </c>
      <c r="CO145">
        <v>5229</v>
      </c>
      <c r="CP145">
        <v>829.278</v>
      </c>
      <c r="CQ145">
        <v>5262</v>
      </c>
      <c r="CR145">
        <v>987.721</v>
      </c>
      <c r="CS145">
        <v>5199</v>
      </c>
      <c r="CT145">
        <v>2304.818</v>
      </c>
      <c r="CU145">
        <v>5092</v>
      </c>
      <c r="CV145">
        <v>1334.117</v>
      </c>
      <c r="CW145">
        <v>5111</v>
      </c>
      <c r="CX145">
        <v>591.372</v>
      </c>
      <c r="CY145">
        <v>5121</v>
      </c>
      <c r="CZ145">
        <v>332.793</v>
      </c>
      <c r="DA145">
        <v>5121</v>
      </c>
      <c r="DB145">
        <v>1346.994</v>
      </c>
      <c r="DC145">
        <v>5150</v>
      </c>
      <c r="DD145">
        <v>1417.459</v>
      </c>
      <c r="DE145">
        <v>5106</v>
      </c>
      <c r="DF145">
        <v>668.851</v>
      </c>
      <c r="DG145">
        <v>5261</v>
      </c>
      <c r="DH145">
        <v>400.387</v>
      </c>
      <c r="DI145">
        <v>4989</v>
      </c>
      <c r="DJ145">
        <v>572.187</v>
      </c>
      <c r="DK145">
        <v>5092</v>
      </c>
      <c r="DL145">
        <v>182.339</v>
      </c>
      <c r="DM145">
        <v>5060</v>
      </c>
      <c r="DN145">
        <v>241.679</v>
      </c>
      <c r="DP145">
        <v>4971</v>
      </c>
      <c r="DQ145" s="85">
        <v>1957625</v>
      </c>
      <c r="DR145" s="85">
        <v>47257</v>
      </c>
      <c r="DS145" s="85">
        <v>2004882</v>
      </c>
      <c r="DT145" s="85">
        <v>2118</v>
      </c>
      <c r="DU145" s="85">
        <v>2007000</v>
      </c>
      <c r="DV145" s="85">
        <v>114346</v>
      </c>
      <c r="DW145" s="85">
        <v>114346</v>
      </c>
      <c r="DX145">
        <v>2007000</v>
      </c>
      <c r="DY145">
        <v>5096</v>
      </c>
      <c r="DZ145">
        <v>114346</v>
      </c>
      <c r="EA145" s="85">
        <v>2180045</v>
      </c>
      <c r="EB145" s="85">
        <v>2180045</v>
      </c>
    </row>
    <row r="146" spans="1:132" ht="12.75">
      <c r="A146">
        <v>130801</v>
      </c>
      <c r="B146" t="s">
        <v>447</v>
      </c>
      <c r="C146" t="s">
        <v>35</v>
      </c>
      <c r="D146">
        <v>4</v>
      </c>
      <c r="E146">
        <v>2</v>
      </c>
      <c r="F146">
        <v>53.639</v>
      </c>
      <c r="G146">
        <v>0</v>
      </c>
      <c r="H146">
        <v>0</v>
      </c>
      <c r="I146">
        <v>0.117</v>
      </c>
      <c r="J146">
        <v>0</v>
      </c>
      <c r="K146">
        <v>0</v>
      </c>
      <c r="L146">
        <v>0</v>
      </c>
      <c r="M146">
        <v>0</v>
      </c>
      <c r="N146">
        <v>0</v>
      </c>
      <c r="O146">
        <v>0</v>
      </c>
      <c r="P146">
        <v>23.407</v>
      </c>
      <c r="Q146">
        <v>0</v>
      </c>
      <c r="R146">
        <v>2.674</v>
      </c>
      <c r="S146">
        <v>0</v>
      </c>
      <c r="T146">
        <v>46.83</v>
      </c>
      <c r="U146">
        <v>0</v>
      </c>
      <c r="V146">
        <v>0</v>
      </c>
      <c r="W146">
        <v>0</v>
      </c>
      <c r="X146">
        <v>0</v>
      </c>
      <c r="Y146">
        <v>0</v>
      </c>
      <c r="Z146">
        <v>0</v>
      </c>
      <c r="AA146">
        <v>0</v>
      </c>
      <c r="AB146">
        <v>0</v>
      </c>
      <c r="AC146">
        <v>0</v>
      </c>
      <c r="AD146">
        <v>0</v>
      </c>
      <c r="AE146">
        <v>0</v>
      </c>
      <c r="AF146">
        <v>0</v>
      </c>
      <c r="AG146">
        <v>0</v>
      </c>
      <c r="AH146">
        <v>0</v>
      </c>
      <c r="AI146">
        <v>53.639</v>
      </c>
      <c r="AJ146">
        <v>53.639</v>
      </c>
      <c r="AK146">
        <v>0</v>
      </c>
      <c r="AL146">
        <v>23.524</v>
      </c>
      <c r="AM146">
        <v>30.115</v>
      </c>
      <c r="AN146">
        <v>30.306</v>
      </c>
      <c r="AO146">
        <v>0</v>
      </c>
      <c r="AP146">
        <v>0</v>
      </c>
      <c r="AQ146">
        <v>0</v>
      </c>
      <c r="AR146">
        <v>0</v>
      </c>
      <c r="AS146" s="85">
        <v>8334</v>
      </c>
      <c r="AT146">
        <v>0</v>
      </c>
      <c r="AU146">
        <v>0</v>
      </c>
      <c r="AV146">
        <v>0</v>
      </c>
      <c r="AW146">
        <v>0</v>
      </c>
      <c r="AX146">
        <v>0</v>
      </c>
      <c r="AY146">
        <v>0</v>
      </c>
      <c r="AZ146">
        <v>0</v>
      </c>
      <c r="BA146">
        <v>0</v>
      </c>
      <c r="BB146">
        <v>0</v>
      </c>
      <c r="BC146">
        <v>0</v>
      </c>
      <c r="BD146">
        <v>0</v>
      </c>
      <c r="BE146" s="85">
        <v>804884</v>
      </c>
      <c r="BF146">
        <v>0</v>
      </c>
      <c r="BG146">
        <v>0</v>
      </c>
      <c r="BH146">
        <v>3809</v>
      </c>
      <c r="BI146" s="85">
        <v>2399</v>
      </c>
      <c r="BJ146">
        <v>0</v>
      </c>
      <c r="BK146" s="85">
        <v>1043757</v>
      </c>
      <c r="BL146">
        <v>5022</v>
      </c>
      <c r="BM146">
        <v>4625.0302734</v>
      </c>
      <c r="BN146">
        <v>4887.6337891</v>
      </c>
      <c r="BO146">
        <v>4887.6337891</v>
      </c>
      <c r="BP146">
        <v>5929.1992188</v>
      </c>
      <c r="BQ146">
        <v>0.0501417969</v>
      </c>
      <c r="BR146">
        <v>0.0434155273</v>
      </c>
      <c r="BS146">
        <v>0</v>
      </c>
      <c r="BT146">
        <v>94.213</v>
      </c>
      <c r="BU146">
        <v>0</v>
      </c>
      <c r="BV146">
        <v>164969.58327</v>
      </c>
      <c r="BW146">
        <v>17440.146582</v>
      </c>
      <c r="BX146">
        <v>0</v>
      </c>
      <c r="BY146">
        <v>0</v>
      </c>
      <c r="BZ146">
        <v>55532.879883</v>
      </c>
      <c r="CA146">
        <v>0</v>
      </c>
      <c r="CB146">
        <v>0</v>
      </c>
      <c r="CC146">
        <v>0</v>
      </c>
      <c r="CD146">
        <v>558607.646</v>
      </c>
      <c r="CE146">
        <v>0</v>
      </c>
      <c r="CF146">
        <v>555139.06446</v>
      </c>
      <c r="CG146">
        <v>0</v>
      </c>
      <c r="CH146">
        <v>0.9731359256</v>
      </c>
      <c r="CI146">
        <v>775152</v>
      </c>
      <c r="CJ146">
        <v>167.599</v>
      </c>
      <c r="CK146" s="85">
        <v>50397</v>
      </c>
      <c r="CL146" s="85">
        <v>23248</v>
      </c>
      <c r="CM146" s="85">
        <v>73645</v>
      </c>
      <c r="CN146">
        <v>878529.25574</v>
      </c>
      <c r="CO146">
        <v>5229</v>
      </c>
      <c r="CP146">
        <v>829.278</v>
      </c>
      <c r="CQ146">
        <v>5262</v>
      </c>
      <c r="CR146">
        <v>987.721</v>
      </c>
      <c r="CS146">
        <v>5199</v>
      </c>
      <c r="CT146">
        <v>2304.818</v>
      </c>
      <c r="CU146">
        <v>5092</v>
      </c>
      <c r="CV146">
        <v>1334.117</v>
      </c>
      <c r="CW146">
        <v>5111</v>
      </c>
      <c r="CX146">
        <v>591.372</v>
      </c>
      <c r="CY146">
        <v>5121</v>
      </c>
      <c r="CZ146">
        <v>332.793</v>
      </c>
      <c r="DA146">
        <v>5121</v>
      </c>
      <c r="DB146">
        <v>1346.994</v>
      </c>
      <c r="DC146">
        <v>5150</v>
      </c>
      <c r="DD146">
        <v>1417.459</v>
      </c>
      <c r="DE146">
        <v>5106</v>
      </c>
      <c r="DF146">
        <v>668.851</v>
      </c>
      <c r="DG146">
        <v>5261</v>
      </c>
      <c r="DH146">
        <v>400.387</v>
      </c>
      <c r="DI146">
        <v>4989</v>
      </c>
      <c r="DJ146">
        <v>572.187</v>
      </c>
      <c r="DK146">
        <v>5092</v>
      </c>
      <c r="DL146">
        <v>182.339</v>
      </c>
      <c r="DM146">
        <v>5060</v>
      </c>
      <c r="DN146">
        <v>241.679</v>
      </c>
      <c r="DP146">
        <v>4971</v>
      </c>
      <c r="DQ146" s="85">
        <v>841682</v>
      </c>
      <c r="DR146" s="85">
        <v>20112</v>
      </c>
      <c r="DS146" s="85">
        <v>861794</v>
      </c>
      <c r="DT146">
        <v>0</v>
      </c>
      <c r="DU146" s="85">
        <v>864193</v>
      </c>
      <c r="DV146" s="85">
        <v>59309</v>
      </c>
      <c r="DW146" s="85">
        <v>59309</v>
      </c>
      <c r="DX146">
        <v>864193</v>
      </c>
      <c r="DY146">
        <v>5156</v>
      </c>
      <c r="DZ146">
        <v>59309</v>
      </c>
      <c r="EA146" s="85">
        <v>937838</v>
      </c>
      <c r="EB146" s="85">
        <v>937838</v>
      </c>
    </row>
    <row r="147" spans="1:132" ht="12.75">
      <c r="A147">
        <v>152802</v>
      </c>
      <c r="B147" t="s">
        <v>447</v>
      </c>
      <c r="C147" t="s">
        <v>388</v>
      </c>
      <c r="D147">
        <v>4</v>
      </c>
      <c r="E147">
        <v>2</v>
      </c>
      <c r="F147">
        <v>184.907</v>
      </c>
      <c r="G147">
        <v>0</v>
      </c>
      <c r="H147">
        <v>0</v>
      </c>
      <c r="I147">
        <v>0.932</v>
      </c>
      <c r="J147">
        <v>3.421</v>
      </c>
      <c r="K147">
        <v>0.006</v>
      </c>
      <c r="L147">
        <v>0</v>
      </c>
      <c r="M147">
        <v>0</v>
      </c>
      <c r="N147">
        <v>0</v>
      </c>
      <c r="O147">
        <v>0</v>
      </c>
      <c r="P147">
        <v>0</v>
      </c>
      <c r="Q147">
        <v>0</v>
      </c>
      <c r="R147">
        <v>0.736</v>
      </c>
      <c r="S147">
        <v>0</v>
      </c>
      <c r="T147">
        <v>183.67</v>
      </c>
      <c r="U147">
        <v>0</v>
      </c>
      <c r="V147">
        <v>0</v>
      </c>
      <c r="W147">
        <v>0</v>
      </c>
      <c r="X147">
        <v>0</v>
      </c>
      <c r="Y147">
        <v>0</v>
      </c>
      <c r="Z147">
        <v>0</v>
      </c>
      <c r="AA147">
        <v>0</v>
      </c>
      <c r="AB147">
        <v>0</v>
      </c>
      <c r="AC147">
        <v>0</v>
      </c>
      <c r="AD147">
        <v>0</v>
      </c>
      <c r="AE147">
        <v>0</v>
      </c>
      <c r="AF147">
        <v>0</v>
      </c>
      <c r="AG147">
        <v>0</v>
      </c>
      <c r="AH147">
        <v>0</v>
      </c>
      <c r="AI147">
        <v>184.907</v>
      </c>
      <c r="AJ147">
        <v>184.907</v>
      </c>
      <c r="AK147">
        <v>0</v>
      </c>
      <c r="AL147">
        <v>4.359</v>
      </c>
      <c r="AM147">
        <v>180.548</v>
      </c>
      <c r="AN147">
        <v>0</v>
      </c>
      <c r="AO147">
        <v>11.5</v>
      </c>
      <c r="AP147">
        <v>0.333</v>
      </c>
      <c r="AQ147">
        <v>0</v>
      </c>
      <c r="AR147">
        <v>0</v>
      </c>
      <c r="AS147">
        <v>0</v>
      </c>
      <c r="AT147" s="85">
        <v>5833</v>
      </c>
      <c r="AU147">
        <v>0</v>
      </c>
      <c r="AV147">
        <v>0</v>
      </c>
      <c r="AW147">
        <v>0</v>
      </c>
      <c r="AX147">
        <v>0</v>
      </c>
      <c r="AY147">
        <v>0</v>
      </c>
      <c r="AZ147">
        <v>0</v>
      </c>
      <c r="BA147">
        <v>0</v>
      </c>
      <c r="BB147">
        <v>0</v>
      </c>
      <c r="BC147">
        <v>0</v>
      </c>
      <c r="BD147">
        <v>0</v>
      </c>
      <c r="BE147" s="85">
        <v>1300231</v>
      </c>
      <c r="BF147">
        <v>0</v>
      </c>
      <c r="BG147">
        <v>0</v>
      </c>
      <c r="BH147">
        <v>3809</v>
      </c>
      <c r="BI147" s="85">
        <v>6719</v>
      </c>
      <c r="BJ147">
        <v>0</v>
      </c>
      <c r="BK147" s="85">
        <v>1588926</v>
      </c>
      <c r="BL147">
        <v>4972</v>
      </c>
      <c r="BM147">
        <v>4625.0302734</v>
      </c>
      <c r="BN147">
        <v>4887.6337891</v>
      </c>
      <c r="BO147">
        <v>4887.6337891</v>
      </c>
      <c r="BP147">
        <v>5929.1992188</v>
      </c>
      <c r="BQ147">
        <v>0.0501417969</v>
      </c>
      <c r="BR147">
        <v>0.0434155273</v>
      </c>
      <c r="BS147">
        <v>0</v>
      </c>
      <c r="BT147">
        <v>14.941</v>
      </c>
      <c r="BU147">
        <v>0</v>
      </c>
      <c r="BV147">
        <v>989039.62545</v>
      </c>
      <c r="BW147">
        <v>4800.2796875</v>
      </c>
      <c r="BX147">
        <v>0</v>
      </c>
      <c r="BY147">
        <v>0</v>
      </c>
      <c r="BZ147">
        <v>217803.2041</v>
      </c>
      <c r="CA147">
        <v>0</v>
      </c>
      <c r="CB147">
        <v>0</v>
      </c>
      <c r="CC147">
        <v>0</v>
      </c>
      <c r="CD147">
        <v>88588.165528</v>
      </c>
      <c r="CE147">
        <v>0</v>
      </c>
      <c r="CF147">
        <v>0</v>
      </c>
      <c r="CG147">
        <v>0</v>
      </c>
      <c r="CH147">
        <v>0.9731359256</v>
      </c>
      <c r="CI147">
        <v>1265302</v>
      </c>
      <c r="CJ147">
        <v>273.577</v>
      </c>
      <c r="CK147" s="85">
        <v>82265</v>
      </c>
      <c r="CL147" s="85">
        <v>37949</v>
      </c>
      <c r="CM147" s="85">
        <v>120214</v>
      </c>
      <c r="CN147">
        <v>1420445.2748</v>
      </c>
      <c r="CO147">
        <v>5229</v>
      </c>
      <c r="CP147">
        <v>829.278</v>
      </c>
      <c r="CQ147">
        <v>5262</v>
      </c>
      <c r="CR147">
        <v>987.721</v>
      </c>
      <c r="CS147">
        <v>5199</v>
      </c>
      <c r="CT147">
        <v>2304.818</v>
      </c>
      <c r="CU147">
        <v>5092</v>
      </c>
      <c r="CV147">
        <v>1334.117</v>
      </c>
      <c r="CW147">
        <v>5111</v>
      </c>
      <c r="CX147">
        <v>591.372</v>
      </c>
      <c r="CY147">
        <v>5121</v>
      </c>
      <c r="CZ147">
        <v>332.793</v>
      </c>
      <c r="DA147">
        <v>5121</v>
      </c>
      <c r="DB147">
        <v>1346.994</v>
      </c>
      <c r="DC147">
        <v>5150</v>
      </c>
      <c r="DD147">
        <v>1417.459</v>
      </c>
      <c r="DE147">
        <v>5106</v>
      </c>
      <c r="DF147">
        <v>668.851</v>
      </c>
      <c r="DG147">
        <v>5261</v>
      </c>
      <c r="DH147">
        <v>400.387</v>
      </c>
      <c r="DI147">
        <v>4989</v>
      </c>
      <c r="DJ147">
        <v>572.187</v>
      </c>
      <c r="DK147">
        <v>5092</v>
      </c>
      <c r="DL147">
        <v>182.339</v>
      </c>
      <c r="DM147">
        <v>5060</v>
      </c>
      <c r="DN147">
        <v>241.679</v>
      </c>
      <c r="DP147">
        <v>4971</v>
      </c>
      <c r="DQ147" s="85">
        <v>1360225</v>
      </c>
      <c r="DR147" s="85">
        <v>32829</v>
      </c>
      <c r="DS147" s="85">
        <v>1393054</v>
      </c>
      <c r="DT147">
        <v>0</v>
      </c>
      <c r="DU147" s="85">
        <v>1399773</v>
      </c>
      <c r="DV147" s="85">
        <v>99542</v>
      </c>
      <c r="DW147" s="85">
        <v>99542</v>
      </c>
      <c r="DX147">
        <v>1399773</v>
      </c>
      <c r="DY147">
        <v>5117</v>
      </c>
      <c r="DZ147">
        <v>105375</v>
      </c>
      <c r="EA147" s="85">
        <v>1525820</v>
      </c>
      <c r="EB147" s="85">
        <v>1525820</v>
      </c>
    </row>
    <row r="148" spans="1:132" ht="12.75">
      <c r="A148">
        <v>152803</v>
      </c>
      <c r="B148" t="s">
        <v>447</v>
      </c>
      <c r="C148" t="s">
        <v>123</v>
      </c>
      <c r="D148">
        <v>4</v>
      </c>
      <c r="E148">
        <v>2</v>
      </c>
      <c r="F148">
        <v>166.72</v>
      </c>
      <c r="G148">
        <v>0</v>
      </c>
      <c r="H148">
        <v>0</v>
      </c>
      <c r="I148">
        <v>0</v>
      </c>
      <c r="J148">
        <v>1.008</v>
      </c>
      <c r="K148">
        <v>0.215</v>
      </c>
      <c r="L148">
        <v>0</v>
      </c>
      <c r="M148">
        <v>0</v>
      </c>
      <c r="N148">
        <v>0.25</v>
      </c>
      <c r="O148">
        <v>0</v>
      </c>
      <c r="P148">
        <v>0</v>
      </c>
      <c r="Q148">
        <v>10.393</v>
      </c>
      <c r="R148">
        <v>19.817</v>
      </c>
      <c r="S148">
        <v>0</v>
      </c>
      <c r="T148">
        <v>165.67</v>
      </c>
      <c r="U148">
        <v>1.639</v>
      </c>
      <c r="V148">
        <v>0</v>
      </c>
      <c r="W148">
        <v>0</v>
      </c>
      <c r="X148">
        <v>0</v>
      </c>
      <c r="Y148">
        <v>0</v>
      </c>
      <c r="Z148">
        <v>0</v>
      </c>
      <c r="AA148">
        <v>0</v>
      </c>
      <c r="AB148">
        <v>0</v>
      </c>
      <c r="AC148">
        <v>0</v>
      </c>
      <c r="AD148">
        <v>0</v>
      </c>
      <c r="AE148">
        <v>0</v>
      </c>
      <c r="AF148">
        <v>0.932</v>
      </c>
      <c r="AG148">
        <v>0</v>
      </c>
      <c r="AH148">
        <v>0</v>
      </c>
      <c r="AI148">
        <v>166.72</v>
      </c>
      <c r="AJ148">
        <v>166.72</v>
      </c>
      <c r="AK148">
        <v>0.932</v>
      </c>
      <c r="AL148">
        <v>1.473</v>
      </c>
      <c r="AM148">
        <v>154.854</v>
      </c>
      <c r="AN148">
        <v>179.578</v>
      </c>
      <c r="AO148">
        <v>4.583</v>
      </c>
      <c r="AP148">
        <v>0</v>
      </c>
      <c r="AQ148">
        <v>9.417</v>
      </c>
      <c r="AR148">
        <v>0</v>
      </c>
      <c r="AS148" s="85">
        <v>45848</v>
      </c>
      <c r="AT148" s="85">
        <v>2292</v>
      </c>
      <c r="AU148">
        <v>0</v>
      </c>
      <c r="AV148" s="85">
        <v>23543</v>
      </c>
      <c r="AW148">
        <v>0</v>
      </c>
      <c r="AX148">
        <v>0</v>
      </c>
      <c r="AY148">
        <v>0</v>
      </c>
      <c r="AZ148">
        <v>0</v>
      </c>
      <c r="BA148">
        <v>0</v>
      </c>
      <c r="BB148">
        <v>0</v>
      </c>
      <c r="BC148">
        <v>0</v>
      </c>
      <c r="BD148">
        <v>0</v>
      </c>
      <c r="BE148" s="85">
        <v>1352170</v>
      </c>
      <c r="BF148">
        <v>0</v>
      </c>
      <c r="BG148">
        <v>0</v>
      </c>
      <c r="BH148">
        <v>3809</v>
      </c>
      <c r="BI148" s="85">
        <v>4357</v>
      </c>
      <c r="BJ148">
        <v>0</v>
      </c>
      <c r="BK148" s="85">
        <v>1398881</v>
      </c>
      <c r="BL148">
        <v>5105</v>
      </c>
      <c r="BM148">
        <v>4625.0302734</v>
      </c>
      <c r="BN148">
        <v>4887.6337891</v>
      </c>
      <c r="BO148">
        <v>4887.6337891</v>
      </c>
      <c r="BP148">
        <v>5929.1992188</v>
      </c>
      <c r="BQ148">
        <v>0.0501417969</v>
      </c>
      <c r="BR148">
        <v>0.0434155273</v>
      </c>
      <c r="BS148">
        <v>0</v>
      </c>
      <c r="BT148">
        <v>4.244</v>
      </c>
      <c r="BU148">
        <v>0</v>
      </c>
      <c r="BV148">
        <v>848288.2234</v>
      </c>
      <c r="BW148">
        <v>129248.83501</v>
      </c>
      <c r="BX148">
        <v>83190</v>
      </c>
      <c r="BY148">
        <v>0</v>
      </c>
      <c r="BZ148">
        <v>196458.08692</v>
      </c>
      <c r="CA148">
        <v>23420.277622</v>
      </c>
      <c r="CB148">
        <v>0</v>
      </c>
      <c r="CC148">
        <v>552.60136719</v>
      </c>
      <c r="CD148">
        <v>25163.521485</v>
      </c>
      <c r="CE148">
        <v>0</v>
      </c>
      <c r="CF148">
        <v>0</v>
      </c>
      <c r="CG148">
        <v>0</v>
      </c>
      <c r="CH148">
        <v>0.9731359256</v>
      </c>
      <c r="CI148">
        <v>1271228</v>
      </c>
      <c r="CJ148">
        <v>274.858</v>
      </c>
      <c r="CK148" s="85">
        <v>82650</v>
      </c>
      <c r="CL148" s="85">
        <v>38126</v>
      </c>
      <c r="CM148" s="85">
        <v>120776</v>
      </c>
      <c r="CN148">
        <v>1472945.5458</v>
      </c>
      <c r="CO148">
        <v>5229</v>
      </c>
      <c r="CP148">
        <v>829.278</v>
      </c>
      <c r="CQ148">
        <v>5262</v>
      </c>
      <c r="CR148">
        <v>987.721</v>
      </c>
      <c r="CS148">
        <v>5199</v>
      </c>
      <c r="CT148">
        <v>2304.818</v>
      </c>
      <c r="CU148">
        <v>5092</v>
      </c>
      <c r="CV148">
        <v>1334.117</v>
      </c>
      <c r="CW148">
        <v>5111</v>
      </c>
      <c r="CX148">
        <v>591.372</v>
      </c>
      <c r="CY148">
        <v>5121</v>
      </c>
      <c r="CZ148">
        <v>332.793</v>
      </c>
      <c r="DA148">
        <v>5121</v>
      </c>
      <c r="DB148">
        <v>1346.994</v>
      </c>
      <c r="DC148">
        <v>5150</v>
      </c>
      <c r="DD148">
        <v>1417.459</v>
      </c>
      <c r="DE148">
        <v>5106</v>
      </c>
      <c r="DF148">
        <v>668.851</v>
      </c>
      <c r="DG148">
        <v>5261</v>
      </c>
      <c r="DH148">
        <v>400.387</v>
      </c>
      <c r="DI148">
        <v>4989</v>
      </c>
      <c r="DJ148">
        <v>572.187</v>
      </c>
      <c r="DK148">
        <v>5092</v>
      </c>
      <c r="DL148">
        <v>182.339</v>
      </c>
      <c r="DM148">
        <v>5060</v>
      </c>
      <c r="DN148">
        <v>241.679</v>
      </c>
      <c r="DP148">
        <v>4971</v>
      </c>
      <c r="DQ148" s="85">
        <v>1403150</v>
      </c>
      <c r="DR148" s="85">
        <v>32983</v>
      </c>
      <c r="DS148" s="85">
        <v>1436133</v>
      </c>
      <c r="DT148">
        <v>0</v>
      </c>
      <c r="DU148" s="85">
        <v>1440490</v>
      </c>
      <c r="DV148" s="85">
        <v>88320</v>
      </c>
      <c r="DW148" s="85">
        <v>88320</v>
      </c>
      <c r="DX148">
        <v>1440490</v>
      </c>
      <c r="DY148">
        <v>5241</v>
      </c>
      <c r="DZ148">
        <v>90612</v>
      </c>
      <c r="EA148" s="85">
        <v>1563558</v>
      </c>
      <c r="EB148" s="85">
        <v>1563558</v>
      </c>
    </row>
    <row r="149" spans="1:132" ht="12.75">
      <c r="A149">
        <v>152805</v>
      </c>
      <c r="B149" t="s">
        <v>447</v>
      </c>
      <c r="C149" t="s">
        <v>36</v>
      </c>
      <c r="D149">
        <v>4</v>
      </c>
      <c r="E149">
        <v>2</v>
      </c>
      <c r="F149">
        <v>679.267</v>
      </c>
      <c r="G149">
        <v>0</v>
      </c>
      <c r="H149">
        <v>0</v>
      </c>
      <c r="I149">
        <v>1.18</v>
      </c>
      <c r="J149">
        <v>12.428</v>
      </c>
      <c r="K149">
        <v>0.889</v>
      </c>
      <c r="L149">
        <v>0</v>
      </c>
      <c r="M149">
        <v>0</v>
      </c>
      <c r="N149">
        <v>0</v>
      </c>
      <c r="O149">
        <v>0</v>
      </c>
      <c r="P149">
        <v>0</v>
      </c>
      <c r="Q149">
        <v>0</v>
      </c>
      <c r="R149">
        <v>10.409</v>
      </c>
      <c r="S149">
        <v>23</v>
      </c>
      <c r="T149">
        <v>450.17</v>
      </c>
      <c r="U149">
        <v>0</v>
      </c>
      <c r="V149">
        <v>0</v>
      </c>
      <c r="W149">
        <v>0</v>
      </c>
      <c r="X149">
        <v>0</v>
      </c>
      <c r="Y149">
        <v>0</v>
      </c>
      <c r="Z149">
        <v>0</v>
      </c>
      <c r="AA149">
        <v>0</v>
      </c>
      <c r="AB149">
        <v>0</v>
      </c>
      <c r="AC149">
        <v>0</v>
      </c>
      <c r="AD149">
        <v>0</v>
      </c>
      <c r="AE149">
        <v>0</v>
      </c>
      <c r="AF149">
        <v>19.374</v>
      </c>
      <c r="AG149">
        <v>0</v>
      </c>
      <c r="AH149">
        <v>0</v>
      </c>
      <c r="AI149">
        <v>679.267</v>
      </c>
      <c r="AJ149">
        <v>679.267</v>
      </c>
      <c r="AK149">
        <v>19.374</v>
      </c>
      <c r="AL149">
        <v>14.497</v>
      </c>
      <c r="AM149">
        <v>664.77</v>
      </c>
      <c r="AN149">
        <v>42.331</v>
      </c>
      <c r="AO149">
        <v>6.917</v>
      </c>
      <c r="AP149">
        <v>0</v>
      </c>
      <c r="AQ149">
        <v>0</v>
      </c>
      <c r="AR149">
        <v>0</v>
      </c>
      <c r="AS149" s="85">
        <v>11641</v>
      </c>
      <c r="AT149" s="85">
        <v>3458</v>
      </c>
      <c r="AU149">
        <v>0</v>
      </c>
      <c r="AV149">
        <v>0</v>
      </c>
      <c r="AW149">
        <v>0</v>
      </c>
      <c r="AX149">
        <v>0</v>
      </c>
      <c r="AY149">
        <v>0</v>
      </c>
      <c r="AZ149">
        <v>0</v>
      </c>
      <c r="BA149">
        <v>0</v>
      </c>
      <c r="BB149">
        <v>0</v>
      </c>
      <c r="BC149">
        <v>0</v>
      </c>
      <c r="BD149">
        <v>0</v>
      </c>
      <c r="BE149" s="85">
        <v>4554672</v>
      </c>
      <c r="BF149">
        <v>0</v>
      </c>
      <c r="BG149">
        <v>0</v>
      </c>
      <c r="BH149">
        <v>3809</v>
      </c>
      <c r="BI149" s="85">
        <v>8424</v>
      </c>
      <c r="BJ149">
        <v>0</v>
      </c>
      <c r="BK149" s="85">
        <v>2757691</v>
      </c>
      <c r="BL149">
        <v>5134</v>
      </c>
      <c r="BM149">
        <v>4625.0302734</v>
      </c>
      <c r="BN149">
        <v>4887.6337891</v>
      </c>
      <c r="BO149">
        <v>4887.6337891</v>
      </c>
      <c r="BP149">
        <v>5929.1992188</v>
      </c>
      <c r="BQ149">
        <v>0.0501417969</v>
      </c>
      <c r="BR149">
        <v>0.0434155273</v>
      </c>
      <c r="BS149">
        <v>0</v>
      </c>
      <c r="BT149">
        <v>45.851</v>
      </c>
      <c r="BU149">
        <v>0</v>
      </c>
      <c r="BV149">
        <v>3641601.5232</v>
      </c>
      <c r="BW149">
        <v>67888.738135</v>
      </c>
      <c r="BX149">
        <v>0</v>
      </c>
      <c r="BY149">
        <v>16364.589844</v>
      </c>
      <c r="BZ149">
        <v>533829.52247</v>
      </c>
      <c r="CA149">
        <v>0</v>
      </c>
      <c r="CB149">
        <v>0</v>
      </c>
      <c r="CC149">
        <v>11487.230567</v>
      </c>
      <c r="CD149">
        <v>271859.71338</v>
      </c>
      <c r="CE149">
        <v>0</v>
      </c>
      <c r="CF149">
        <v>0</v>
      </c>
      <c r="CG149">
        <v>0</v>
      </c>
      <c r="CH149">
        <v>0.9731359256</v>
      </c>
      <c r="CI149">
        <v>4420987</v>
      </c>
      <c r="CJ149">
        <v>955.883</v>
      </c>
      <c r="CK149" s="85">
        <v>287434</v>
      </c>
      <c r="CL149" s="85">
        <v>132593</v>
      </c>
      <c r="CM149" s="85">
        <v>420027</v>
      </c>
      <c r="CN149">
        <v>4974699.3176</v>
      </c>
      <c r="CO149">
        <v>5229</v>
      </c>
      <c r="CP149">
        <v>829.278</v>
      </c>
      <c r="CQ149">
        <v>5262</v>
      </c>
      <c r="CR149">
        <v>987.721</v>
      </c>
      <c r="CS149">
        <v>5199</v>
      </c>
      <c r="CT149">
        <v>2304.818</v>
      </c>
      <c r="CU149">
        <v>5092</v>
      </c>
      <c r="CV149">
        <v>1334.117</v>
      </c>
      <c r="CW149">
        <v>5111</v>
      </c>
      <c r="CX149">
        <v>591.372</v>
      </c>
      <c r="CY149">
        <v>5121</v>
      </c>
      <c r="CZ149">
        <v>332.793</v>
      </c>
      <c r="DA149">
        <v>5121</v>
      </c>
      <c r="DB149">
        <v>1346.994</v>
      </c>
      <c r="DC149">
        <v>5150</v>
      </c>
      <c r="DD149">
        <v>1417.459</v>
      </c>
      <c r="DE149">
        <v>5106</v>
      </c>
      <c r="DF149">
        <v>668.851</v>
      </c>
      <c r="DG149">
        <v>5261</v>
      </c>
      <c r="DH149">
        <v>400.387</v>
      </c>
      <c r="DI149">
        <v>4989</v>
      </c>
      <c r="DJ149">
        <v>572.187</v>
      </c>
      <c r="DK149">
        <v>5092</v>
      </c>
      <c r="DL149">
        <v>182.339</v>
      </c>
      <c r="DM149">
        <v>5060</v>
      </c>
      <c r="DN149">
        <v>241.679</v>
      </c>
      <c r="DP149">
        <v>4971</v>
      </c>
      <c r="DQ149" s="85">
        <v>4907503</v>
      </c>
      <c r="DR149" s="85">
        <v>114706</v>
      </c>
      <c r="DS149" s="85">
        <v>5022209</v>
      </c>
      <c r="DT149">
        <v>0</v>
      </c>
      <c r="DU149" s="85">
        <v>5030633</v>
      </c>
      <c r="DV149" s="85">
        <v>475961</v>
      </c>
      <c r="DW149" s="85">
        <v>475961</v>
      </c>
      <c r="DX149">
        <v>5030633</v>
      </c>
      <c r="DY149">
        <v>5263</v>
      </c>
      <c r="DZ149">
        <v>479419</v>
      </c>
      <c r="EA149" s="85">
        <v>5454118</v>
      </c>
      <c r="EB149" s="85">
        <v>5454118</v>
      </c>
    </row>
    <row r="150" spans="1:132" ht="12.75">
      <c r="A150">
        <v>161801</v>
      </c>
      <c r="B150" t="s">
        <v>447</v>
      </c>
      <c r="C150" t="s">
        <v>124</v>
      </c>
      <c r="D150">
        <v>4</v>
      </c>
      <c r="E150">
        <v>2</v>
      </c>
      <c r="F150">
        <v>208.598</v>
      </c>
      <c r="G150">
        <v>0</v>
      </c>
      <c r="H150">
        <v>0</v>
      </c>
      <c r="I150">
        <v>0.542</v>
      </c>
      <c r="J150">
        <v>5.362</v>
      </c>
      <c r="K150">
        <v>0.074</v>
      </c>
      <c r="L150">
        <v>0</v>
      </c>
      <c r="M150">
        <v>0</v>
      </c>
      <c r="N150">
        <v>0</v>
      </c>
      <c r="O150">
        <v>0</v>
      </c>
      <c r="P150">
        <v>0</v>
      </c>
      <c r="Q150">
        <v>0</v>
      </c>
      <c r="R150">
        <v>0.453</v>
      </c>
      <c r="S150">
        <v>0</v>
      </c>
      <c r="T150">
        <v>261</v>
      </c>
      <c r="U150">
        <v>0</v>
      </c>
      <c r="V150">
        <v>0</v>
      </c>
      <c r="W150">
        <v>0</v>
      </c>
      <c r="X150">
        <v>0</v>
      </c>
      <c r="Y150">
        <v>0</v>
      </c>
      <c r="Z150">
        <v>0</v>
      </c>
      <c r="AA150">
        <v>0</v>
      </c>
      <c r="AB150">
        <v>0</v>
      </c>
      <c r="AC150">
        <v>0</v>
      </c>
      <c r="AD150">
        <v>0</v>
      </c>
      <c r="AE150">
        <v>0</v>
      </c>
      <c r="AF150">
        <v>64.541</v>
      </c>
      <c r="AG150">
        <v>0</v>
      </c>
      <c r="AH150">
        <v>0</v>
      </c>
      <c r="AI150">
        <v>208.598</v>
      </c>
      <c r="AJ150">
        <v>208.598</v>
      </c>
      <c r="AK150">
        <v>64.541</v>
      </c>
      <c r="AL150">
        <v>5.978</v>
      </c>
      <c r="AM150">
        <v>202.62</v>
      </c>
      <c r="AN150">
        <v>0</v>
      </c>
      <c r="AO150">
        <v>0</v>
      </c>
      <c r="AP150">
        <v>0</v>
      </c>
      <c r="AQ150">
        <v>15.75</v>
      </c>
      <c r="AR150">
        <v>0</v>
      </c>
      <c r="AS150">
        <v>0</v>
      </c>
      <c r="AT150">
        <v>0</v>
      </c>
      <c r="AU150">
        <v>0</v>
      </c>
      <c r="AV150" s="85">
        <v>31500</v>
      </c>
      <c r="AW150">
        <v>0</v>
      </c>
      <c r="AX150">
        <v>0</v>
      </c>
      <c r="AY150">
        <v>0</v>
      </c>
      <c r="AZ150">
        <v>0</v>
      </c>
      <c r="BA150">
        <v>0</v>
      </c>
      <c r="BB150">
        <v>0</v>
      </c>
      <c r="BC150">
        <v>0</v>
      </c>
      <c r="BD150">
        <v>0</v>
      </c>
      <c r="BE150" s="85">
        <v>1573438</v>
      </c>
      <c r="BF150">
        <v>0</v>
      </c>
      <c r="BG150">
        <v>0</v>
      </c>
      <c r="BH150">
        <v>3809</v>
      </c>
      <c r="BI150" s="85">
        <v>5949</v>
      </c>
      <c r="BJ150">
        <v>0</v>
      </c>
      <c r="BK150" s="85">
        <v>1521179</v>
      </c>
      <c r="BL150">
        <v>4957</v>
      </c>
      <c r="BM150">
        <v>4625.0302734</v>
      </c>
      <c r="BN150">
        <v>4887.6337891</v>
      </c>
      <c r="BO150">
        <v>4887.6337891</v>
      </c>
      <c r="BP150">
        <v>5929.1992188</v>
      </c>
      <c r="BQ150">
        <v>0.0501417969</v>
      </c>
      <c r="BR150">
        <v>0.0434155273</v>
      </c>
      <c r="BS150">
        <v>0</v>
      </c>
      <c r="BT150">
        <v>19.018</v>
      </c>
      <c r="BU150">
        <v>0</v>
      </c>
      <c r="BV150">
        <v>1109949.758</v>
      </c>
      <c r="BW150">
        <v>2954.5199707</v>
      </c>
      <c r="BX150">
        <v>0</v>
      </c>
      <c r="BY150">
        <v>0</v>
      </c>
      <c r="BZ150">
        <v>309504.19922</v>
      </c>
      <c r="CA150">
        <v>0</v>
      </c>
      <c r="CB150">
        <v>0</v>
      </c>
      <c r="CC150">
        <v>38267.644678</v>
      </c>
      <c r="CD150">
        <v>112761.51074</v>
      </c>
      <c r="CE150">
        <v>0</v>
      </c>
      <c r="CF150">
        <v>0</v>
      </c>
      <c r="CG150">
        <v>0</v>
      </c>
      <c r="CH150">
        <v>0.9731359256</v>
      </c>
      <c r="CI150">
        <v>1531169</v>
      </c>
      <c r="CJ150">
        <v>331.061</v>
      </c>
      <c r="CK150" s="85">
        <v>99550</v>
      </c>
      <c r="CL150" s="85">
        <v>45922</v>
      </c>
      <c r="CM150" s="85">
        <v>145472</v>
      </c>
      <c r="CN150">
        <v>1718909.6326</v>
      </c>
      <c r="CO150">
        <v>5229</v>
      </c>
      <c r="CP150">
        <v>829.278</v>
      </c>
      <c r="CQ150">
        <v>5262</v>
      </c>
      <c r="CR150">
        <v>987.721</v>
      </c>
      <c r="CS150">
        <v>5199</v>
      </c>
      <c r="CT150">
        <v>2304.818</v>
      </c>
      <c r="CU150">
        <v>5092</v>
      </c>
      <c r="CV150">
        <v>1334.117</v>
      </c>
      <c r="CW150">
        <v>5111</v>
      </c>
      <c r="CX150">
        <v>591.372</v>
      </c>
      <c r="CY150">
        <v>5121</v>
      </c>
      <c r="CZ150">
        <v>332.793</v>
      </c>
      <c r="DA150">
        <v>5121</v>
      </c>
      <c r="DB150">
        <v>1346.994</v>
      </c>
      <c r="DC150">
        <v>5150</v>
      </c>
      <c r="DD150">
        <v>1417.459</v>
      </c>
      <c r="DE150">
        <v>5106</v>
      </c>
      <c r="DF150">
        <v>668.851</v>
      </c>
      <c r="DG150">
        <v>5261</v>
      </c>
      <c r="DH150">
        <v>400.387</v>
      </c>
      <c r="DI150">
        <v>4989</v>
      </c>
      <c r="DJ150">
        <v>572.187</v>
      </c>
      <c r="DK150">
        <v>5092</v>
      </c>
      <c r="DL150">
        <v>182.339</v>
      </c>
      <c r="DM150">
        <v>5060</v>
      </c>
      <c r="DN150">
        <v>241.679</v>
      </c>
      <c r="DP150">
        <v>4971</v>
      </c>
      <c r="DQ150" s="85">
        <v>1645704</v>
      </c>
      <c r="DR150" s="85">
        <v>39727</v>
      </c>
      <c r="DS150" s="85">
        <v>1685431</v>
      </c>
      <c r="DT150">
        <v>0</v>
      </c>
      <c r="DU150" s="85">
        <v>1691380</v>
      </c>
      <c r="DV150" s="85">
        <v>117942</v>
      </c>
      <c r="DW150" s="85">
        <v>117942</v>
      </c>
      <c r="DX150">
        <v>1691380</v>
      </c>
      <c r="DY150">
        <v>5109</v>
      </c>
      <c r="DZ150">
        <v>117942</v>
      </c>
      <c r="EA150" s="85">
        <v>1836852</v>
      </c>
      <c r="EB150" s="85">
        <v>1836852</v>
      </c>
    </row>
    <row r="151" spans="1:132" ht="12.75">
      <c r="A151">
        <v>161802</v>
      </c>
      <c r="B151" t="s">
        <v>447</v>
      </c>
      <c r="C151" t="s">
        <v>37</v>
      </c>
      <c r="D151">
        <v>4</v>
      </c>
      <c r="E151">
        <v>2</v>
      </c>
      <c r="F151">
        <v>432.849</v>
      </c>
      <c r="G151">
        <v>0</v>
      </c>
      <c r="H151">
        <v>0</v>
      </c>
      <c r="I151">
        <v>0.216</v>
      </c>
      <c r="J151">
        <v>3.714</v>
      </c>
      <c r="K151">
        <v>0</v>
      </c>
      <c r="L151">
        <v>0</v>
      </c>
      <c r="M151">
        <v>0</v>
      </c>
      <c r="N151">
        <v>0</v>
      </c>
      <c r="O151">
        <v>0</v>
      </c>
      <c r="P151">
        <v>0</v>
      </c>
      <c r="Q151">
        <v>1.143</v>
      </c>
      <c r="R151">
        <v>7.354</v>
      </c>
      <c r="S151">
        <v>0</v>
      </c>
      <c r="T151">
        <v>271.67</v>
      </c>
      <c r="U151">
        <v>0</v>
      </c>
      <c r="V151">
        <v>0</v>
      </c>
      <c r="W151">
        <v>0</v>
      </c>
      <c r="X151">
        <v>0</v>
      </c>
      <c r="Y151">
        <v>0</v>
      </c>
      <c r="Z151">
        <v>0</v>
      </c>
      <c r="AA151">
        <v>0</v>
      </c>
      <c r="AB151">
        <v>0</v>
      </c>
      <c r="AC151">
        <v>0</v>
      </c>
      <c r="AD151">
        <v>0</v>
      </c>
      <c r="AE151">
        <v>0</v>
      </c>
      <c r="AF151">
        <v>0.994</v>
      </c>
      <c r="AG151">
        <v>0</v>
      </c>
      <c r="AH151">
        <v>0</v>
      </c>
      <c r="AI151">
        <v>432.849</v>
      </c>
      <c r="AJ151">
        <v>432.849</v>
      </c>
      <c r="AK151">
        <v>0.994</v>
      </c>
      <c r="AL151">
        <v>3.93</v>
      </c>
      <c r="AM151">
        <v>427.776</v>
      </c>
      <c r="AN151">
        <v>93.61</v>
      </c>
      <c r="AO151">
        <v>0</v>
      </c>
      <c r="AP151">
        <v>0</v>
      </c>
      <c r="AQ151">
        <v>43</v>
      </c>
      <c r="AR151">
        <v>0</v>
      </c>
      <c r="AS151" s="85">
        <v>25743</v>
      </c>
      <c r="AT151">
        <v>0</v>
      </c>
      <c r="AU151">
        <v>0</v>
      </c>
      <c r="AV151" s="85">
        <v>86000</v>
      </c>
      <c r="AW151">
        <v>0</v>
      </c>
      <c r="AX151">
        <v>0</v>
      </c>
      <c r="AY151">
        <v>0</v>
      </c>
      <c r="AZ151">
        <v>0</v>
      </c>
      <c r="BA151">
        <v>0</v>
      </c>
      <c r="BB151">
        <v>0</v>
      </c>
      <c r="BC151">
        <v>0</v>
      </c>
      <c r="BD151">
        <v>0</v>
      </c>
      <c r="BE151" s="85">
        <v>2821420</v>
      </c>
      <c r="BF151">
        <v>0</v>
      </c>
      <c r="BG151">
        <v>0</v>
      </c>
      <c r="BH151">
        <v>3809</v>
      </c>
      <c r="BI151" s="85">
        <v>11424</v>
      </c>
      <c r="BJ151">
        <v>0</v>
      </c>
      <c r="BK151" s="85">
        <v>2938593</v>
      </c>
      <c r="BL151">
        <v>5181</v>
      </c>
      <c r="BM151">
        <v>4625.0302734</v>
      </c>
      <c r="BN151">
        <v>4887.6337891</v>
      </c>
      <c r="BO151">
        <v>4887.6337891</v>
      </c>
      <c r="BP151">
        <v>5929.1992188</v>
      </c>
      <c r="BQ151">
        <v>0.0501417969</v>
      </c>
      <c r="BR151">
        <v>0.0434155273</v>
      </c>
      <c r="BS151">
        <v>0</v>
      </c>
      <c r="BT151">
        <v>12.222</v>
      </c>
      <c r="BU151">
        <v>0</v>
      </c>
      <c r="BV151">
        <v>2343351.4346</v>
      </c>
      <c r="BW151">
        <v>47963.664161</v>
      </c>
      <c r="BX151">
        <v>9149</v>
      </c>
      <c r="BY151">
        <v>0</v>
      </c>
      <c r="BZ151">
        <v>322157.11035</v>
      </c>
      <c r="CA151">
        <v>0</v>
      </c>
      <c r="CB151">
        <v>0</v>
      </c>
      <c r="CC151">
        <v>589.36240235</v>
      </c>
      <c r="CD151">
        <v>72466.672852</v>
      </c>
      <c r="CE151">
        <v>0</v>
      </c>
      <c r="CF151">
        <v>0</v>
      </c>
      <c r="CG151">
        <v>0</v>
      </c>
      <c r="CH151">
        <v>0.9731359256</v>
      </c>
      <c r="CI151">
        <v>2720574</v>
      </c>
      <c r="CJ151">
        <v>588.228</v>
      </c>
      <c r="CK151" s="85">
        <v>176880</v>
      </c>
      <c r="CL151" s="85">
        <v>81595</v>
      </c>
      <c r="CM151" s="85">
        <v>258475</v>
      </c>
      <c r="CN151">
        <v>3079895.2444</v>
      </c>
      <c r="CO151">
        <v>5229</v>
      </c>
      <c r="CP151">
        <v>829.278</v>
      </c>
      <c r="CQ151">
        <v>5262</v>
      </c>
      <c r="CR151">
        <v>987.721</v>
      </c>
      <c r="CS151">
        <v>5199</v>
      </c>
      <c r="CT151">
        <v>2304.818</v>
      </c>
      <c r="CU151">
        <v>5092</v>
      </c>
      <c r="CV151">
        <v>1334.117</v>
      </c>
      <c r="CW151">
        <v>5111</v>
      </c>
      <c r="CX151">
        <v>591.372</v>
      </c>
      <c r="CY151">
        <v>5121</v>
      </c>
      <c r="CZ151">
        <v>332.793</v>
      </c>
      <c r="DA151">
        <v>5121</v>
      </c>
      <c r="DB151">
        <v>1346.994</v>
      </c>
      <c r="DC151">
        <v>5150</v>
      </c>
      <c r="DD151">
        <v>1417.459</v>
      </c>
      <c r="DE151">
        <v>5106</v>
      </c>
      <c r="DF151">
        <v>668.851</v>
      </c>
      <c r="DG151">
        <v>5261</v>
      </c>
      <c r="DH151">
        <v>400.387</v>
      </c>
      <c r="DI151">
        <v>4989</v>
      </c>
      <c r="DJ151">
        <v>572.187</v>
      </c>
      <c r="DK151">
        <v>5092</v>
      </c>
      <c r="DL151">
        <v>182.339</v>
      </c>
      <c r="DM151">
        <v>5060</v>
      </c>
      <c r="DN151">
        <v>241.679</v>
      </c>
      <c r="DP151">
        <v>4971</v>
      </c>
      <c r="DQ151" s="85">
        <v>3047609</v>
      </c>
      <c r="DR151" s="85">
        <v>70587</v>
      </c>
      <c r="DS151" s="85">
        <v>3118196</v>
      </c>
      <c r="DT151">
        <v>0</v>
      </c>
      <c r="DU151" s="85">
        <v>3129620</v>
      </c>
      <c r="DV151" s="85">
        <v>308200</v>
      </c>
      <c r="DW151" s="85">
        <v>308200</v>
      </c>
      <c r="DX151">
        <v>3129620</v>
      </c>
      <c r="DY151">
        <v>5320</v>
      </c>
      <c r="DZ151">
        <v>308200</v>
      </c>
      <c r="EA151" s="85">
        <v>3388095</v>
      </c>
      <c r="EB151" s="85">
        <v>3388095</v>
      </c>
    </row>
    <row r="152" spans="1:132" ht="12.75">
      <c r="A152">
        <v>161807</v>
      </c>
      <c r="B152" t="s">
        <v>447</v>
      </c>
      <c r="C152" t="s">
        <v>38</v>
      </c>
      <c r="D152">
        <v>4</v>
      </c>
      <c r="E152">
        <v>2</v>
      </c>
      <c r="F152">
        <v>2800.663</v>
      </c>
      <c r="G152">
        <v>0</v>
      </c>
      <c r="H152">
        <v>0</v>
      </c>
      <c r="I152">
        <v>2.106</v>
      </c>
      <c r="J152">
        <v>19.023</v>
      </c>
      <c r="K152">
        <v>0.12</v>
      </c>
      <c r="L152">
        <v>0</v>
      </c>
      <c r="M152">
        <v>0</v>
      </c>
      <c r="N152">
        <v>0</v>
      </c>
      <c r="O152">
        <v>0</v>
      </c>
      <c r="P152">
        <v>0</v>
      </c>
      <c r="Q152">
        <v>27.376</v>
      </c>
      <c r="R152">
        <v>19.938</v>
      </c>
      <c r="S152">
        <v>140.033</v>
      </c>
      <c r="T152">
        <v>1784</v>
      </c>
      <c r="U152">
        <v>0</v>
      </c>
      <c r="V152">
        <v>0</v>
      </c>
      <c r="W152">
        <v>0</v>
      </c>
      <c r="X152">
        <v>0</v>
      </c>
      <c r="Y152">
        <v>0</v>
      </c>
      <c r="Z152">
        <v>0</v>
      </c>
      <c r="AA152">
        <v>0</v>
      </c>
      <c r="AB152">
        <v>0</v>
      </c>
      <c r="AC152">
        <v>0</v>
      </c>
      <c r="AD152">
        <v>0</v>
      </c>
      <c r="AE152">
        <v>0</v>
      </c>
      <c r="AF152">
        <v>349.064</v>
      </c>
      <c r="AG152">
        <v>0</v>
      </c>
      <c r="AH152">
        <v>0</v>
      </c>
      <c r="AI152">
        <v>2800.663</v>
      </c>
      <c r="AJ152">
        <v>2800.663</v>
      </c>
      <c r="AK152">
        <v>349.064</v>
      </c>
      <c r="AL152">
        <v>21.249</v>
      </c>
      <c r="AM152">
        <v>2752.038</v>
      </c>
      <c r="AN152">
        <v>304.475</v>
      </c>
      <c r="AO152">
        <v>0</v>
      </c>
      <c r="AP152">
        <v>0</v>
      </c>
      <c r="AQ152">
        <v>0</v>
      </c>
      <c r="AR152">
        <v>0</v>
      </c>
      <c r="AS152" s="85">
        <v>83731</v>
      </c>
      <c r="AT152">
        <v>0</v>
      </c>
      <c r="AU152">
        <v>0</v>
      </c>
      <c r="AV152">
        <v>0</v>
      </c>
      <c r="AW152">
        <v>0</v>
      </c>
      <c r="AX152">
        <v>0</v>
      </c>
      <c r="AY152">
        <v>0</v>
      </c>
      <c r="AZ152">
        <v>0</v>
      </c>
      <c r="BA152">
        <v>0</v>
      </c>
      <c r="BB152">
        <v>0</v>
      </c>
      <c r="BC152">
        <v>0</v>
      </c>
      <c r="BD152">
        <v>0</v>
      </c>
      <c r="BE152" s="85">
        <v>18333609</v>
      </c>
      <c r="BF152">
        <v>0</v>
      </c>
      <c r="BG152">
        <v>0</v>
      </c>
      <c r="BH152">
        <v>3809</v>
      </c>
      <c r="BI152" s="85">
        <v>11682</v>
      </c>
      <c r="BJ152">
        <v>0</v>
      </c>
      <c r="BK152" s="85">
        <v>3173212</v>
      </c>
      <c r="BL152">
        <v>5114</v>
      </c>
      <c r="BM152">
        <v>4625.0302734</v>
      </c>
      <c r="BN152">
        <v>4887.6337891</v>
      </c>
      <c r="BO152">
        <v>4887.6337891</v>
      </c>
      <c r="BP152">
        <v>5929.1992188</v>
      </c>
      <c r="BQ152">
        <v>0.0501417969</v>
      </c>
      <c r="BR152">
        <v>0.0434155273</v>
      </c>
      <c r="BS152">
        <v>0</v>
      </c>
      <c r="BT152">
        <v>67.959</v>
      </c>
      <c r="BU152">
        <v>0</v>
      </c>
      <c r="BV152">
        <v>15075628.823</v>
      </c>
      <c r="BW152">
        <v>130038.01143</v>
      </c>
      <c r="BX152">
        <v>219129</v>
      </c>
      <c r="BY152">
        <v>99634.026505</v>
      </c>
      <c r="BZ152">
        <v>2115538.2813</v>
      </c>
      <c r="CA152">
        <v>0</v>
      </c>
      <c r="CB152">
        <v>0</v>
      </c>
      <c r="CC152">
        <v>206966.99961</v>
      </c>
      <c r="CD152">
        <v>402942.44971</v>
      </c>
      <c r="CE152">
        <v>0</v>
      </c>
      <c r="CF152">
        <v>0</v>
      </c>
      <c r="CG152">
        <v>0</v>
      </c>
      <c r="CH152">
        <v>0.9731359256</v>
      </c>
      <c r="CI152">
        <v>17759612</v>
      </c>
      <c r="CJ152">
        <v>3839.891</v>
      </c>
      <c r="CK152" s="85">
        <v>1154657</v>
      </c>
      <c r="CL152" s="85">
        <v>532641</v>
      </c>
      <c r="CM152" s="85">
        <v>1687298</v>
      </c>
      <c r="CN152">
        <v>20020906.592</v>
      </c>
      <c r="CO152">
        <v>5229</v>
      </c>
      <c r="CP152">
        <v>829.278</v>
      </c>
      <c r="CQ152">
        <v>5262</v>
      </c>
      <c r="CR152">
        <v>987.721</v>
      </c>
      <c r="CS152">
        <v>5199</v>
      </c>
      <c r="CT152">
        <v>2304.818</v>
      </c>
      <c r="CU152">
        <v>5092</v>
      </c>
      <c r="CV152">
        <v>1334.117</v>
      </c>
      <c r="CW152">
        <v>5111</v>
      </c>
      <c r="CX152">
        <v>591.372</v>
      </c>
      <c r="CY152">
        <v>5121</v>
      </c>
      <c r="CZ152">
        <v>332.793</v>
      </c>
      <c r="DA152">
        <v>5121</v>
      </c>
      <c r="DB152">
        <v>1346.994</v>
      </c>
      <c r="DC152">
        <v>5150</v>
      </c>
      <c r="DD152">
        <v>1417.459</v>
      </c>
      <c r="DE152">
        <v>5106</v>
      </c>
      <c r="DF152">
        <v>668.851</v>
      </c>
      <c r="DG152">
        <v>5261</v>
      </c>
      <c r="DH152">
        <v>400.387</v>
      </c>
      <c r="DI152">
        <v>4989</v>
      </c>
      <c r="DJ152">
        <v>572.187</v>
      </c>
      <c r="DK152">
        <v>5092</v>
      </c>
      <c r="DL152">
        <v>182.339</v>
      </c>
      <c r="DM152">
        <v>5060</v>
      </c>
      <c r="DN152">
        <v>241.679</v>
      </c>
      <c r="DP152">
        <v>4971</v>
      </c>
      <c r="DQ152" s="85">
        <v>19637203</v>
      </c>
      <c r="DR152" s="85">
        <v>460787</v>
      </c>
      <c r="DS152" s="85">
        <v>20097990</v>
      </c>
      <c r="DT152">
        <v>0</v>
      </c>
      <c r="DU152" s="85">
        <v>20109672</v>
      </c>
      <c r="DV152" s="85">
        <v>1776063</v>
      </c>
      <c r="DW152" s="85">
        <v>1776063</v>
      </c>
      <c r="DX152">
        <v>20109672</v>
      </c>
      <c r="DY152">
        <v>5237</v>
      </c>
      <c r="DZ152">
        <v>1776063</v>
      </c>
      <c r="EA152" s="85">
        <v>21796970</v>
      </c>
      <c r="EB152" s="85">
        <v>21796970</v>
      </c>
    </row>
    <row r="153" spans="1:132" ht="12.75">
      <c r="A153">
        <v>165802</v>
      </c>
      <c r="B153" t="s">
        <v>447</v>
      </c>
      <c r="C153" t="s">
        <v>389</v>
      </c>
      <c r="D153">
        <v>4</v>
      </c>
      <c r="E153">
        <v>2</v>
      </c>
      <c r="F153">
        <v>462.042</v>
      </c>
      <c r="G153">
        <v>0</v>
      </c>
      <c r="H153">
        <v>0</v>
      </c>
      <c r="I153">
        <v>1.276</v>
      </c>
      <c r="J153">
        <v>3.083</v>
      </c>
      <c r="K153">
        <v>0</v>
      </c>
      <c r="L153">
        <v>0</v>
      </c>
      <c r="M153">
        <v>0</v>
      </c>
      <c r="N153">
        <v>0</v>
      </c>
      <c r="O153">
        <v>0</v>
      </c>
      <c r="P153">
        <v>0</v>
      </c>
      <c r="Q153">
        <v>0</v>
      </c>
      <c r="R153">
        <v>3.109</v>
      </c>
      <c r="S153">
        <v>4</v>
      </c>
      <c r="T153">
        <v>365.83</v>
      </c>
      <c r="U153">
        <v>0</v>
      </c>
      <c r="V153">
        <v>0</v>
      </c>
      <c r="W153">
        <v>0</v>
      </c>
      <c r="X153">
        <v>0</v>
      </c>
      <c r="Y153">
        <v>0</v>
      </c>
      <c r="Z153">
        <v>0</v>
      </c>
      <c r="AA153">
        <v>0</v>
      </c>
      <c r="AB153">
        <v>0</v>
      </c>
      <c r="AC153">
        <v>0</v>
      </c>
      <c r="AD153">
        <v>0</v>
      </c>
      <c r="AE153">
        <v>0</v>
      </c>
      <c r="AF153">
        <v>45.71</v>
      </c>
      <c r="AG153">
        <v>0</v>
      </c>
      <c r="AH153">
        <v>0</v>
      </c>
      <c r="AI153">
        <v>462.042</v>
      </c>
      <c r="AJ153">
        <v>462.042</v>
      </c>
      <c r="AK153">
        <v>45.71</v>
      </c>
      <c r="AL153">
        <v>4.359</v>
      </c>
      <c r="AM153">
        <v>457.683</v>
      </c>
      <c r="AN153">
        <v>17.396</v>
      </c>
      <c r="AO153">
        <v>17.417</v>
      </c>
      <c r="AP153">
        <v>0.333</v>
      </c>
      <c r="AQ153">
        <v>0</v>
      </c>
      <c r="AR153">
        <v>0</v>
      </c>
      <c r="AS153" s="85">
        <v>4784</v>
      </c>
      <c r="AT153" s="85">
        <v>8791</v>
      </c>
      <c r="AU153">
        <v>0</v>
      </c>
      <c r="AV153">
        <v>0</v>
      </c>
      <c r="AW153">
        <v>0</v>
      </c>
      <c r="AX153">
        <v>0</v>
      </c>
      <c r="AY153">
        <v>0</v>
      </c>
      <c r="AZ153">
        <v>0</v>
      </c>
      <c r="BA153">
        <v>0</v>
      </c>
      <c r="BB153">
        <v>0</v>
      </c>
      <c r="BC153">
        <v>0</v>
      </c>
      <c r="BD153">
        <v>0</v>
      </c>
      <c r="BE153" s="85">
        <v>3088674</v>
      </c>
      <c r="BF153">
        <v>0</v>
      </c>
      <c r="BG153">
        <v>0</v>
      </c>
      <c r="BH153">
        <v>3809</v>
      </c>
      <c r="BI153" s="85">
        <v>15234</v>
      </c>
      <c r="BJ153">
        <v>0</v>
      </c>
      <c r="BK153" s="85">
        <v>3901565</v>
      </c>
      <c r="BL153">
        <v>5107</v>
      </c>
      <c r="BM153">
        <v>4625.0302734</v>
      </c>
      <c r="BN153">
        <v>4887.6337891</v>
      </c>
      <c r="BO153">
        <v>4887.6337891</v>
      </c>
      <c r="BP153">
        <v>5929.1992188</v>
      </c>
      <c r="BQ153">
        <v>0.0501417969</v>
      </c>
      <c r="BR153">
        <v>0.0434155273</v>
      </c>
      <c r="BS153">
        <v>0</v>
      </c>
      <c r="BT153">
        <v>15.629</v>
      </c>
      <c r="BU153">
        <v>0</v>
      </c>
      <c r="BV153">
        <v>2507181.5965</v>
      </c>
      <c r="BW153">
        <v>20277.268408</v>
      </c>
      <c r="BX153">
        <v>0</v>
      </c>
      <c r="BY153">
        <v>2846.015625</v>
      </c>
      <c r="BZ153">
        <v>433815.79004</v>
      </c>
      <c r="CA153">
        <v>0</v>
      </c>
      <c r="CB153">
        <v>0</v>
      </c>
      <c r="CC153">
        <v>27102.369629</v>
      </c>
      <c r="CD153">
        <v>92667.454591</v>
      </c>
      <c r="CE153">
        <v>0</v>
      </c>
      <c r="CF153">
        <v>0</v>
      </c>
      <c r="CG153">
        <v>0</v>
      </c>
      <c r="CH153">
        <v>0.9731359256</v>
      </c>
      <c r="CI153">
        <v>3001045</v>
      </c>
      <c r="CJ153">
        <v>648.87</v>
      </c>
      <c r="CK153" s="85">
        <v>195115</v>
      </c>
      <c r="CL153" s="85">
        <v>90006</v>
      </c>
      <c r="CM153" s="85">
        <v>285121</v>
      </c>
      <c r="CN153">
        <v>3373795.4948</v>
      </c>
      <c r="CO153">
        <v>5229</v>
      </c>
      <c r="CP153">
        <v>829.278</v>
      </c>
      <c r="CQ153">
        <v>5262</v>
      </c>
      <c r="CR153">
        <v>987.721</v>
      </c>
      <c r="CS153">
        <v>5199</v>
      </c>
      <c r="CT153">
        <v>2304.818</v>
      </c>
      <c r="CU153">
        <v>5092</v>
      </c>
      <c r="CV153">
        <v>1334.117</v>
      </c>
      <c r="CW153">
        <v>5111</v>
      </c>
      <c r="CX153">
        <v>591.372</v>
      </c>
      <c r="CY153">
        <v>5121</v>
      </c>
      <c r="CZ153">
        <v>332.793</v>
      </c>
      <c r="DA153">
        <v>5121</v>
      </c>
      <c r="DB153">
        <v>1346.994</v>
      </c>
      <c r="DC153">
        <v>5150</v>
      </c>
      <c r="DD153">
        <v>1417.459</v>
      </c>
      <c r="DE153">
        <v>5106</v>
      </c>
      <c r="DF153">
        <v>668.851</v>
      </c>
      <c r="DG153">
        <v>5261</v>
      </c>
      <c r="DH153">
        <v>400.387</v>
      </c>
      <c r="DI153">
        <v>4989</v>
      </c>
      <c r="DJ153">
        <v>572.187</v>
      </c>
      <c r="DK153">
        <v>5092</v>
      </c>
      <c r="DL153">
        <v>182.339</v>
      </c>
      <c r="DM153">
        <v>5060</v>
      </c>
      <c r="DN153">
        <v>241.679</v>
      </c>
      <c r="DP153">
        <v>4971</v>
      </c>
      <c r="DQ153" s="85">
        <v>3313779</v>
      </c>
      <c r="DR153" s="85">
        <v>77864</v>
      </c>
      <c r="DS153" s="85">
        <v>3391643</v>
      </c>
      <c r="DT153">
        <v>0</v>
      </c>
      <c r="DU153" s="85">
        <v>3406877</v>
      </c>
      <c r="DV153" s="85">
        <v>318203</v>
      </c>
      <c r="DW153" s="85">
        <v>318203</v>
      </c>
      <c r="DX153">
        <v>3406877</v>
      </c>
      <c r="DY153">
        <v>5250</v>
      </c>
      <c r="DZ153">
        <v>326994</v>
      </c>
      <c r="EA153" s="85">
        <v>3700789</v>
      </c>
      <c r="EB153" s="85">
        <v>3700789</v>
      </c>
    </row>
    <row r="154" spans="1:132" ht="12.75">
      <c r="A154">
        <v>170801</v>
      </c>
      <c r="B154" t="s">
        <v>447</v>
      </c>
      <c r="C154" t="s">
        <v>349</v>
      </c>
      <c r="D154">
        <v>4</v>
      </c>
      <c r="E154">
        <v>2</v>
      </c>
      <c r="F154">
        <v>386.1</v>
      </c>
      <c r="G154">
        <v>0</v>
      </c>
      <c r="H154">
        <v>0</v>
      </c>
      <c r="I154">
        <v>0.261</v>
      </c>
      <c r="J154">
        <v>6.676</v>
      </c>
      <c r="K154">
        <v>0</v>
      </c>
      <c r="L154">
        <v>0</v>
      </c>
      <c r="M154">
        <v>0</v>
      </c>
      <c r="N154">
        <v>0</v>
      </c>
      <c r="O154">
        <v>0</v>
      </c>
      <c r="P154">
        <v>0</v>
      </c>
      <c r="Q154">
        <v>0</v>
      </c>
      <c r="R154">
        <v>2.906</v>
      </c>
      <c r="S154">
        <v>0</v>
      </c>
      <c r="T154">
        <v>415.33</v>
      </c>
      <c r="U154">
        <v>0</v>
      </c>
      <c r="V154">
        <v>0</v>
      </c>
      <c r="W154">
        <v>0</v>
      </c>
      <c r="X154">
        <v>0</v>
      </c>
      <c r="Y154">
        <v>0</v>
      </c>
      <c r="Z154">
        <v>0</v>
      </c>
      <c r="AA154">
        <v>0</v>
      </c>
      <c r="AB154">
        <v>0</v>
      </c>
      <c r="AC154">
        <v>0</v>
      </c>
      <c r="AD154">
        <v>0</v>
      </c>
      <c r="AE154">
        <v>0</v>
      </c>
      <c r="AF154">
        <v>88.272</v>
      </c>
      <c r="AG154">
        <v>0</v>
      </c>
      <c r="AH154">
        <v>0</v>
      </c>
      <c r="AI154">
        <v>386.1</v>
      </c>
      <c r="AJ154">
        <v>386.1</v>
      </c>
      <c r="AK154">
        <v>88.272</v>
      </c>
      <c r="AL154">
        <v>6.937</v>
      </c>
      <c r="AM154">
        <v>379.163</v>
      </c>
      <c r="AN154">
        <v>0</v>
      </c>
      <c r="AO154">
        <v>24</v>
      </c>
      <c r="AP154">
        <v>1.167</v>
      </c>
      <c r="AQ154">
        <v>0</v>
      </c>
      <c r="AR154">
        <v>0</v>
      </c>
      <c r="AS154">
        <v>0</v>
      </c>
      <c r="AT154" s="85">
        <v>12292</v>
      </c>
      <c r="AU154">
        <v>0</v>
      </c>
      <c r="AV154">
        <v>0</v>
      </c>
      <c r="AW154">
        <v>0</v>
      </c>
      <c r="AX154">
        <v>0</v>
      </c>
      <c r="AY154">
        <v>0</v>
      </c>
      <c r="AZ154">
        <v>0</v>
      </c>
      <c r="BA154" s="85">
        <v>139590</v>
      </c>
      <c r="BB154">
        <v>0</v>
      </c>
      <c r="BC154">
        <v>0</v>
      </c>
      <c r="BD154">
        <v>0</v>
      </c>
      <c r="BE154" s="85">
        <v>2906934</v>
      </c>
      <c r="BF154">
        <v>0</v>
      </c>
      <c r="BG154">
        <v>0</v>
      </c>
      <c r="BH154">
        <v>3809</v>
      </c>
      <c r="BI154" s="85">
        <v>11276</v>
      </c>
      <c r="BJ154" s="85">
        <v>43177</v>
      </c>
      <c r="BK154" s="85">
        <v>3308872</v>
      </c>
      <c r="BL154">
        <v>5117</v>
      </c>
      <c r="BM154">
        <v>4625.0302734</v>
      </c>
      <c r="BN154">
        <v>4887.6337891</v>
      </c>
      <c r="BO154">
        <v>4887.6337891</v>
      </c>
      <c r="BP154">
        <v>5929.1992188</v>
      </c>
      <c r="BQ154">
        <v>0.0501417969</v>
      </c>
      <c r="BR154">
        <v>0.0434155273</v>
      </c>
      <c r="BS154">
        <v>139590</v>
      </c>
      <c r="BT154">
        <v>21.333</v>
      </c>
      <c r="BU154">
        <v>0</v>
      </c>
      <c r="BV154">
        <v>2077050.0449</v>
      </c>
      <c r="BW154">
        <v>18953.278223</v>
      </c>
      <c r="BX154">
        <v>0</v>
      </c>
      <c r="BY154">
        <v>0</v>
      </c>
      <c r="BZ154">
        <v>492514.86231</v>
      </c>
      <c r="CA154">
        <v>0</v>
      </c>
      <c r="CB154">
        <v>0</v>
      </c>
      <c r="CC154">
        <v>52338.227344</v>
      </c>
      <c r="CD154">
        <v>126487.60693</v>
      </c>
      <c r="CE154">
        <v>0</v>
      </c>
      <c r="CF154">
        <v>0</v>
      </c>
      <c r="CG154">
        <v>0</v>
      </c>
      <c r="CH154">
        <v>0.9731359256</v>
      </c>
      <c r="CI154">
        <v>2693002</v>
      </c>
      <c r="CJ154">
        <v>582.267</v>
      </c>
      <c r="CK154" s="85">
        <v>175088</v>
      </c>
      <c r="CL154" s="85">
        <v>80768</v>
      </c>
      <c r="CM154" s="85">
        <v>255856</v>
      </c>
      <c r="CN154">
        <v>3162790.0197</v>
      </c>
      <c r="CO154">
        <v>5229</v>
      </c>
      <c r="CP154">
        <v>829.278</v>
      </c>
      <c r="CQ154">
        <v>5262</v>
      </c>
      <c r="CR154">
        <v>987.721</v>
      </c>
      <c r="CS154">
        <v>5199</v>
      </c>
      <c r="CT154">
        <v>2304.818</v>
      </c>
      <c r="CU154">
        <v>5092</v>
      </c>
      <c r="CV154">
        <v>1334.117</v>
      </c>
      <c r="CW154">
        <v>5111</v>
      </c>
      <c r="CX154">
        <v>591.372</v>
      </c>
      <c r="CY154">
        <v>5121</v>
      </c>
      <c r="CZ154">
        <v>332.793</v>
      </c>
      <c r="DA154">
        <v>5121</v>
      </c>
      <c r="DB154">
        <v>1346.994</v>
      </c>
      <c r="DC154">
        <v>5150</v>
      </c>
      <c r="DD154">
        <v>1417.459</v>
      </c>
      <c r="DE154">
        <v>5106</v>
      </c>
      <c r="DF154">
        <v>668.851</v>
      </c>
      <c r="DG154">
        <v>5261</v>
      </c>
      <c r="DH154">
        <v>400.387</v>
      </c>
      <c r="DI154">
        <v>4989</v>
      </c>
      <c r="DJ154">
        <v>572.187</v>
      </c>
      <c r="DK154">
        <v>5092</v>
      </c>
      <c r="DL154">
        <v>182.339</v>
      </c>
      <c r="DM154">
        <v>5060</v>
      </c>
      <c r="DN154">
        <v>241.679</v>
      </c>
      <c r="DP154">
        <v>4971</v>
      </c>
      <c r="DQ154" s="85">
        <v>2979460</v>
      </c>
      <c r="DR154" s="85">
        <v>69872</v>
      </c>
      <c r="DS154" s="85">
        <v>3049332</v>
      </c>
      <c r="DT154" s="85">
        <v>96413</v>
      </c>
      <c r="DU154" s="85">
        <v>3157021</v>
      </c>
      <c r="DV154" s="85">
        <v>250087</v>
      </c>
      <c r="DW154" s="85">
        <v>250087</v>
      </c>
      <c r="DX154">
        <v>3157021</v>
      </c>
      <c r="DY154">
        <v>5422</v>
      </c>
      <c r="DZ154">
        <v>262379</v>
      </c>
      <c r="EA154" s="85">
        <v>3425169</v>
      </c>
      <c r="EB154" s="85">
        <v>3425169</v>
      </c>
    </row>
    <row r="155" spans="1:132" ht="12.75">
      <c r="A155">
        <v>174801</v>
      </c>
      <c r="B155" t="s">
        <v>447</v>
      </c>
      <c r="C155" t="s">
        <v>39</v>
      </c>
      <c r="D155">
        <v>4</v>
      </c>
      <c r="E155">
        <v>2</v>
      </c>
      <c r="F155">
        <v>253.05</v>
      </c>
      <c r="G155">
        <v>0</v>
      </c>
      <c r="H155">
        <v>0</v>
      </c>
      <c r="I155">
        <v>0.387</v>
      </c>
      <c r="J155">
        <v>0.44</v>
      </c>
      <c r="K155">
        <v>0</v>
      </c>
      <c r="L155">
        <v>0</v>
      </c>
      <c r="M155">
        <v>0</v>
      </c>
      <c r="N155">
        <v>0</v>
      </c>
      <c r="O155">
        <v>0</v>
      </c>
      <c r="P155">
        <v>0</v>
      </c>
      <c r="Q155">
        <v>0</v>
      </c>
      <c r="R155">
        <v>0.711</v>
      </c>
      <c r="S155">
        <v>0</v>
      </c>
      <c r="T155">
        <v>39</v>
      </c>
      <c r="U155">
        <v>0</v>
      </c>
      <c r="V155">
        <v>0</v>
      </c>
      <c r="W155">
        <v>0</v>
      </c>
      <c r="X155">
        <v>0</v>
      </c>
      <c r="Y155">
        <v>0</v>
      </c>
      <c r="Z155">
        <v>0</v>
      </c>
      <c r="AA155">
        <v>0</v>
      </c>
      <c r="AB155">
        <v>0</v>
      </c>
      <c r="AC155">
        <v>0</v>
      </c>
      <c r="AD155">
        <v>0</v>
      </c>
      <c r="AE155">
        <v>0</v>
      </c>
      <c r="AF155">
        <v>0.717</v>
      </c>
      <c r="AG155">
        <v>0</v>
      </c>
      <c r="AH155">
        <v>0</v>
      </c>
      <c r="AI155">
        <v>253.05</v>
      </c>
      <c r="AJ155">
        <v>253.05</v>
      </c>
      <c r="AK155">
        <v>0.717</v>
      </c>
      <c r="AL155">
        <v>0.827</v>
      </c>
      <c r="AM155">
        <v>252.223</v>
      </c>
      <c r="AN155">
        <v>0</v>
      </c>
      <c r="AO155">
        <v>0</v>
      </c>
      <c r="AP155">
        <v>0</v>
      </c>
      <c r="AQ155">
        <v>0</v>
      </c>
      <c r="AR155">
        <v>0</v>
      </c>
      <c r="AS155">
        <v>0</v>
      </c>
      <c r="AT155">
        <v>0</v>
      </c>
      <c r="AU155">
        <v>0</v>
      </c>
      <c r="AV155">
        <v>0</v>
      </c>
      <c r="AW155">
        <v>0</v>
      </c>
      <c r="AX155">
        <v>0</v>
      </c>
      <c r="AY155">
        <v>0</v>
      </c>
      <c r="AZ155">
        <v>0</v>
      </c>
      <c r="BA155">
        <v>0</v>
      </c>
      <c r="BB155">
        <v>0</v>
      </c>
      <c r="BC155">
        <v>0</v>
      </c>
      <c r="BD155">
        <v>0</v>
      </c>
      <c r="BE155" s="85">
        <v>1452284</v>
      </c>
      <c r="BF155">
        <v>0</v>
      </c>
      <c r="BG155">
        <v>0</v>
      </c>
      <c r="BH155">
        <v>3809</v>
      </c>
      <c r="BI155" s="85">
        <v>4602</v>
      </c>
      <c r="BJ155">
        <v>0</v>
      </c>
      <c r="BK155" s="85">
        <v>1510134</v>
      </c>
      <c r="BL155">
        <v>4971</v>
      </c>
      <c r="BM155">
        <v>4625.0302734</v>
      </c>
      <c r="BN155">
        <v>4887.6337891</v>
      </c>
      <c r="BO155">
        <v>4887.6337891</v>
      </c>
      <c r="BP155">
        <v>5929.1992188</v>
      </c>
      <c r="BQ155">
        <v>0.0501417969</v>
      </c>
      <c r="BR155">
        <v>0.0434155273</v>
      </c>
      <c r="BS155">
        <v>0</v>
      </c>
      <c r="BT155">
        <v>3.255</v>
      </c>
      <c r="BU155">
        <v>0</v>
      </c>
      <c r="BV155">
        <v>1381674.355</v>
      </c>
      <c r="BW155">
        <v>4637.226709</v>
      </c>
      <c r="BX155">
        <v>0</v>
      </c>
      <c r="BY155">
        <v>0</v>
      </c>
      <c r="BZ155">
        <v>46247.753907</v>
      </c>
      <c r="CA155">
        <v>0</v>
      </c>
      <c r="CB155">
        <v>0</v>
      </c>
      <c r="CC155">
        <v>425.12358399</v>
      </c>
      <c r="CD155">
        <v>19299.543457</v>
      </c>
      <c r="CE155">
        <v>0</v>
      </c>
      <c r="CF155">
        <v>0</v>
      </c>
      <c r="CG155">
        <v>0</v>
      </c>
      <c r="CH155">
        <v>0.9731359256</v>
      </c>
      <c r="CI155">
        <v>1413270</v>
      </c>
      <c r="CJ155">
        <v>305.57</v>
      </c>
      <c r="CK155" s="85">
        <v>91885</v>
      </c>
      <c r="CL155" s="85">
        <v>42386</v>
      </c>
      <c r="CM155" s="85">
        <v>134271</v>
      </c>
      <c r="CN155">
        <v>1586555.0027</v>
      </c>
      <c r="CO155">
        <v>5229</v>
      </c>
      <c r="CP155">
        <v>829.278</v>
      </c>
      <c r="CQ155">
        <v>5262</v>
      </c>
      <c r="CR155">
        <v>987.721</v>
      </c>
      <c r="CS155">
        <v>5199</v>
      </c>
      <c r="CT155">
        <v>2304.818</v>
      </c>
      <c r="CU155">
        <v>5092</v>
      </c>
      <c r="CV155">
        <v>1334.117</v>
      </c>
      <c r="CW155">
        <v>5111</v>
      </c>
      <c r="CX155">
        <v>591.372</v>
      </c>
      <c r="CY155">
        <v>5121</v>
      </c>
      <c r="CZ155">
        <v>332.793</v>
      </c>
      <c r="DA155">
        <v>5121</v>
      </c>
      <c r="DB155">
        <v>1346.994</v>
      </c>
      <c r="DC155">
        <v>5150</v>
      </c>
      <c r="DD155">
        <v>1417.459</v>
      </c>
      <c r="DE155">
        <v>5106</v>
      </c>
      <c r="DF155">
        <v>668.851</v>
      </c>
      <c r="DG155">
        <v>5261</v>
      </c>
      <c r="DH155">
        <v>400.387</v>
      </c>
      <c r="DI155">
        <v>4989</v>
      </c>
      <c r="DJ155">
        <v>572.187</v>
      </c>
      <c r="DK155">
        <v>5092</v>
      </c>
      <c r="DL155">
        <v>182.339</v>
      </c>
      <c r="DM155">
        <v>5060</v>
      </c>
      <c r="DN155">
        <v>241.679</v>
      </c>
      <c r="DP155">
        <v>4971</v>
      </c>
      <c r="DQ155" s="85">
        <v>1518988</v>
      </c>
      <c r="DR155" s="85">
        <v>36668</v>
      </c>
      <c r="DS155" s="85">
        <v>1555656</v>
      </c>
      <c r="DT155">
        <v>0</v>
      </c>
      <c r="DU155" s="85">
        <v>1560258</v>
      </c>
      <c r="DV155" s="85">
        <v>107974</v>
      </c>
      <c r="DW155" s="85">
        <v>107974</v>
      </c>
      <c r="DX155">
        <v>1560258</v>
      </c>
      <c r="DY155">
        <v>5106</v>
      </c>
      <c r="DZ155">
        <v>107974</v>
      </c>
      <c r="EA155" s="85">
        <v>1694529</v>
      </c>
      <c r="EB155" s="85">
        <v>1694529</v>
      </c>
    </row>
    <row r="156" spans="1:132" ht="12.75">
      <c r="A156">
        <v>178801</v>
      </c>
      <c r="B156" t="s">
        <v>447</v>
      </c>
      <c r="C156" t="s">
        <v>40</v>
      </c>
      <c r="D156">
        <v>4</v>
      </c>
      <c r="E156">
        <v>2</v>
      </c>
      <c r="F156">
        <v>162.977</v>
      </c>
      <c r="G156">
        <v>0</v>
      </c>
      <c r="H156">
        <v>0</v>
      </c>
      <c r="I156">
        <v>0</v>
      </c>
      <c r="J156">
        <v>0</v>
      </c>
      <c r="K156">
        <v>0</v>
      </c>
      <c r="L156">
        <v>0</v>
      </c>
      <c r="M156">
        <v>0</v>
      </c>
      <c r="N156">
        <v>0</v>
      </c>
      <c r="O156">
        <v>0</v>
      </c>
      <c r="P156">
        <v>0</v>
      </c>
      <c r="Q156">
        <v>15.666</v>
      </c>
      <c r="R156">
        <v>11.107</v>
      </c>
      <c r="S156">
        <v>0</v>
      </c>
      <c r="T156">
        <v>251.33</v>
      </c>
      <c r="U156">
        <v>0.134</v>
      </c>
      <c r="V156">
        <v>0</v>
      </c>
      <c r="W156">
        <v>0</v>
      </c>
      <c r="X156">
        <v>0</v>
      </c>
      <c r="Y156">
        <v>0</v>
      </c>
      <c r="Z156">
        <v>0</v>
      </c>
      <c r="AA156">
        <v>0</v>
      </c>
      <c r="AB156">
        <v>0</v>
      </c>
      <c r="AC156">
        <v>0</v>
      </c>
      <c r="AD156">
        <v>0</v>
      </c>
      <c r="AE156">
        <v>0</v>
      </c>
      <c r="AF156">
        <v>57.502</v>
      </c>
      <c r="AG156">
        <v>0</v>
      </c>
      <c r="AH156">
        <v>0</v>
      </c>
      <c r="AI156">
        <v>162.977</v>
      </c>
      <c r="AJ156">
        <v>162.977</v>
      </c>
      <c r="AK156">
        <v>57.502</v>
      </c>
      <c r="AL156">
        <v>0</v>
      </c>
      <c r="AM156">
        <v>147.311</v>
      </c>
      <c r="AN156">
        <v>68.337</v>
      </c>
      <c r="AO156">
        <v>0</v>
      </c>
      <c r="AP156">
        <v>0</v>
      </c>
      <c r="AQ156">
        <v>0</v>
      </c>
      <c r="AR156">
        <v>0</v>
      </c>
      <c r="AS156" s="85">
        <v>18793</v>
      </c>
      <c r="AT156">
        <v>0</v>
      </c>
      <c r="AU156">
        <v>0</v>
      </c>
      <c r="AV156">
        <v>0</v>
      </c>
      <c r="AW156">
        <v>0</v>
      </c>
      <c r="AX156">
        <v>0</v>
      </c>
      <c r="AY156">
        <v>0</v>
      </c>
      <c r="AZ156">
        <v>0</v>
      </c>
      <c r="BA156">
        <v>0</v>
      </c>
      <c r="BB156">
        <v>0</v>
      </c>
      <c r="BC156">
        <v>0</v>
      </c>
      <c r="BD156">
        <v>0</v>
      </c>
      <c r="BE156" s="85">
        <v>1357645</v>
      </c>
      <c r="BF156">
        <v>0</v>
      </c>
      <c r="BG156">
        <v>0</v>
      </c>
      <c r="BH156">
        <v>3809</v>
      </c>
      <c r="BI156" s="85">
        <v>7574</v>
      </c>
      <c r="BJ156">
        <v>0</v>
      </c>
      <c r="BK156" s="85">
        <v>1963531</v>
      </c>
      <c r="BL156">
        <v>5062</v>
      </c>
      <c r="BM156">
        <v>4625.0302734</v>
      </c>
      <c r="BN156">
        <v>4887.6337891</v>
      </c>
      <c r="BO156">
        <v>4887.6337891</v>
      </c>
      <c r="BP156">
        <v>5929.1992188</v>
      </c>
      <c r="BQ156">
        <v>0.0501417969</v>
      </c>
      <c r="BR156">
        <v>0.0434155273</v>
      </c>
      <c r="BS156">
        <v>0</v>
      </c>
      <c r="BT156">
        <v>0</v>
      </c>
      <c r="BU156">
        <v>0</v>
      </c>
      <c r="BV156">
        <v>806967.76627</v>
      </c>
      <c r="BW156">
        <v>72441.177296</v>
      </c>
      <c r="BX156">
        <v>125397</v>
      </c>
      <c r="BY156">
        <v>0</v>
      </c>
      <c r="BZ156">
        <v>298037.12793</v>
      </c>
      <c r="CA156">
        <v>1914.7755957</v>
      </c>
      <c r="CB156">
        <v>0</v>
      </c>
      <c r="CC156">
        <v>34094.081348</v>
      </c>
      <c r="CD156">
        <v>0</v>
      </c>
      <c r="CE156">
        <v>0</v>
      </c>
      <c r="CF156">
        <v>0</v>
      </c>
      <c r="CG156">
        <v>0</v>
      </c>
      <c r="CH156">
        <v>0.9731359256</v>
      </c>
      <c r="CI156">
        <v>1302885</v>
      </c>
      <c r="CJ156">
        <v>281.703</v>
      </c>
      <c r="CK156" s="85">
        <v>84708</v>
      </c>
      <c r="CL156" s="85">
        <v>39076</v>
      </c>
      <c r="CM156" s="85">
        <v>123784</v>
      </c>
      <c r="CN156">
        <v>1481428.9284</v>
      </c>
      <c r="CO156">
        <v>5229</v>
      </c>
      <c r="CP156">
        <v>829.278</v>
      </c>
      <c r="CQ156">
        <v>5262</v>
      </c>
      <c r="CR156">
        <v>987.721</v>
      </c>
      <c r="CS156">
        <v>5199</v>
      </c>
      <c r="CT156">
        <v>2304.818</v>
      </c>
      <c r="CU156">
        <v>5092</v>
      </c>
      <c r="CV156">
        <v>1334.117</v>
      </c>
      <c r="CW156">
        <v>5111</v>
      </c>
      <c r="CX156">
        <v>591.372</v>
      </c>
      <c r="CY156">
        <v>5121</v>
      </c>
      <c r="CZ156">
        <v>332.793</v>
      </c>
      <c r="DA156">
        <v>5121</v>
      </c>
      <c r="DB156">
        <v>1346.994</v>
      </c>
      <c r="DC156">
        <v>5150</v>
      </c>
      <c r="DD156">
        <v>1417.459</v>
      </c>
      <c r="DE156">
        <v>5106</v>
      </c>
      <c r="DF156">
        <v>668.851</v>
      </c>
      <c r="DG156">
        <v>5261</v>
      </c>
      <c r="DH156">
        <v>400.387</v>
      </c>
      <c r="DI156">
        <v>4989</v>
      </c>
      <c r="DJ156">
        <v>572.187</v>
      </c>
      <c r="DK156">
        <v>5092</v>
      </c>
      <c r="DL156">
        <v>182.339</v>
      </c>
      <c r="DM156">
        <v>5060</v>
      </c>
      <c r="DN156">
        <v>241.679</v>
      </c>
      <c r="DP156">
        <v>4971</v>
      </c>
      <c r="DQ156" s="85">
        <v>1425981</v>
      </c>
      <c r="DR156" s="85">
        <v>33804</v>
      </c>
      <c r="DS156" s="85">
        <v>1459785</v>
      </c>
      <c r="DT156">
        <v>0</v>
      </c>
      <c r="DU156" s="85">
        <v>1467359</v>
      </c>
      <c r="DV156" s="85">
        <v>109714</v>
      </c>
      <c r="DW156" s="85">
        <v>109714</v>
      </c>
      <c r="DX156">
        <v>1467359</v>
      </c>
      <c r="DY156">
        <v>5209</v>
      </c>
      <c r="DZ156">
        <v>109714</v>
      </c>
      <c r="EA156" s="85">
        <v>1591143</v>
      </c>
      <c r="EB156" s="85">
        <v>1591143</v>
      </c>
    </row>
    <row r="157" spans="1:132" ht="12.75">
      <c r="A157">
        <v>178804</v>
      </c>
      <c r="B157" t="s">
        <v>447</v>
      </c>
      <c r="C157" t="s">
        <v>72</v>
      </c>
      <c r="D157">
        <v>4</v>
      </c>
      <c r="E157">
        <v>2</v>
      </c>
      <c r="F157">
        <v>211.381</v>
      </c>
      <c r="G157">
        <v>0</v>
      </c>
      <c r="H157">
        <v>0</v>
      </c>
      <c r="I157">
        <v>0.034</v>
      </c>
      <c r="J157">
        <v>8.595</v>
      </c>
      <c r="K157">
        <v>0</v>
      </c>
      <c r="L157">
        <v>0</v>
      </c>
      <c r="M157">
        <v>0</v>
      </c>
      <c r="N157">
        <v>0</v>
      </c>
      <c r="O157">
        <v>0</v>
      </c>
      <c r="P157">
        <v>0</v>
      </c>
      <c r="Q157">
        <v>10.836</v>
      </c>
      <c r="R157">
        <v>8.441</v>
      </c>
      <c r="S157">
        <v>0</v>
      </c>
      <c r="T157">
        <v>147.333</v>
      </c>
      <c r="U157">
        <v>2.308</v>
      </c>
      <c r="V157">
        <v>0</v>
      </c>
      <c r="W157">
        <v>0</v>
      </c>
      <c r="X157">
        <v>0</v>
      </c>
      <c r="Y157">
        <v>0</v>
      </c>
      <c r="Z157">
        <v>0</v>
      </c>
      <c r="AA157">
        <v>0</v>
      </c>
      <c r="AB157">
        <v>0</v>
      </c>
      <c r="AC157">
        <v>0</v>
      </c>
      <c r="AD157">
        <v>0</v>
      </c>
      <c r="AE157">
        <v>0</v>
      </c>
      <c r="AF157">
        <v>0</v>
      </c>
      <c r="AG157">
        <v>0</v>
      </c>
      <c r="AH157">
        <v>0</v>
      </c>
      <c r="AI157">
        <v>211.381</v>
      </c>
      <c r="AJ157">
        <v>211.381</v>
      </c>
      <c r="AK157">
        <v>0</v>
      </c>
      <c r="AL157">
        <v>8.629</v>
      </c>
      <c r="AM157">
        <v>191.916</v>
      </c>
      <c r="AN157">
        <v>206.38</v>
      </c>
      <c r="AO157">
        <v>0</v>
      </c>
      <c r="AP157">
        <v>0</v>
      </c>
      <c r="AQ157">
        <v>15</v>
      </c>
      <c r="AR157">
        <v>0</v>
      </c>
      <c r="AS157" s="85">
        <v>56755</v>
      </c>
      <c r="AT157">
        <v>0</v>
      </c>
      <c r="AU157">
        <v>0</v>
      </c>
      <c r="AV157" s="85">
        <v>30000</v>
      </c>
      <c r="AW157">
        <v>0</v>
      </c>
      <c r="AX157">
        <v>0</v>
      </c>
      <c r="AY157">
        <v>0</v>
      </c>
      <c r="AZ157">
        <v>0</v>
      </c>
      <c r="BA157">
        <v>0</v>
      </c>
      <c r="BB157">
        <v>0</v>
      </c>
      <c r="BC157">
        <v>0</v>
      </c>
      <c r="BD157">
        <v>0</v>
      </c>
      <c r="BE157" s="85">
        <v>1611443</v>
      </c>
      <c r="BF157">
        <v>0</v>
      </c>
      <c r="BG157">
        <v>0</v>
      </c>
      <c r="BH157">
        <v>3809</v>
      </c>
      <c r="BI157" s="85">
        <v>7440</v>
      </c>
      <c r="BJ157">
        <v>0</v>
      </c>
      <c r="BK157" s="85">
        <v>2003251</v>
      </c>
      <c r="BL157">
        <v>5114</v>
      </c>
      <c r="BM157">
        <v>4625.0302734</v>
      </c>
      <c r="BN157">
        <v>4887.6337891</v>
      </c>
      <c r="BO157">
        <v>4887.6337891</v>
      </c>
      <c r="BP157">
        <v>5929.1992188</v>
      </c>
      <c r="BQ157">
        <v>0.0501417969</v>
      </c>
      <c r="BR157">
        <v>0.0434155273</v>
      </c>
      <c r="BS157">
        <v>0</v>
      </c>
      <c r="BT157">
        <v>25.955</v>
      </c>
      <c r="BU157">
        <v>0</v>
      </c>
      <c r="BV157">
        <v>1051313.3835</v>
      </c>
      <c r="BW157">
        <v>55053.207666</v>
      </c>
      <c r="BX157">
        <v>86736</v>
      </c>
      <c r="BY157">
        <v>0</v>
      </c>
      <c r="BZ157">
        <v>174713.3417</v>
      </c>
      <c r="CA157">
        <v>32979.866231</v>
      </c>
      <c r="CB157">
        <v>0</v>
      </c>
      <c r="CC157">
        <v>0</v>
      </c>
      <c r="CD157">
        <v>153892.36572</v>
      </c>
      <c r="CE157">
        <v>0</v>
      </c>
      <c r="CF157">
        <v>0</v>
      </c>
      <c r="CG157">
        <v>0</v>
      </c>
      <c r="CH157">
        <v>0.9731359256</v>
      </c>
      <c r="CI157">
        <v>1512923</v>
      </c>
      <c r="CJ157">
        <v>327.116</v>
      </c>
      <c r="CK157" s="85">
        <v>98364</v>
      </c>
      <c r="CL157" s="85">
        <v>45375</v>
      </c>
      <c r="CM157" s="85">
        <v>143739</v>
      </c>
      <c r="CN157">
        <v>1755182.1648</v>
      </c>
      <c r="CO157">
        <v>5229</v>
      </c>
      <c r="CP157">
        <v>829.278</v>
      </c>
      <c r="CQ157">
        <v>5262</v>
      </c>
      <c r="CR157">
        <v>987.721</v>
      </c>
      <c r="CS157">
        <v>5199</v>
      </c>
      <c r="CT157">
        <v>2304.818</v>
      </c>
      <c r="CU157">
        <v>5092</v>
      </c>
      <c r="CV157">
        <v>1334.117</v>
      </c>
      <c r="CW157">
        <v>5111</v>
      </c>
      <c r="CX157">
        <v>591.372</v>
      </c>
      <c r="CY157">
        <v>5121</v>
      </c>
      <c r="CZ157">
        <v>332.793</v>
      </c>
      <c r="DA157">
        <v>5121</v>
      </c>
      <c r="DB157">
        <v>1346.994</v>
      </c>
      <c r="DC157">
        <v>5150</v>
      </c>
      <c r="DD157">
        <v>1417.459</v>
      </c>
      <c r="DE157">
        <v>5106</v>
      </c>
      <c r="DF157">
        <v>668.851</v>
      </c>
      <c r="DG157">
        <v>5261</v>
      </c>
      <c r="DH157">
        <v>400.387</v>
      </c>
      <c r="DI157">
        <v>4989</v>
      </c>
      <c r="DJ157">
        <v>572.187</v>
      </c>
      <c r="DK157">
        <v>5092</v>
      </c>
      <c r="DL157">
        <v>182.339</v>
      </c>
      <c r="DM157">
        <v>5060</v>
      </c>
      <c r="DN157">
        <v>241.679</v>
      </c>
      <c r="DP157">
        <v>4971</v>
      </c>
      <c r="DQ157" s="85">
        <v>1672871</v>
      </c>
      <c r="DR157" s="85">
        <v>39254</v>
      </c>
      <c r="DS157" s="85">
        <v>1712125</v>
      </c>
      <c r="DT157">
        <v>0</v>
      </c>
      <c r="DU157" s="85">
        <v>1719565</v>
      </c>
      <c r="DV157" s="85">
        <v>108122</v>
      </c>
      <c r="DW157" s="85">
        <v>108122</v>
      </c>
      <c r="DX157">
        <v>1719565</v>
      </c>
      <c r="DY157">
        <v>5257</v>
      </c>
      <c r="DZ157">
        <v>108122</v>
      </c>
      <c r="EA157" s="85">
        <v>1863304</v>
      </c>
      <c r="EB157" s="85">
        <v>1863304</v>
      </c>
    </row>
    <row r="158" spans="1:132" ht="12.75">
      <c r="A158">
        <v>178807</v>
      </c>
      <c r="B158" t="s">
        <v>447</v>
      </c>
      <c r="C158" t="s">
        <v>41</v>
      </c>
      <c r="D158">
        <v>4</v>
      </c>
      <c r="E158">
        <v>2</v>
      </c>
      <c r="F158">
        <v>170.457</v>
      </c>
      <c r="G158">
        <v>0</v>
      </c>
      <c r="H158">
        <v>0</v>
      </c>
      <c r="I158">
        <v>0.197</v>
      </c>
      <c r="J158">
        <v>2.506</v>
      </c>
      <c r="K158">
        <v>0.439</v>
      </c>
      <c r="L158">
        <v>0</v>
      </c>
      <c r="M158">
        <v>0</v>
      </c>
      <c r="N158">
        <v>0</v>
      </c>
      <c r="O158">
        <v>0</v>
      </c>
      <c r="P158">
        <v>0</v>
      </c>
      <c r="Q158">
        <v>0</v>
      </c>
      <c r="R158">
        <v>1.541</v>
      </c>
      <c r="S158">
        <v>0</v>
      </c>
      <c r="T158">
        <v>24</v>
      </c>
      <c r="U158">
        <v>0</v>
      </c>
      <c r="V158">
        <v>0</v>
      </c>
      <c r="W158">
        <v>0</v>
      </c>
      <c r="X158">
        <v>0</v>
      </c>
      <c r="Y158">
        <v>0</v>
      </c>
      <c r="Z158">
        <v>0</v>
      </c>
      <c r="AA158">
        <v>0</v>
      </c>
      <c r="AB158">
        <v>0</v>
      </c>
      <c r="AC158">
        <v>0</v>
      </c>
      <c r="AD158">
        <v>0</v>
      </c>
      <c r="AE158">
        <v>0</v>
      </c>
      <c r="AF158">
        <v>0</v>
      </c>
      <c r="AG158">
        <v>0</v>
      </c>
      <c r="AH158">
        <v>0</v>
      </c>
      <c r="AI158">
        <v>170.457</v>
      </c>
      <c r="AJ158">
        <v>170.457</v>
      </c>
      <c r="AK158">
        <v>0</v>
      </c>
      <c r="AL158">
        <v>3.142</v>
      </c>
      <c r="AM158">
        <v>167.315</v>
      </c>
      <c r="AN158">
        <v>0</v>
      </c>
      <c r="AO158">
        <v>0</v>
      </c>
      <c r="AP158">
        <v>0</v>
      </c>
      <c r="AQ158">
        <v>9</v>
      </c>
      <c r="AR158">
        <v>0</v>
      </c>
      <c r="AS158">
        <v>0</v>
      </c>
      <c r="AT158">
        <v>0</v>
      </c>
      <c r="AU158">
        <v>0</v>
      </c>
      <c r="AV158" s="85">
        <v>18000</v>
      </c>
      <c r="AW158">
        <v>0</v>
      </c>
      <c r="AX158">
        <v>0</v>
      </c>
      <c r="AY158">
        <v>0</v>
      </c>
      <c r="AZ158">
        <v>0</v>
      </c>
      <c r="BA158">
        <v>0</v>
      </c>
      <c r="BB158">
        <v>0</v>
      </c>
      <c r="BC158">
        <v>0</v>
      </c>
      <c r="BD158">
        <v>0</v>
      </c>
      <c r="BE158" s="85">
        <v>1013285</v>
      </c>
      <c r="BF158">
        <v>0</v>
      </c>
      <c r="BG158">
        <v>0</v>
      </c>
      <c r="BH158">
        <v>3809</v>
      </c>
      <c r="BI158" s="85">
        <v>4804</v>
      </c>
      <c r="BJ158">
        <v>0</v>
      </c>
      <c r="BK158" s="85">
        <v>1237514</v>
      </c>
      <c r="BL158">
        <v>5051</v>
      </c>
      <c r="BM158">
        <v>4625.0302734</v>
      </c>
      <c r="BN158">
        <v>4887.6337891</v>
      </c>
      <c r="BO158">
        <v>4887.6337891</v>
      </c>
      <c r="BP158">
        <v>5929.1992188</v>
      </c>
      <c r="BQ158">
        <v>0.0501417969</v>
      </c>
      <c r="BR158">
        <v>0.0434155273</v>
      </c>
      <c r="BS158">
        <v>0</v>
      </c>
      <c r="BT158">
        <v>9.82</v>
      </c>
      <c r="BU158">
        <v>0</v>
      </c>
      <c r="BV158">
        <v>916549.42138</v>
      </c>
      <c r="BW158">
        <v>10050.585596</v>
      </c>
      <c r="BX158">
        <v>0</v>
      </c>
      <c r="BY158">
        <v>0</v>
      </c>
      <c r="BZ158">
        <v>28460.15625</v>
      </c>
      <c r="CA158">
        <v>0</v>
      </c>
      <c r="CB158">
        <v>0</v>
      </c>
      <c r="CC158">
        <v>0</v>
      </c>
      <c r="CD158">
        <v>58224.736329</v>
      </c>
      <c r="CE158">
        <v>0</v>
      </c>
      <c r="CF158">
        <v>0</v>
      </c>
      <c r="CG158">
        <v>0</v>
      </c>
      <c r="CH158">
        <v>0.9731359256</v>
      </c>
      <c r="CI158">
        <v>986064</v>
      </c>
      <c r="CJ158">
        <v>213.202</v>
      </c>
      <c r="CK158" s="85">
        <v>64110</v>
      </c>
      <c r="CL158" s="85">
        <v>29574</v>
      </c>
      <c r="CM158" s="85">
        <v>93684</v>
      </c>
      <c r="CN158">
        <v>1106968.8996</v>
      </c>
      <c r="CO158">
        <v>5229</v>
      </c>
      <c r="CP158">
        <v>829.278</v>
      </c>
      <c r="CQ158">
        <v>5262</v>
      </c>
      <c r="CR158">
        <v>987.721</v>
      </c>
      <c r="CS158">
        <v>5199</v>
      </c>
      <c r="CT158">
        <v>2304.818</v>
      </c>
      <c r="CU158">
        <v>5092</v>
      </c>
      <c r="CV158">
        <v>1334.117</v>
      </c>
      <c r="CW158">
        <v>5111</v>
      </c>
      <c r="CX158">
        <v>591.372</v>
      </c>
      <c r="CY158">
        <v>5121</v>
      </c>
      <c r="CZ158">
        <v>332.793</v>
      </c>
      <c r="DA158">
        <v>5121</v>
      </c>
      <c r="DB158">
        <v>1346.994</v>
      </c>
      <c r="DC158">
        <v>5150</v>
      </c>
      <c r="DD158">
        <v>1417.459</v>
      </c>
      <c r="DE158">
        <v>5106</v>
      </c>
      <c r="DF158">
        <v>668.851</v>
      </c>
      <c r="DG158">
        <v>5261</v>
      </c>
      <c r="DH158">
        <v>400.387</v>
      </c>
      <c r="DI158">
        <v>4989</v>
      </c>
      <c r="DJ158">
        <v>572.187</v>
      </c>
      <c r="DK158">
        <v>5092</v>
      </c>
      <c r="DL158">
        <v>182.339</v>
      </c>
      <c r="DM158">
        <v>5060</v>
      </c>
      <c r="DN158">
        <v>241.679</v>
      </c>
      <c r="DP158">
        <v>4971</v>
      </c>
      <c r="DQ158" s="85">
        <v>1076883</v>
      </c>
      <c r="DR158" s="85">
        <v>25584</v>
      </c>
      <c r="DS158" s="85">
        <v>1102467</v>
      </c>
      <c r="DT158">
        <v>0</v>
      </c>
      <c r="DU158" s="85">
        <v>1107271</v>
      </c>
      <c r="DV158" s="85">
        <v>93986</v>
      </c>
      <c r="DW158" s="85">
        <v>93986</v>
      </c>
      <c r="DX158">
        <v>1107271</v>
      </c>
      <c r="DY158">
        <v>5194</v>
      </c>
      <c r="DZ158">
        <v>93986</v>
      </c>
      <c r="EA158" s="85">
        <v>1200955</v>
      </c>
      <c r="EB158" s="85">
        <v>1200955</v>
      </c>
    </row>
    <row r="159" spans="1:132" ht="12.75">
      <c r="A159">
        <v>178808</v>
      </c>
      <c r="B159" t="s">
        <v>447</v>
      </c>
      <c r="C159" t="s">
        <v>585</v>
      </c>
      <c r="D159">
        <v>4</v>
      </c>
      <c r="E159">
        <v>2</v>
      </c>
      <c r="F159">
        <v>393.154</v>
      </c>
      <c r="G159">
        <v>0</v>
      </c>
      <c r="H159">
        <v>0</v>
      </c>
      <c r="I159">
        <v>0.82</v>
      </c>
      <c r="J159">
        <v>4.739</v>
      </c>
      <c r="K159">
        <v>0.451</v>
      </c>
      <c r="L159">
        <v>0</v>
      </c>
      <c r="M159">
        <v>0</v>
      </c>
      <c r="N159">
        <v>0</v>
      </c>
      <c r="O159">
        <v>0</v>
      </c>
      <c r="P159">
        <v>0</v>
      </c>
      <c r="Q159">
        <v>0</v>
      </c>
      <c r="R159">
        <v>5.706</v>
      </c>
      <c r="S159">
        <v>19.658</v>
      </c>
      <c r="T159">
        <v>9.17</v>
      </c>
      <c r="U159">
        <v>0</v>
      </c>
      <c r="V159">
        <v>0</v>
      </c>
      <c r="W159">
        <v>0</v>
      </c>
      <c r="X159">
        <v>0</v>
      </c>
      <c r="Y159">
        <v>0</v>
      </c>
      <c r="Z159">
        <v>0</v>
      </c>
      <c r="AA159">
        <v>0</v>
      </c>
      <c r="AB159">
        <v>0</v>
      </c>
      <c r="AC159">
        <v>0</v>
      </c>
      <c r="AD159">
        <v>0</v>
      </c>
      <c r="AE159">
        <v>0</v>
      </c>
      <c r="AF159">
        <v>2.923</v>
      </c>
      <c r="AG159">
        <v>0</v>
      </c>
      <c r="AH159">
        <v>0</v>
      </c>
      <c r="AI159">
        <v>393.154</v>
      </c>
      <c r="AJ159">
        <v>393.154</v>
      </c>
      <c r="AK159">
        <v>2.923</v>
      </c>
      <c r="AL159">
        <v>6.01</v>
      </c>
      <c r="AM159">
        <v>387.144</v>
      </c>
      <c r="AN159">
        <v>0</v>
      </c>
      <c r="AO159">
        <v>0</v>
      </c>
      <c r="AP159">
        <v>0</v>
      </c>
      <c r="AQ159">
        <v>11</v>
      </c>
      <c r="AR159">
        <v>0</v>
      </c>
      <c r="AS159">
        <v>0</v>
      </c>
      <c r="AT159">
        <v>0</v>
      </c>
      <c r="AU159">
        <v>0</v>
      </c>
      <c r="AV159" s="85">
        <v>22000</v>
      </c>
      <c r="AW159">
        <v>0</v>
      </c>
      <c r="AX159">
        <v>0</v>
      </c>
      <c r="AY159">
        <v>0</v>
      </c>
      <c r="AZ159">
        <v>0</v>
      </c>
      <c r="BA159">
        <v>0</v>
      </c>
      <c r="BB159">
        <v>0</v>
      </c>
      <c r="BC159">
        <v>0</v>
      </c>
      <c r="BD159">
        <v>0</v>
      </c>
      <c r="BE159" s="85">
        <v>2301206</v>
      </c>
      <c r="BF159">
        <v>0</v>
      </c>
      <c r="BG159">
        <v>0</v>
      </c>
      <c r="BH159">
        <v>3809</v>
      </c>
      <c r="BI159" s="85">
        <v>3679</v>
      </c>
      <c r="BJ159">
        <v>0</v>
      </c>
      <c r="BK159" s="85">
        <v>1012670</v>
      </c>
      <c r="BL159">
        <v>5073.761</v>
      </c>
      <c r="BM159">
        <v>4625.0302734</v>
      </c>
      <c r="BN159">
        <v>4887.6337891</v>
      </c>
      <c r="BO159">
        <v>4887.6337891</v>
      </c>
      <c r="BP159">
        <v>5929.1992188</v>
      </c>
      <c r="BQ159">
        <v>0.0501417969</v>
      </c>
      <c r="BR159">
        <v>0.0434155273</v>
      </c>
      <c r="BS159">
        <v>0</v>
      </c>
      <c r="BT159">
        <v>19.67</v>
      </c>
      <c r="BU159">
        <v>0</v>
      </c>
      <c r="BV159">
        <v>2120769.8604</v>
      </c>
      <c r="BW159">
        <v>37215.211817</v>
      </c>
      <c r="BX159">
        <v>0</v>
      </c>
      <c r="BY159">
        <v>13986.530338</v>
      </c>
      <c r="BZ159">
        <v>10874.151367</v>
      </c>
      <c r="CA159">
        <v>0</v>
      </c>
      <c r="CB159">
        <v>0</v>
      </c>
      <c r="CC159">
        <v>1733.1049317</v>
      </c>
      <c r="CD159">
        <v>116627.34863</v>
      </c>
      <c r="CE159">
        <v>0</v>
      </c>
      <c r="CF159">
        <v>0</v>
      </c>
      <c r="CG159">
        <v>0</v>
      </c>
      <c r="CH159">
        <v>0.9731359256</v>
      </c>
      <c r="CI159">
        <v>2239386</v>
      </c>
      <c r="CJ159">
        <v>484.188</v>
      </c>
      <c r="CK159" s="85">
        <v>145596</v>
      </c>
      <c r="CL159" s="85">
        <v>67163</v>
      </c>
      <c r="CM159" s="85">
        <v>212759</v>
      </c>
      <c r="CN159">
        <v>2513965.2075</v>
      </c>
      <c r="CO159">
        <v>5229</v>
      </c>
      <c r="CP159">
        <v>829.278</v>
      </c>
      <c r="CQ159">
        <v>5262</v>
      </c>
      <c r="CR159">
        <v>987.721</v>
      </c>
      <c r="CS159">
        <v>5199</v>
      </c>
      <c r="CT159">
        <v>2304.818</v>
      </c>
      <c r="CU159">
        <v>5092</v>
      </c>
      <c r="CV159">
        <v>1334.117</v>
      </c>
      <c r="CW159">
        <v>5111</v>
      </c>
      <c r="CX159">
        <v>591.372</v>
      </c>
      <c r="CY159">
        <v>5121</v>
      </c>
      <c r="CZ159">
        <v>332.793</v>
      </c>
      <c r="DA159">
        <v>5121</v>
      </c>
      <c r="DB159">
        <v>1346.994</v>
      </c>
      <c r="DC159">
        <v>5150</v>
      </c>
      <c r="DD159">
        <v>1417.459</v>
      </c>
      <c r="DE159">
        <v>5106</v>
      </c>
      <c r="DF159">
        <v>668.851</v>
      </c>
      <c r="DG159">
        <v>5261</v>
      </c>
      <c r="DH159">
        <v>400.387</v>
      </c>
      <c r="DI159">
        <v>4989</v>
      </c>
      <c r="DJ159">
        <v>572.187</v>
      </c>
      <c r="DK159">
        <v>5092</v>
      </c>
      <c r="DL159">
        <v>182.339</v>
      </c>
      <c r="DM159">
        <v>5060</v>
      </c>
      <c r="DN159">
        <v>241.679</v>
      </c>
      <c r="DO159">
        <v>424.018</v>
      </c>
      <c r="DP159">
        <v>4971</v>
      </c>
      <c r="DQ159" s="85">
        <v>2456654</v>
      </c>
      <c r="DR159" s="85">
        <v>58103</v>
      </c>
      <c r="DS159" s="85">
        <v>2514757</v>
      </c>
      <c r="DT159">
        <v>0</v>
      </c>
      <c r="DU159" s="85">
        <v>2518436</v>
      </c>
      <c r="DV159" s="85">
        <v>217230</v>
      </c>
      <c r="DW159" s="85">
        <v>217230</v>
      </c>
      <c r="DX159">
        <v>2518436</v>
      </c>
      <c r="DY159">
        <v>5201</v>
      </c>
      <c r="DZ159">
        <v>217230</v>
      </c>
      <c r="EA159" s="85">
        <v>2731195</v>
      </c>
      <c r="EB159" s="85">
        <v>2731195</v>
      </c>
    </row>
    <row r="160" spans="1:132" ht="12.75">
      <c r="A160">
        <v>178809</v>
      </c>
      <c r="B160" t="s">
        <v>447</v>
      </c>
      <c r="C160" t="s">
        <v>80</v>
      </c>
      <c r="D160">
        <v>4</v>
      </c>
      <c r="E160">
        <v>2</v>
      </c>
      <c r="F160">
        <v>396.204</v>
      </c>
      <c r="G160">
        <v>0</v>
      </c>
      <c r="H160">
        <v>0</v>
      </c>
      <c r="I160">
        <v>0.542</v>
      </c>
      <c r="J160">
        <v>5.121</v>
      </c>
      <c r="K160">
        <v>0</v>
      </c>
      <c r="L160">
        <v>0</v>
      </c>
      <c r="M160">
        <v>0</v>
      </c>
      <c r="N160">
        <v>0</v>
      </c>
      <c r="O160">
        <v>0</v>
      </c>
      <c r="P160">
        <v>0</v>
      </c>
      <c r="Q160">
        <v>0</v>
      </c>
      <c r="R160">
        <v>0.804</v>
      </c>
      <c r="S160">
        <v>19.524</v>
      </c>
      <c r="T160">
        <v>216.67</v>
      </c>
      <c r="U160">
        <v>0</v>
      </c>
      <c r="V160">
        <v>0</v>
      </c>
      <c r="W160">
        <v>0</v>
      </c>
      <c r="X160">
        <v>0</v>
      </c>
      <c r="Y160">
        <v>0</v>
      </c>
      <c r="Z160">
        <v>0</v>
      </c>
      <c r="AA160">
        <v>0</v>
      </c>
      <c r="AB160">
        <v>0</v>
      </c>
      <c r="AC160">
        <v>0</v>
      </c>
      <c r="AD160">
        <v>0</v>
      </c>
      <c r="AE160">
        <v>0</v>
      </c>
      <c r="AF160">
        <v>27.934</v>
      </c>
      <c r="AG160">
        <v>0</v>
      </c>
      <c r="AH160">
        <v>0</v>
      </c>
      <c r="AI160">
        <v>396.204</v>
      </c>
      <c r="AJ160">
        <v>396.204</v>
      </c>
      <c r="AK160">
        <v>27.934</v>
      </c>
      <c r="AL160">
        <v>5.663</v>
      </c>
      <c r="AM160">
        <v>390.541</v>
      </c>
      <c r="AN160">
        <v>14.953</v>
      </c>
      <c r="AO160">
        <v>5.417</v>
      </c>
      <c r="AP160">
        <v>0</v>
      </c>
      <c r="AQ160">
        <v>0</v>
      </c>
      <c r="AR160">
        <v>0</v>
      </c>
      <c r="AS160" s="85">
        <v>4112</v>
      </c>
      <c r="AT160" s="85">
        <v>2708</v>
      </c>
      <c r="AU160">
        <v>0</v>
      </c>
      <c r="AV160">
        <v>0</v>
      </c>
      <c r="AW160">
        <v>0</v>
      </c>
      <c r="AX160">
        <v>0</v>
      </c>
      <c r="AY160">
        <v>0</v>
      </c>
      <c r="AZ160">
        <v>0</v>
      </c>
      <c r="BA160">
        <v>0</v>
      </c>
      <c r="BB160">
        <v>0</v>
      </c>
      <c r="BC160">
        <v>0</v>
      </c>
      <c r="BD160">
        <v>0</v>
      </c>
      <c r="BE160" s="85">
        <v>2543283</v>
      </c>
      <c r="BF160">
        <v>0</v>
      </c>
      <c r="BG160">
        <v>0</v>
      </c>
      <c r="BH160">
        <v>3809</v>
      </c>
      <c r="BI160">
        <v>0</v>
      </c>
      <c r="BJ160">
        <v>0</v>
      </c>
      <c r="BK160" s="85">
        <v>2121833</v>
      </c>
      <c r="BL160">
        <v>5099</v>
      </c>
      <c r="BM160">
        <v>4625.0302734</v>
      </c>
      <c r="BN160">
        <v>4887.6337891</v>
      </c>
      <c r="BO160">
        <v>4887.6337891</v>
      </c>
      <c r="BP160">
        <v>5929.1992188</v>
      </c>
      <c r="BQ160">
        <v>0.0501417969</v>
      </c>
      <c r="BR160">
        <v>0.0434155273</v>
      </c>
      <c r="BS160">
        <v>0</v>
      </c>
      <c r="BT160">
        <v>18.073</v>
      </c>
      <c r="BU160">
        <v>0</v>
      </c>
      <c r="BV160">
        <v>2139378.5828</v>
      </c>
      <c r="BW160">
        <v>5243.7837891</v>
      </c>
      <c r="BX160">
        <v>0</v>
      </c>
      <c r="BY160">
        <v>13891.402266</v>
      </c>
      <c r="BZ160">
        <v>256935.91895</v>
      </c>
      <c r="CA160">
        <v>0</v>
      </c>
      <c r="CB160">
        <v>0</v>
      </c>
      <c r="CC160">
        <v>16562.625098</v>
      </c>
      <c r="CD160">
        <v>107158.41748</v>
      </c>
      <c r="CE160">
        <v>0</v>
      </c>
      <c r="CF160">
        <v>0</v>
      </c>
      <c r="CG160">
        <v>0</v>
      </c>
      <c r="CH160">
        <v>0.9731359256</v>
      </c>
      <c r="CI160">
        <v>2470958</v>
      </c>
      <c r="CJ160">
        <v>534.258</v>
      </c>
      <c r="CK160" s="85">
        <v>160652</v>
      </c>
      <c r="CL160" s="85">
        <v>74108</v>
      </c>
      <c r="CM160" s="85">
        <v>234760</v>
      </c>
      <c r="CN160">
        <v>2778042.7304</v>
      </c>
      <c r="CO160">
        <v>5229</v>
      </c>
      <c r="CP160">
        <v>829.278</v>
      </c>
      <c r="CQ160">
        <v>5262</v>
      </c>
      <c r="CR160">
        <v>987.721</v>
      </c>
      <c r="CS160">
        <v>5199</v>
      </c>
      <c r="CT160">
        <v>2304.818</v>
      </c>
      <c r="CU160">
        <v>5092</v>
      </c>
      <c r="CV160">
        <v>1334.117</v>
      </c>
      <c r="CW160">
        <v>5111</v>
      </c>
      <c r="CX160">
        <v>591.372</v>
      </c>
      <c r="CY160">
        <v>5121</v>
      </c>
      <c r="CZ160">
        <v>332.793</v>
      </c>
      <c r="DA160">
        <v>5121</v>
      </c>
      <c r="DB160">
        <v>1346.994</v>
      </c>
      <c r="DC160">
        <v>5150</v>
      </c>
      <c r="DD160">
        <v>1417.459</v>
      </c>
      <c r="DE160">
        <v>5106</v>
      </c>
      <c r="DF160">
        <v>668.851</v>
      </c>
      <c r="DG160">
        <v>5261</v>
      </c>
      <c r="DH160">
        <v>400.387</v>
      </c>
      <c r="DI160">
        <v>4989</v>
      </c>
      <c r="DJ160">
        <v>572.187</v>
      </c>
      <c r="DK160">
        <v>5092</v>
      </c>
      <c r="DL160">
        <v>182.339</v>
      </c>
      <c r="DM160">
        <v>5060</v>
      </c>
      <c r="DN160">
        <v>241.679</v>
      </c>
      <c r="DP160">
        <v>4971</v>
      </c>
      <c r="DQ160" s="85">
        <v>2724182</v>
      </c>
      <c r="DR160" s="85">
        <v>64111</v>
      </c>
      <c r="DS160" s="85">
        <v>2788293</v>
      </c>
      <c r="DT160">
        <v>0</v>
      </c>
      <c r="DU160" s="85">
        <v>2788293</v>
      </c>
      <c r="DV160" s="85">
        <v>245010</v>
      </c>
      <c r="DW160" s="85">
        <v>245010</v>
      </c>
      <c r="DX160">
        <v>2788293</v>
      </c>
      <c r="DY160">
        <v>5219</v>
      </c>
      <c r="DZ160">
        <v>247718</v>
      </c>
      <c r="EA160" s="85">
        <v>3025761</v>
      </c>
      <c r="EB160" s="85">
        <v>3025761</v>
      </c>
    </row>
    <row r="161" spans="1:132" ht="12.75">
      <c r="A161">
        <v>183801</v>
      </c>
      <c r="B161" t="s">
        <v>447</v>
      </c>
      <c r="C161" t="s">
        <v>350</v>
      </c>
      <c r="D161">
        <v>4</v>
      </c>
      <c r="E161">
        <v>2</v>
      </c>
      <c r="F161">
        <v>171.566</v>
      </c>
      <c r="G161">
        <v>0</v>
      </c>
      <c r="H161">
        <v>0</v>
      </c>
      <c r="I161">
        <v>0</v>
      </c>
      <c r="J161">
        <v>1.101</v>
      </c>
      <c r="K161">
        <v>0</v>
      </c>
      <c r="L161">
        <v>0</v>
      </c>
      <c r="M161">
        <v>0</v>
      </c>
      <c r="N161">
        <v>0</v>
      </c>
      <c r="O161">
        <v>0</v>
      </c>
      <c r="P161">
        <v>0</v>
      </c>
      <c r="Q161">
        <v>26.624</v>
      </c>
      <c r="R161">
        <v>3.696</v>
      </c>
      <c r="S161">
        <v>8.578</v>
      </c>
      <c r="T161">
        <v>57.17</v>
      </c>
      <c r="U161">
        <v>0.99</v>
      </c>
      <c r="V161">
        <v>0</v>
      </c>
      <c r="W161">
        <v>0</v>
      </c>
      <c r="X161">
        <v>0</v>
      </c>
      <c r="Y161">
        <v>0</v>
      </c>
      <c r="Z161">
        <v>0</v>
      </c>
      <c r="AA161">
        <v>0</v>
      </c>
      <c r="AB161">
        <v>0</v>
      </c>
      <c r="AC161">
        <v>0</v>
      </c>
      <c r="AD161">
        <v>0</v>
      </c>
      <c r="AE161">
        <v>0</v>
      </c>
      <c r="AF161">
        <v>0</v>
      </c>
      <c r="AG161">
        <v>0</v>
      </c>
      <c r="AH161">
        <v>0</v>
      </c>
      <c r="AI161">
        <v>171.566</v>
      </c>
      <c r="AJ161">
        <v>171.566</v>
      </c>
      <c r="AK161">
        <v>0</v>
      </c>
      <c r="AL161">
        <v>1.101</v>
      </c>
      <c r="AM161">
        <v>143.841</v>
      </c>
      <c r="AN161">
        <v>118.107</v>
      </c>
      <c r="AO161">
        <v>0</v>
      </c>
      <c r="AP161">
        <v>0</v>
      </c>
      <c r="AQ161">
        <v>0</v>
      </c>
      <c r="AR161">
        <v>0</v>
      </c>
      <c r="AS161" s="85">
        <v>32479</v>
      </c>
      <c r="AT161">
        <v>0</v>
      </c>
      <c r="AU161">
        <v>0</v>
      </c>
      <c r="AV161">
        <v>0</v>
      </c>
      <c r="AW161">
        <v>0</v>
      </c>
      <c r="AX161">
        <v>0</v>
      </c>
      <c r="AY161">
        <v>0</v>
      </c>
      <c r="AZ161">
        <v>0</v>
      </c>
      <c r="BA161">
        <v>0</v>
      </c>
      <c r="BB161">
        <v>0</v>
      </c>
      <c r="BC161">
        <v>0</v>
      </c>
      <c r="BD161">
        <v>0</v>
      </c>
      <c r="BE161" s="85">
        <v>1165282</v>
      </c>
      <c r="BF161">
        <v>0</v>
      </c>
      <c r="BG161">
        <v>0</v>
      </c>
      <c r="BH161">
        <v>3809</v>
      </c>
      <c r="BI161" s="85">
        <v>4530</v>
      </c>
      <c r="BJ161">
        <v>0</v>
      </c>
      <c r="BK161" s="85">
        <v>1200498</v>
      </c>
      <c r="BL161">
        <v>5409</v>
      </c>
      <c r="BM161">
        <v>4625.0302734</v>
      </c>
      <c r="BN161">
        <v>4887.6337891</v>
      </c>
      <c r="BO161">
        <v>4887.6337891</v>
      </c>
      <c r="BP161">
        <v>5929.1992188</v>
      </c>
      <c r="BQ161">
        <v>0.0501417969</v>
      </c>
      <c r="BR161">
        <v>0.0434155273</v>
      </c>
      <c r="BS161">
        <v>0</v>
      </c>
      <c r="BT161">
        <v>3.303</v>
      </c>
      <c r="BU161">
        <v>0</v>
      </c>
      <c r="BV161">
        <v>787959.15083</v>
      </c>
      <c r="BW161">
        <v>24105.752344</v>
      </c>
      <c r="BX161">
        <v>213110</v>
      </c>
      <c r="BY161">
        <v>6103.493959</v>
      </c>
      <c r="BZ161">
        <v>67794.463868</v>
      </c>
      <c r="CA161">
        <v>14146.476416</v>
      </c>
      <c r="CB161">
        <v>0</v>
      </c>
      <c r="CC161">
        <v>0</v>
      </c>
      <c r="CD161">
        <v>19584.14502</v>
      </c>
      <c r="CE161">
        <v>0</v>
      </c>
      <c r="CF161">
        <v>0</v>
      </c>
      <c r="CG161">
        <v>0</v>
      </c>
      <c r="CH161">
        <v>0.9731359256</v>
      </c>
      <c r="CI161">
        <v>1102372</v>
      </c>
      <c r="CJ161">
        <v>238.349</v>
      </c>
      <c r="CK161" s="85">
        <v>71672</v>
      </c>
      <c r="CL161" s="85">
        <v>33062</v>
      </c>
      <c r="CM161" s="85">
        <v>104734</v>
      </c>
      <c r="CN161">
        <v>1270016.4824</v>
      </c>
      <c r="CO161">
        <v>5229</v>
      </c>
      <c r="CP161">
        <v>829.278</v>
      </c>
      <c r="CQ161">
        <v>5262</v>
      </c>
      <c r="CR161">
        <v>987.721</v>
      </c>
      <c r="CS161">
        <v>5199</v>
      </c>
      <c r="CT161">
        <v>2304.818</v>
      </c>
      <c r="CU161">
        <v>5092</v>
      </c>
      <c r="CV161">
        <v>1334.117</v>
      </c>
      <c r="CW161">
        <v>5111</v>
      </c>
      <c r="CX161">
        <v>591.372</v>
      </c>
      <c r="CY161">
        <v>5121</v>
      </c>
      <c r="CZ161">
        <v>332.793</v>
      </c>
      <c r="DA161">
        <v>5121</v>
      </c>
      <c r="DB161">
        <v>1346.994</v>
      </c>
      <c r="DC161">
        <v>5150</v>
      </c>
      <c r="DD161">
        <v>1417.459</v>
      </c>
      <c r="DE161">
        <v>5106</v>
      </c>
      <c r="DF161">
        <v>668.851</v>
      </c>
      <c r="DG161">
        <v>5261</v>
      </c>
      <c r="DH161">
        <v>400.387</v>
      </c>
      <c r="DI161">
        <v>4989</v>
      </c>
      <c r="DJ161">
        <v>572.187</v>
      </c>
      <c r="DK161">
        <v>5092</v>
      </c>
      <c r="DL161">
        <v>182.339</v>
      </c>
      <c r="DM161">
        <v>5060</v>
      </c>
      <c r="DN161">
        <v>241.679</v>
      </c>
      <c r="DP161">
        <v>4971</v>
      </c>
      <c r="DQ161" s="85">
        <v>1289230</v>
      </c>
      <c r="DR161" s="85">
        <v>28602</v>
      </c>
      <c r="DS161" s="85">
        <v>1317832</v>
      </c>
      <c r="DT161">
        <v>0</v>
      </c>
      <c r="DU161" s="85">
        <v>1322362</v>
      </c>
      <c r="DV161" s="85">
        <v>157080</v>
      </c>
      <c r="DW161" s="85">
        <v>157080</v>
      </c>
      <c r="DX161">
        <v>1322362</v>
      </c>
      <c r="DY161">
        <v>5548</v>
      </c>
      <c r="DZ161">
        <v>157080</v>
      </c>
      <c r="EA161" s="85">
        <v>1427096</v>
      </c>
      <c r="EB161" s="85">
        <v>1427096</v>
      </c>
    </row>
    <row r="162" spans="1:132" ht="12.75">
      <c r="A162">
        <v>184801</v>
      </c>
      <c r="B162" t="s">
        <v>447</v>
      </c>
      <c r="C162" t="s">
        <v>126</v>
      </c>
      <c r="D162">
        <v>4</v>
      </c>
      <c r="E162">
        <v>2</v>
      </c>
      <c r="F162">
        <v>113.523</v>
      </c>
      <c r="G162">
        <v>0</v>
      </c>
      <c r="H162">
        <v>0</v>
      </c>
      <c r="I162">
        <v>0</v>
      </c>
      <c r="J162">
        <v>0</v>
      </c>
      <c r="K162">
        <v>0</v>
      </c>
      <c r="L162">
        <v>0</v>
      </c>
      <c r="M162">
        <v>0</v>
      </c>
      <c r="N162">
        <v>0</v>
      </c>
      <c r="O162">
        <v>0</v>
      </c>
      <c r="P162">
        <v>0</v>
      </c>
      <c r="Q162">
        <v>27.924</v>
      </c>
      <c r="R162">
        <v>7.802</v>
      </c>
      <c r="S162">
        <v>0</v>
      </c>
      <c r="T162">
        <v>74.17</v>
      </c>
      <c r="U162">
        <v>1.087</v>
      </c>
      <c r="V162">
        <v>0</v>
      </c>
      <c r="W162">
        <v>0</v>
      </c>
      <c r="X162">
        <v>0</v>
      </c>
      <c r="Y162">
        <v>0</v>
      </c>
      <c r="Z162">
        <v>0</v>
      </c>
      <c r="AA162">
        <v>0</v>
      </c>
      <c r="AB162">
        <v>0</v>
      </c>
      <c r="AC162">
        <v>0</v>
      </c>
      <c r="AD162">
        <v>0</v>
      </c>
      <c r="AE162">
        <v>0</v>
      </c>
      <c r="AF162">
        <v>0</v>
      </c>
      <c r="AG162">
        <v>0</v>
      </c>
      <c r="AH162">
        <v>0</v>
      </c>
      <c r="AI162">
        <v>113.523</v>
      </c>
      <c r="AJ162">
        <v>113.523</v>
      </c>
      <c r="AK162">
        <v>0</v>
      </c>
      <c r="AL162">
        <v>0</v>
      </c>
      <c r="AM162">
        <v>85.599</v>
      </c>
      <c r="AN162">
        <v>127.23</v>
      </c>
      <c r="AO162">
        <v>4</v>
      </c>
      <c r="AP162">
        <v>3</v>
      </c>
      <c r="AQ162">
        <v>0</v>
      </c>
      <c r="AR162">
        <v>0</v>
      </c>
      <c r="AS162" s="85">
        <v>31219</v>
      </c>
      <c r="AT162" s="85">
        <v>2750</v>
      </c>
      <c r="AU162">
        <v>0</v>
      </c>
      <c r="AV162">
        <v>0</v>
      </c>
      <c r="AW162">
        <v>0</v>
      </c>
      <c r="AX162">
        <v>0</v>
      </c>
      <c r="AY162">
        <v>0</v>
      </c>
      <c r="AZ162">
        <v>0</v>
      </c>
      <c r="BA162">
        <v>0</v>
      </c>
      <c r="BB162">
        <v>0</v>
      </c>
      <c r="BC162">
        <v>0</v>
      </c>
      <c r="BD162">
        <v>0</v>
      </c>
      <c r="BE162" s="85">
        <v>878016</v>
      </c>
      <c r="BF162">
        <v>0</v>
      </c>
      <c r="BG162">
        <v>0</v>
      </c>
      <c r="BH162">
        <v>3809</v>
      </c>
      <c r="BI162" s="85">
        <v>4613</v>
      </c>
      <c r="BJ162">
        <v>0</v>
      </c>
      <c r="BK162" s="85">
        <v>1158139</v>
      </c>
      <c r="BL162">
        <v>5285</v>
      </c>
      <c r="BM162">
        <v>4625.0302734</v>
      </c>
      <c r="BN162">
        <v>4887.6337891</v>
      </c>
      <c r="BO162">
        <v>4887.6337891</v>
      </c>
      <c r="BP162">
        <v>5929.1992188</v>
      </c>
      <c r="BQ162">
        <v>0.0501417969</v>
      </c>
      <c r="BR162">
        <v>0.0434155273</v>
      </c>
      <c r="BS162">
        <v>0</v>
      </c>
      <c r="BT162">
        <v>0</v>
      </c>
      <c r="BU162">
        <v>0</v>
      </c>
      <c r="BV162">
        <v>468910.22276</v>
      </c>
      <c r="BW162">
        <v>50885.573536</v>
      </c>
      <c r="BX162">
        <v>223515</v>
      </c>
      <c r="BY162">
        <v>0</v>
      </c>
      <c r="BZ162">
        <v>87953.741212</v>
      </c>
      <c r="CA162">
        <v>15532.545318</v>
      </c>
      <c r="CB162">
        <v>0</v>
      </c>
      <c r="CC162">
        <v>0</v>
      </c>
      <c r="CD162">
        <v>0</v>
      </c>
      <c r="CE162">
        <v>0</v>
      </c>
      <c r="CF162">
        <v>0</v>
      </c>
      <c r="CG162">
        <v>0</v>
      </c>
      <c r="CH162">
        <v>0.9731359256</v>
      </c>
      <c r="CI162">
        <v>824049</v>
      </c>
      <c r="CJ162">
        <v>178.172</v>
      </c>
      <c r="CK162" s="85">
        <v>53576</v>
      </c>
      <c r="CL162" s="85">
        <v>24715</v>
      </c>
      <c r="CM162" s="85">
        <v>78291</v>
      </c>
      <c r="CN162">
        <v>956307.08282</v>
      </c>
      <c r="CO162">
        <v>5229</v>
      </c>
      <c r="CP162">
        <v>829.278</v>
      </c>
      <c r="CQ162">
        <v>5262</v>
      </c>
      <c r="CR162">
        <v>987.721</v>
      </c>
      <c r="CS162">
        <v>5199</v>
      </c>
      <c r="CT162">
        <v>2304.818</v>
      </c>
      <c r="CU162">
        <v>5092</v>
      </c>
      <c r="CV162">
        <v>1334.117</v>
      </c>
      <c r="CW162">
        <v>5111</v>
      </c>
      <c r="CX162">
        <v>591.372</v>
      </c>
      <c r="CY162">
        <v>5121</v>
      </c>
      <c r="CZ162">
        <v>332.793</v>
      </c>
      <c r="DA162">
        <v>5121</v>
      </c>
      <c r="DB162">
        <v>1346.994</v>
      </c>
      <c r="DC162">
        <v>5150</v>
      </c>
      <c r="DD162">
        <v>1417.459</v>
      </c>
      <c r="DE162">
        <v>5106</v>
      </c>
      <c r="DF162">
        <v>668.851</v>
      </c>
      <c r="DG162">
        <v>5261</v>
      </c>
      <c r="DH162">
        <v>400.387</v>
      </c>
      <c r="DI162">
        <v>4989</v>
      </c>
      <c r="DJ162">
        <v>572.187</v>
      </c>
      <c r="DK162">
        <v>5092</v>
      </c>
      <c r="DL162">
        <v>182.339</v>
      </c>
      <c r="DM162">
        <v>5060</v>
      </c>
      <c r="DN162">
        <v>241.679</v>
      </c>
      <c r="DP162">
        <v>4971</v>
      </c>
      <c r="DQ162" s="85">
        <v>941639</v>
      </c>
      <c r="DR162" s="85">
        <v>21381</v>
      </c>
      <c r="DS162" s="85">
        <v>963020</v>
      </c>
      <c r="DT162">
        <v>0</v>
      </c>
      <c r="DU162" s="85">
        <v>967633</v>
      </c>
      <c r="DV162" s="85">
        <v>89617</v>
      </c>
      <c r="DW162" s="85">
        <v>89617</v>
      </c>
      <c r="DX162">
        <v>967633</v>
      </c>
      <c r="DY162">
        <v>5431</v>
      </c>
      <c r="DZ162">
        <v>92367</v>
      </c>
      <c r="EA162" s="85">
        <v>1048674</v>
      </c>
      <c r="EB162" s="85">
        <v>1048674</v>
      </c>
    </row>
    <row r="163" spans="1:132" ht="12.75">
      <c r="A163">
        <v>188801</v>
      </c>
      <c r="B163" t="s">
        <v>447</v>
      </c>
      <c r="C163" t="s">
        <v>42</v>
      </c>
      <c r="D163">
        <v>4</v>
      </c>
      <c r="E163">
        <v>2</v>
      </c>
      <c r="F163">
        <v>177.29</v>
      </c>
      <c r="G163">
        <v>0</v>
      </c>
      <c r="H163">
        <v>0</v>
      </c>
      <c r="I163">
        <v>0</v>
      </c>
      <c r="J163">
        <v>2.74</v>
      </c>
      <c r="K163">
        <v>1.101</v>
      </c>
      <c r="L163">
        <v>0</v>
      </c>
      <c r="M163">
        <v>0</v>
      </c>
      <c r="N163">
        <v>0</v>
      </c>
      <c r="O163">
        <v>0</v>
      </c>
      <c r="P163">
        <v>0</v>
      </c>
      <c r="Q163">
        <v>25.412</v>
      </c>
      <c r="R163">
        <v>14.668</v>
      </c>
      <c r="S163">
        <v>0</v>
      </c>
      <c r="T163">
        <v>159.5</v>
      </c>
      <c r="U163">
        <v>0.255</v>
      </c>
      <c r="V163">
        <v>0</v>
      </c>
      <c r="W163">
        <v>0</v>
      </c>
      <c r="X163">
        <v>0</v>
      </c>
      <c r="Y163">
        <v>0</v>
      </c>
      <c r="Z163">
        <v>0</v>
      </c>
      <c r="AA163">
        <v>0</v>
      </c>
      <c r="AB163">
        <v>0</v>
      </c>
      <c r="AC163">
        <v>0</v>
      </c>
      <c r="AD163">
        <v>0</v>
      </c>
      <c r="AE163">
        <v>0</v>
      </c>
      <c r="AF163">
        <v>0</v>
      </c>
      <c r="AG163">
        <v>0</v>
      </c>
      <c r="AH163">
        <v>0</v>
      </c>
      <c r="AI163">
        <v>177.29</v>
      </c>
      <c r="AJ163">
        <v>177.29</v>
      </c>
      <c r="AK163">
        <v>0</v>
      </c>
      <c r="AL163">
        <v>3.841</v>
      </c>
      <c r="AM163">
        <v>148.037</v>
      </c>
      <c r="AN163">
        <v>183.431</v>
      </c>
      <c r="AO163">
        <v>0</v>
      </c>
      <c r="AP163">
        <v>0</v>
      </c>
      <c r="AQ163">
        <v>12.292</v>
      </c>
      <c r="AR163">
        <v>0</v>
      </c>
      <c r="AS163" s="85">
        <v>48755</v>
      </c>
      <c r="AT163">
        <v>0</v>
      </c>
      <c r="AU163">
        <v>0</v>
      </c>
      <c r="AV163" s="85">
        <v>24584</v>
      </c>
      <c r="AW163">
        <v>0</v>
      </c>
      <c r="AX163">
        <v>0</v>
      </c>
      <c r="AY163">
        <v>0</v>
      </c>
      <c r="AZ163">
        <v>0</v>
      </c>
      <c r="BA163">
        <v>0</v>
      </c>
      <c r="BB163">
        <v>0</v>
      </c>
      <c r="BC163">
        <v>0</v>
      </c>
      <c r="BD163">
        <v>0</v>
      </c>
      <c r="BE163" s="85">
        <v>1419882</v>
      </c>
      <c r="BF163">
        <v>0</v>
      </c>
      <c r="BG163">
        <v>0</v>
      </c>
      <c r="BH163">
        <v>3809</v>
      </c>
      <c r="BI163" s="85">
        <v>6308</v>
      </c>
      <c r="BJ163">
        <v>0</v>
      </c>
      <c r="BK163" s="85">
        <v>1714945</v>
      </c>
      <c r="BL163">
        <v>5084</v>
      </c>
      <c r="BM163">
        <v>4625.0302734</v>
      </c>
      <c r="BN163">
        <v>4887.6337891</v>
      </c>
      <c r="BO163">
        <v>4887.6337891</v>
      </c>
      <c r="BP163">
        <v>5929.1992188</v>
      </c>
      <c r="BQ163">
        <v>0.0501417969</v>
      </c>
      <c r="BR163">
        <v>0.0434155273</v>
      </c>
      <c r="BS163">
        <v>0</v>
      </c>
      <c r="BT163">
        <v>11.523</v>
      </c>
      <c r="BU163">
        <v>0</v>
      </c>
      <c r="BV163">
        <v>810944.78495</v>
      </c>
      <c r="BW163">
        <v>95666.443555</v>
      </c>
      <c r="BX163">
        <v>203408</v>
      </c>
      <c r="BY163">
        <v>0</v>
      </c>
      <c r="BZ163">
        <v>189141.45508</v>
      </c>
      <c r="CA163">
        <v>3643.7893799</v>
      </c>
      <c r="CB163">
        <v>0</v>
      </c>
      <c r="CC163">
        <v>0</v>
      </c>
      <c r="CD163">
        <v>68322.162598</v>
      </c>
      <c r="CE163">
        <v>0</v>
      </c>
      <c r="CF163">
        <v>0</v>
      </c>
      <c r="CG163">
        <v>0</v>
      </c>
      <c r="CH163">
        <v>0.9731359256</v>
      </c>
      <c r="CI163">
        <v>1334293</v>
      </c>
      <c r="CJ163">
        <v>288.494</v>
      </c>
      <c r="CK163" s="85">
        <v>86750</v>
      </c>
      <c r="CL163" s="85">
        <v>40018</v>
      </c>
      <c r="CM163" s="85">
        <v>126768</v>
      </c>
      <c r="CN163">
        <v>1546649.6356</v>
      </c>
      <c r="CO163">
        <v>5229</v>
      </c>
      <c r="CP163">
        <v>829.278</v>
      </c>
      <c r="CQ163">
        <v>5262</v>
      </c>
      <c r="CR163">
        <v>987.721</v>
      </c>
      <c r="CS163">
        <v>5199</v>
      </c>
      <c r="CT163">
        <v>2304.818</v>
      </c>
      <c r="CU163">
        <v>5092</v>
      </c>
      <c r="CV163">
        <v>1334.117</v>
      </c>
      <c r="CW163">
        <v>5111</v>
      </c>
      <c r="CX163">
        <v>591.372</v>
      </c>
      <c r="CY163">
        <v>5121</v>
      </c>
      <c r="CZ163">
        <v>332.793</v>
      </c>
      <c r="DA163">
        <v>5121</v>
      </c>
      <c r="DB163">
        <v>1346.994</v>
      </c>
      <c r="DC163">
        <v>5150</v>
      </c>
      <c r="DD163">
        <v>1417.459</v>
      </c>
      <c r="DE163">
        <v>5106</v>
      </c>
      <c r="DF163">
        <v>668.851</v>
      </c>
      <c r="DG163">
        <v>5261</v>
      </c>
      <c r="DH163">
        <v>400.387</v>
      </c>
      <c r="DI163">
        <v>4989</v>
      </c>
      <c r="DJ163">
        <v>572.187</v>
      </c>
      <c r="DK163">
        <v>5092</v>
      </c>
      <c r="DL163">
        <v>182.339</v>
      </c>
      <c r="DM163">
        <v>5060</v>
      </c>
      <c r="DN163">
        <v>241.679</v>
      </c>
      <c r="DP163">
        <v>4971</v>
      </c>
      <c r="DQ163" s="85">
        <v>1466703</v>
      </c>
      <c r="DR163" s="85">
        <v>34619</v>
      </c>
      <c r="DS163" s="85">
        <v>1501322</v>
      </c>
      <c r="DT163">
        <v>0</v>
      </c>
      <c r="DU163" s="85">
        <v>1507630</v>
      </c>
      <c r="DV163" s="85">
        <v>87748</v>
      </c>
      <c r="DW163" s="85">
        <v>87748</v>
      </c>
      <c r="DX163">
        <v>1507630</v>
      </c>
      <c r="DY163">
        <v>5226</v>
      </c>
      <c r="DZ163">
        <v>87748</v>
      </c>
      <c r="EA163" s="85">
        <v>1634398</v>
      </c>
      <c r="EB163" s="85">
        <v>1634398</v>
      </c>
    </row>
    <row r="164" spans="1:132" ht="12.75">
      <c r="A164">
        <v>193801</v>
      </c>
      <c r="B164" t="s">
        <v>447</v>
      </c>
      <c r="C164" t="s">
        <v>352</v>
      </c>
      <c r="D164">
        <v>4</v>
      </c>
      <c r="E164">
        <v>2</v>
      </c>
      <c r="F164">
        <v>158.77</v>
      </c>
      <c r="G164">
        <v>0</v>
      </c>
      <c r="H164">
        <v>0</v>
      </c>
      <c r="I164">
        <v>0.472</v>
      </c>
      <c r="J164">
        <v>4.694</v>
      </c>
      <c r="K164">
        <v>0</v>
      </c>
      <c r="L164">
        <v>0</v>
      </c>
      <c r="M164">
        <v>0</v>
      </c>
      <c r="N164">
        <v>0</v>
      </c>
      <c r="O164">
        <v>0</v>
      </c>
      <c r="P164">
        <v>78.366</v>
      </c>
      <c r="Q164">
        <v>10.016</v>
      </c>
      <c r="R164">
        <v>10.42</v>
      </c>
      <c r="S164">
        <v>0</v>
      </c>
      <c r="T164">
        <v>168</v>
      </c>
      <c r="U164">
        <v>0</v>
      </c>
      <c r="V164">
        <v>0</v>
      </c>
      <c r="W164">
        <v>0</v>
      </c>
      <c r="X164">
        <v>0</v>
      </c>
      <c r="Y164">
        <v>0</v>
      </c>
      <c r="Z164">
        <v>0</v>
      </c>
      <c r="AA164">
        <v>0</v>
      </c>
      <c r="AB164">
        <v>0</v>
      </c>
      <c r="AC164">
        <v>0</v>
      </c>
      <c r="AD164">
        <v>0</v>
      </c>
      <c r="AE164">
        <v>0</v>
      </c>
      <c r="AF164">
        <v>1</v>
      </c>
      <c r="AG164">
        <v>0</v>
      </c>
      <c r="AH164">
        <v>0</v>
      </c>
      <c r="AI164">
        <v>158.77</v>
      </c>
      <c r="AJ164">
        <v>158.77</v>
      </c>
      <c r="AK164">
        <v>1</v>
      </c>
      <c r="AL164">
        <v>83.532</v>
      </c>
      <c r="AM164">
        <v>65.222</v>
      </c>
      <c r="AN164">
        <v>57.796</v>
      </c>
      <c r="AO164">
        <v>0</v>
      </c>
      <c r="AP164">
        <v>0</v>
      </c>
      <c r="AQ164">
        <v>0</v>
      </c>
      <c r="AR164">
        <v>0</v>
      </c>
      <c r="AS164" s="85">
        <v>15894</v>
      </c>
      <c r="AT164">
        <v>0</v>
      </c>
      <c r="AU164">
        <v>0</v>
      </c>
      <c r="AV164">
        <v>0</v>
      </c>
      <c r="AW164">
        <v>0</v>
      </c>
      <c r="AX164">
        <v>0</v>
      </c>
      <c r="AY164">
        <v>0</v>
      </c>
      <c r="AZ164">
        <v>0</v>
      </c>
      <c r="BA164" s="85">
        <v>11476</v>
      </c>
      <c r="BB164">
        <v>0</v>
      </c>
      <c r="BC164">
        <v>0</v>
      </c>
      <c r="BD164">
        <v>0</v>
      </c>
      <c r="BE164" s="85">
        <v>2688680</v>
      </c>
      <c r="BF164">
        <v>0</v>
      </c>
      <c r="BG164">
        <v>0</v>
      </c>
      <c r="BH164">
        <v>3809</v>
      </c>
      <c r="BI164" s="85">
        <v>12523</v>
      </c>
      <c r="BJ164" s="85">
        <v>4162</v>
      </c>
      <c r="BK164" s="85">
        <v>2791075</v>
      </c>
      <c r="BL164">
        <v>5089</v>
      </c>
      <c r="BM164">
        <v>4625.0302734</v>
      </c>
      <c r="BN164">
        <v>4887.6337891</v>
      </c>
      <c r="BO164">
        <v>4887.6337891</v>
      </c>
      <c r="BP164">
        <v>5929.1992188</v>
      </c>
      <c r="BQ164">
        <v>0.0501417969</v>
      </c>
      <c r="BR164">
        <v>0.0434155273</v>
      </c>
      <c r="BS164">
        <v>11476</v>
      </c>
      <c r="BT164">
        <v>329.906</v>
      </c>
      <c r="BU164">
        <v>0</v>
      </c>
      <c r="BV164">
        <v>357285.27844</v>
      </c>
      <c r="BW164">
        <v>67960.481446</v>
      </c>
      <c r="BX164">
        <v>80172</v>
      </c>
      <c r="BY164">
        <v>0</v>
      </c>
      <c r="BZ164">
        <v>199221.09375</v>
      </c>
      <c r="CA164">
        <v>0</v>
      </c>
      <c r="CB164">
        <v>0</v>
      </c>
      <c r="CC164">
        <v>592.91992188</v>
      </c>
      <c r="CD164">
        <v>1956078.3975</v>
      </c>
      <c r="CE164">
        <v>0</v>
      </c>
      <c r="CF164">
        <v>1858590.5039</v>
      </c>
      <c r="CG164">
        <v>0</v>
      </c>
      <c r="CH164">
        <v>0.9731359256</v>
      </c>
      <c r="CI164">
        <v>2589817</v>
      </c>
      <c r="CJ164">
        <v>559.957</v>
      </c>
      <c r="CK164" s="85">
        <v>168379</v>
      </c>
      <c r="CL164" s="85">
        <v>77673</v>
      </c>
      <c r="CM164" s="85">
        <v>246052</v>
      </c>
      <c r="CN164">
        <v>2934732.171</v>
      </c>
      <c r="CO164">
        <v>5229</v>
      </c>
      <c r="CP164">
        <v>829.278</v>
      </c>
      <c r="CQ164">
        <v>5262</v>
      </c>
      <c r="CR164">
        <v>987.721</v>
      </c>
      <c r="CS164">
        <v>5199</v>
      </c>
      <c r="CT164">
        <v>2304.818</v>
      </c>
      <c r="CU164">
        <v>5092</v>
      </c>
      <c r="CV164">
        <v>1334.117</v>
      </c>
      <c r="CW164">
        <v>5111</v>
      </c>
      <c r="CX164">
        <v>591.372</v>
      </c>
      <c r="CY164">
        <v>5121</v>
      </c>
      <c r="CZ164">
        <v>332.793</v>
      </c>
      <c r="DA164">
        <v>5121</v>
      </c>
      <c r="DB164">
        <v>1346.994</v>
      </c>
      <c r="DC164">
        <v>5150</v>
      </c>
      <c r="DD164">
        <v>1417.459</v>
      </c>
      <c r="DE164">
        <v>5106</v>
      </c>
      <c r="DF164">
        <v>668.851</v>
      </c>
      <c r="DG164">
        <v>5261</v>
      </c>
      <c r="DH164">
        <v>400.387</v>
      </c>
      <c r="DI164">
        <v>4989</v>
      </c>
      <c r="DJ164">
        <v>572.187</v>
      </c>
      <c r="DK164">
        <v>5092</v>
      </c>
      <c r="DL164">
        <v>182.339</v>
      </c>
      <c r="DM164">
        <v>5060</v>
      </c>
      <c r="DN164">
        <v>241.679</v>
      </c>
      <c r="DP164">
        <v>4971</v>
      </c>
      <c r="DQ164" s="85">
        <v>2849621</v>
      </c>
      <c r="DR164" s="85">
        <v>67195</v>
      </c>
      <c r="DS164" s="85">
        <v>2916816</v>
      </c>
      <c r="DT164" s="85">
        <v>7314</v>
      </c>
      <c r="DU164" s="85">
        <v>2936653</v>
      </c>
      <c r="DV164" s="85">
        <v>247973</v>
      </c>
      <c r="DW164" s="85">
        <v>247973</v>
      </c>
      <c r="DX164">
        <v>2936653</v>
      </c>
      <c r="DY164">
        <v>5244</v>
      </c>
      <c r="DZ164">
        <v>247973</v>
      </c>
      <c r="EA164" s="85">
        <v>3182705</v>
      </c>
      <c r="EB164" s="85">
        <v>3182705</v>
      </c>
    </row>
    <row r="165" spans="1:132" ht="12.75">
      <c r="A165">
        <v>212801</v>
      </c>
      <c r="B165" t="s">
        <v>447</v>
      </c>
      <c r="C165" t="s">
        <v>353</v>
      </c>
      <c r="D165">
        <v>4</v>
      </c>
      <c r="E165">
        <v>2</v>
      </c>
      <c r="F165">
        <v>424.557</v>
      </c>
      <c r="G165">
        <v>0</v>
      </c>
      <c r="H165">
        <v>0</v>
      </c>
      <c r="I165">
        <v>1.045</v>
      </c>
      <c r="J165">
        <v>8.1</v>
      </c>
      <c r="K165">
        <v>0.437</v>
      </c>
      <c r="L165">
        <v>0</v>
      </c>
      <c r="M165">
        <v>0</v>
      </c>
      <c r="N165">
        <v>0</v>
      </c>
      <c r="O165">
        <v>0</v>
      </c>
      <c r="P165">
        <v>0</v>
      </c>
      <c r="Q165">
        <v>0</v>
      </c>
      <c r="R165">
        <v>7.062</v>
      </c>
      <c r="S165">
        <v>0</v>
      </c>
      <c r="T165">
        <v>149.5</v>
      </c>
      <c r="U165">
        <v>0</v>
      </c>
      <c r="V165">
        <v>0</v>
      </c>
      <c r="W165">
        <v>0</v>
      </c>
      <c r="X165">
        <v>0</v>
      </c>
      <c r="Y165">
        <v>0</v>
      </c>
      <c r="Z165">
        <v>0</v>
      </c>
      <c r="AA165">
        <v>0</v>
      </c>
      <c r="AB165">
        <v>0</v>
      </c>
      <c r="AC165">
        <v>0</v>
      </c>
      <c r="AD165">
        <v>0</v>
      </c>
      <c r="AE165">
        <v>0</v>
      </c>
      <c r="AF165">
        <v>0</v>
      </c>
      <c r="AG165">
        <v>0</v>
      </c>
      <c r="AH165">
        <v>0</v>
      </c>
      <c r="AI165">
        <v>424.557</v>
      </c>
      <c r="AJ165">
        <v>424.557</v>
      </c>
      <c r="AK165">
        <v>0</v>
      </c>
      <c r="AL165">
        <v>9.582</v>
      </c>
      <c r="AM165">
        <v>414.975</v>
      </c>
      <c r="AN165">
        <v>0</v>
      </c>
      <c r="AO165">
        <v>8</v>
      </c>
      <c r="AP165">
        <v>2</v>
      </c>
      <c r="AQ165">
        <v>0</v>
      </c>
      <c r="AR165">
        <v>0</v>
      </c>
      <c r="AS165">
        <v>0</v>
      </c>
      <c r="AT165" s="85">
        <v>4500</v>
      </c>
      <c r="AU165">
        <v>0</v>
      </c>
      <c r="AV165">
        <v>0</v>
      </c>
      <c r="AW165">
        <v>0</v>
      </c>
      <c r="AX165">
        <v>0</v>
      </c>
      <c r="AY165">
        <v>0</v>
      </c>
      <c r="AZ165">
        <v>0</v>
      </c>
      <c r="BA165">
        <v>0</v>
      </c>
      <c r="BB165">
        <v>0</v>
      </c>
      <c r="BC165">
        <v>0</v>
      </c>
      <c r="BD165">
        <v>0</v>
      </c>
      <c r="BE165" s="85">
        <v>2679403</v>
      </c>
      <c r="BF165">
        <v>0</v>
      </c>
      <c r="BG165">
        <v>0</v>
      </c>
      <c r="BH165">
        <v>3809</v>
      </c>
      <c r="BI165" s="85">
        <v>7142</v>
      </c>
      <c r="BJ165">
        <v>0</v>
      </c>
      <c r="BK165" s="85">
        <v>1974738</v>
      </c>
      <c r="BL165">
        <v>5041</v>
      </c>
      <c r="BM165">
        <v>4625.0302734</v>
      </c>
      <c r="BN165">
        <v>4887.6337891</v>
      </c>
      <c r="BO165">
        <v>4887.6337891</v>
      </c>
      <c r="BP165">
        <v>5929.1992188</v>
      </c>
      <c r="BQ165">
        <v>0.0501417969</v>
      </c>
      <c r="BR165">
        <v>0.0434155273</v>
      </c>
      <c r="BS165">
        <v>0</v>
      </c>
      <c r="BT165">
        <v>30.836</v>
      </c>
      <c r="BU165">
        <v>0</v>
      </c>
      <c r="BV165">
        <v>2273227.721</v>
      </c>
      <c r="BW165">
        <v>46059.205371</v>
      </c>
      <c r="BX165">
        <v>0</v>
      </c>
      <c r="BY165">
        <v>0</v>
      </c>
      <c r="BZ165">
        <v>177283.05664</v>
      </c>
      <c r="CA165">
        <v>0</v>
      </c>
      <c r="CB165">
        <v>0</v>
      </c>
      <c r="CC165">
        <v>0</v>
      </c>
      <c r="CD165">
        <v>182832.78711</v>
      </c>
      <c r="CE165">
        <v>0</v>
      </c>
      <c r="CF165">
        <v>0</v>
      </c>
      <c r="CG165">
        <v>0</v>
      </c>
      <c r="CH165">
        <v>0.9731359256</v>
      </c>
      <c r="CI165">
        <v>2607423</v>
      </c>
      <c r="CJ165">
        <v>563.763</v>
      </c>
      <c r="CK165" s="85">
        <v>169524</v>
      </c>
      <c r="CL165" s="85">
        <v>78201</v>
      </c>
      <c r="CM165" s="85">
        <v>247725</v>
      </c>
      <c r="CN165">
        <v>2927127.7701</v>
      </c>
      <c r="CO165">
        <v>5229</v>
      </c>
      <c r="CP165">
        <v>829.278</v>
      </c>
      <c r="CQ165">
        <v>5262</v>
      </c>
      <c r="CR165">
        <v>987.721</v>
      </c>
      <c r="CS165">
        <v>5199</v>
      </c>
      <c r="CT165">
        <v>2304.818</v>
      </c>
      <c r="CU165">
        <v>5092</v>
      </c>
      <c r="CV165">
        <v>1334.117</v>
      </c>
      <c r="CW165">
        <v>5111</v>
      </c>
      <c r="CX165">
        <v>591.372</v>
      </c>
      <c r="CY165">
        <v>5121</v>
      </c>
      <c r="CZ165">
        <v>332.793</v>
      </c>
      <c r="DA165">
        <v>5121</v>
      </c>
      <c r="DB165">
        <v>1346.994</v>
      </c>
      <c r="DC165">
        <v>5150</v>
      </c>
      <c r="DD165">
        <v>1417.459</v>
      </c>
      <c r="DE165">
        <v>5106</v>
      </c>
      <c r="DF165">
        <v>668.851</v>
      </c>
      <c r="DG165">
        <v>5261</v>
      </c>
      <c r="DH165">
        <v>400.387</v>
      </c>
      <c r="DI165">
        <v>4989</v>
      </c>
      <c r="DJ165">
        <v>572.187</v>
      </c>
      <c r="DK165">
        <v>5092</v>
      </c>
      <c r="DL165">
        <v>182.339</v>
      </c>
      <c r="DM165">
        <v>5060</v>
      </c>
      <c r="DN165">
        <v>241.679</v>
      </c>
      <c r="DP165">
        <v>4971</v>
      </c>
      <c r="DQ165" s="85">
        <v>2841929</v>
      </c>
      <c r="DR165" s="85">
        <v>67652</v>
      </c>
      <c r="DS165" s="85">
        <v>2909581</v>
      </c>
      <c r="DT165">
        <v>0</v>
      </c>
      <c r="DU165" s="85">
        <v>2916723</v>
      </c>
      <c r="DV165" s="85">
        <v>237320</v>
      </c>
      <c r="DW165" s="85">
        <v>237320</v>
      </c>
      <c r="DX165">
        <v>2916723</v>
      </c>
      <c r="DY165">
        <v>5174</v>
      </c>
      <c r="DZ165">
        <v>241820</v>
      </c>
      <c r="EA165" s="85">
        <v>3168948</v>
      </c>
      <c r="EB165" s="85">
        <v>3168948</v>
      </c>
    </row>
    <row r="166" spans="1:132" ht="12.75">
      <c r="A166">
        <v>212803</v>
      </c>
      <c r="B166" t="s">
        <v>447</v>
      </c>
      <c r="C166" t="s">
        <v>354</v>
      </c>
      <c r="D166">
        <v>4</v>
      </c>
      <c r="E166">
        <v>2</v>
      </c>
      <c r="F166">
        <v>132.356</v>
      </c>
      <c r="G166">
        <v>0</v>
      </c>
      <c r="H166">
        <v>0</v>
      </c>
      <c r="I166">
        <v>0.233</v>
      </c>
      <c r="J166">
        <v>0</v>
      </c>
      <c r="K166">
        <v>0</v>
      </c>
      <c r="L166">
        <v>0</v>
      </c>
      <c r="M166">
        <v>0</v>
      </c>
      <c r="N166">
        <v>0</v>
      </c>
      <c r="O166">
        <v>0</v>
      </c>
      <c r="P166">
        <v>63.084</v>
      </c>
      <c r="Q166">
        <v>20.144</v>
      </c>
      <c r="R166">
        <v>0.425</v>
      </c>
      <c r="S166">
        <v>0</v>
      </c>
      <c r="T166">
        <v>128.67</v>
      </c>
      <c r="U166">
        <v>0</v>
      </c>
      <c r="V166">
        <v>0</v>
      </c>
      <c r="W166">
        <v>0</v>
      </c>
      <c r="X166">
        <v>0</v>
      </c>
      <c r="Y166">
        <v>0</v>
      </c>
      <c r="Z166">
        <v>0</v>
      </c>
      <c r="AA166">
        <v>0</v>
      </c>
      <c r="AB166">
        <v>0</v>
      </c>
      <c r="AC166">
        <v>0</v>
      </c>
      <c r="AD166">
        <v>0</v>
      </c>
      <c r="AE166">
        <v>0</v>
      </c>
      <c r="AF166">
        <v>0</v>
      </c>
      <c r="AG166">
        <v>0</v>
      </c>
      <c r="AH166">
        <v>0</v>
      </c>
      <c r="AI166">
        <v>132.356</v>
      </c>
      <c r="AJ166">
        <v>132.356</v>
      </c>
      <c r="AK166">
        <v>0</v>
      </c>
      <c r="AL166">
        <v>63.317</v>
      </c>
      <c r="AM166">
        <v>48.895</v>
      </c>
      <c r="AN166">
        <v>71.742</v>
      </c>
      <c r="AO166">
        <v>0</v>
      </c>
      <c r="AP166">
        <v>0</v>
      </c>
      <c r="AQ166">
        <v>24.167</v>
      </c>
      <c r="AR166">
        <v>0</v>
      </c>
      <c r="AS166" s="85">
        <v>19729</v>
      </c>
      <c r="AT166">
        <v>0</v>
      </c>
      <c r="AU166">
        <v>0</v>
      </c>
      <c r="AV166" s="85">
        <v>48334</v>
      </c>
      <c r="AW166">
        <v>0</v>
      </c>
      <c r="AX166">
        <v>0</v>
      </c>
      <c r="AY166">
        <v>0</v>
      </c>
      <c r="AZ166">
        <v>0</v>
      </c>
      <c r="BA166">
        <v>0</v>
      </c>
      <c r="BB166">
        <v>0</v>
      </c>
      <c r="BC166">
        <v>0</v>
      </c>
      <c r="BD166">
        <v>0</v>
      </c>
      <c r="BE166" s="85">
        <v>2107228</v>
      </c>
      <c r="BF166">
        <v>0</v>
      </c>
      <c r="BG166">
        <v>0</v>
      </c>
      <c r="BH166">
        <v>3809</v>
      </c>
      <c r="BI166" s="85">
        <v>9838</v>
      </c>
      <c r="BJ166">
        <v>0</v>
      </c>
      <c r="BK166" s="85">
        <v>2738183</v>
      </c>
      <c r="BL166">
        <v>5018</v>
      </c>
      <c r="BM166">
        <v>4625.0302734</v>
      </c>
      <c r="BN166">
        <v>4887.6337891</v>
      </c>
      <c r="BO166">
        <v>4887.6337891</v>
      </c>
      <c r="BP166">
        <v>5929.1992188</v>
      </c>
      <c r="BQ166">
        <v>0.0501417969</v>
      </c>
      <c r="BR166">
        <v>0.0434155273</v>
      </c>
      <c r="BS166">
        <v>0</v>
      </c>
      <c r="BT166">
        <v>253.501</v>
      </c>
      <c r="BU166">
        <v>0</v>
      </c>
      <c r="BV166">
        <v>267846.1821</v>
      </c>
      <c r="BW166">
        <v>2771.9006348</v>
      </c>
      <c r="BX166">
        <v>161241</v>
      </c>
      <c r="BY166">
        <v>0</v>
      </c>
      <c r="BZ166">
        <v>152582.0127</v>
      </c>
      <c r="CA166">
        <v>0</v>
      </c>
      <c r="CB166">
        <v>0</v>
      </c>
      <c r="CC166">
        <v>0</v>
      </c>
      <c r="CD166">
        <v>1503057.9312</v>
      </c>
      <c r="CE166">
        <v>0</v>
      </c>
      <c r="CF166">
        <v>1496150.4141</v>
      </c>
      <c r="CG166">
        <v>0</v>
      </c>
      <c r="CH166">
        <v>0.9731359256</v>
      </c>
      <c r="CI166">
        <v>2031420</v>
      </c>
      <c r="CJ166">
        <v>439.223</v>
      </c>
      <c r="CK166" s="85">
        <v>132075</v>
      </c>
      <c r="CL166" s="85">
        <v>60926</v>
      </c>
      <c r="CM166" s="85">
        <v>193001</v>
      </c>
      <c r="CN166">
        <v>2300229.0266</v>
      </c>
      <c r="CO166">
        <v>5229</v>
      </c>
      <c r="CP166">
        <v>829.278</v>
      </c>
      <c r="CQ166">
        <v>5262</v>
      </c>
      <c r="CR166">
        <v>987.721</v>
      </c>
      <c r="CS166">
        <v>5199</v>
      </c>
      <c r="CT166">
        <v>2304.818</v>
      </c>
      <c r="CU166">
        <v>5092</v>
      </c>
      <c r="CV166">
        <v>1334.117</v>
      </c>
      <c r="CW166">
        <v>5111</v>
      </c>
      <c r="CX166">
        <v>591.372</v>
      </c>
      <c r="CY166">
        <v>5121</v>
      </c>
      <c r="CZ166">
        <v>332.793</v>
      </c>
      <c r="DA166">
        <v>5121</v>
      </c>
      <c r="DB166">
        <v>1346.994</v>
      </c>
      <c r="DC166">
        <v>5150</v>
      </c>
      <c r="DD166">
        <v>1417.459</v>
      </c>
      <c r="DE166">
        <v>5106</v>
      </c>
      <c r="DF166">
        <v>668.851</v>
      </c>
      <c r="DG166">
        <v>5261</v>
      </c>
      <c r="DH166">
        <v>400.387</v>
      </c>
      <c r="DI166">
        <v>4989</v>
      </c>
      <c r="DJ166">
        <v>572.187</v>
      </c>
      <c r="DK166">
        <v>5092</v>
      </c>
      <c r="DL166">
        <v>182.339</v>
      </c>
      <c r="DM166">
        <v>5060</v>
      </c>
      <c r="DN166">
        <v>241.679</v>
      </c>
      <c r="DP166">
        <v>4971</v>
      </c>
      <c r="DQ166" s="85">
        <v>2204021</v>
      </c>
      <c r="DR166" s="85">
        <v>52707</v>
      </c>
      <c r="DS166" s="85">
        <v>2256728</v>
      </c>
      <c r="DT166">
        <v>0</v>
      </c>
      <c r="DU166" s="85">
        <v>2266566</v>
      </c>
      <c r="DV166" s="85">
        <v>159338</v>
      </c>
      <c r="DW166" s="85">
        <v>159338</v>
      </c>
      <c r="DX166">
        <v>2266566</v>
      </c>
      <c r="DY166">
        <v>5160</v>
      </c>
      <c r="DZ166">
        <v>159338</v>
      </c>
      <c r="EA166" s="85">
        <v>2459567</v>
      </c>
      <c r="EB166" s="85">
        <v>2459567</v>
      </c>
    </row>
    <row r="167" spans="1:132" ht="12.75">
      <c r="A167">
        <v>213801</v>
      </c>
      <c r="B167" t="s">
        <v>447</v>
      </c>
      <c r="C167" t="s">
        <v>355</v>
      </c>
      <c r="D167">
        <v>4</v>
      </c>
      <c r="E167">
        <v>2</v>
      </c>
      <c r="F167">
        <v>172.104</v>
      </c>
      <c r="G167">
        <v>0</v>
      </c>
      <c r="H167">
        <v>0</v>
      </c>
      <c r="I167">
        <v>0.066</v>
      </c>
      <c r="J167">
        <v>0</v>
      </c>
      <c r="K167">
        <v>0</v>
      </c>
      <c r="L167">
        <v>0</v>
      </c>
      <c r="M167">
        <v>0</v>
      </c>
      <c r="N167">
        <v>0</v>
      </c>
      <c r="O167">
        <v>0</v>
      </c>
      <c r="P167">
        <v>0</v>
      </c>
      <c r="Q167">
        <v>22.456</v>
      </c>
      <c r="R167">
        <v>22.972</v>
      </c>
      <c r="S167">
        <v>0</v>
      </c>
      <c r="T167">
        <v>97.33</v>
      </c>
      <c r="U167">
        <v>0.762</v>
      </c>
      <c r="V167">
        <v>0</v>
      </c>
      <c r="W167">
        <v>0</v>
      </c>
      <c r="X167">
        <v>0</v>
      </c>
      <c r="Y167">
        <v>0</v>
      </c>
      <c r="Z167">
        <v>0</v>
      </c>
      <c r="AA167">
        <v>0</v>
      </c>
      <c r="AB167">
        <v>0</v>
      </c>
      <c r="AC167">
        <v>0</v>
      </c>
      <c r="AD167">
        <v>0</v>
      </c>
      <c r="AE167">
        <v>0</v>
      </c>
      <c r="AF167">
        <v>0</v>
      </c>
      <c r="AG167">
        <v>0</v>
      </c>
      <c r="AH167">
        <v>0</v>
      </c>
      <c r="AI167">
        <v>172.104</v>
      </c>
      <c r="AJ167">
        <v>172.104</v>
      </c>
      <c r="AK167">
        <v>0</v>
      </c>
      <c r="AL167">
        <v>0.066</v>
      </c>
      <c r="AM167">
        <v>149.582</v>
      </c>
      <c r="AN167">
        <v>119.381</v>
      </c>
      <c r="AO167">
        <v>3</v>
      </c>
      <c r="AP167">
        <v>4</v>
      </c>
      <c r="AQ167">
        <v>0</v>
      </c>
      <c r="AR167">
        <v>0</v>
      </c>
      <c r="AS167" s="85">
        <v>32830</v>
      </c>
      <c r="AT167" s="85">
        <v>2500</v>
      </c>
      <c r="AU167">
        <v>0</v>
      </c>
      <c r="AV167">
        <v>0</v>
      </c>
      <c r="AW167">
        <v>0</v>
      </c>
      <c r="AX167">
        <v>0</v>
      </c>
      <c r="AY167">
        <v>0</v>
      </c>
      <c r="AZ167">
        <v>0</v>
      </c>
      <c r="BA167">
        <v>0</v>
      </c>
      <c r="BB167">
        <v>0</v>
      </c>
      <c r="BC167">
        <v>0</v>
      </c>
      <c r="BD167">
        <v>0</v>
      </c>
      <c r="BE167" s="85">
        <v>1310074</v>
      </c>
      <c r="BF167">
        <v>0</v>
      </c>
      <c r="BG167">
        <v>0</v>
      </c>
      <c r="BH167">
        <v>3809</v>
      </c>
      <c r="BI167" s="85">
        <v>4711</v>
      </c>
      <c r="BJ167">
        <v>0</v>
      </c>
      <c r="BK167" s="85">
        <v>1353573</v>
      </c>
      <c r="BL167">
        <v>5251</v>
      </c>
      <c r="BM167">
        <v>4625.0302734</v>
      </c>
      <c r="BN167">
        <v>4887.6337891</v>
      </c>
      <c r="BO167">
        <v>4887.6337891</v>
      </c>
      <c r="BP167">
        <v>5929.1992188</v>
      </c>
      <c r="BQ167">
        <v>0.0501417969</v>
      </c>
      <c r="BR167">
        <v>0.0434155273</v>
      </c>
      <c r="BS167">
        <v>0</v>
      </c>
      <c r="BT167">
        <v>0.33</v>
      </c>
      <c r="BU167">
        <v>0</v>
      </c>
      <c r="BV167">
        <v>819408.27511</v>
      </c>
      <c r="BW167">
        <v>149826.1209</v>
      </c>
      <c r="BX167">
        <v>179747</v>
      </c>
      <c r="BY167">
        <v>0</v>
      </c>
      <c r="BZ167">
        <v>115417.79199</v>
      </c>
      <c r="CA167">
        <v>10888.500029</v>
      </c>
      <c r="CB167">
        <v>0</v>
      </c>
      <c r="CC167">
        <v>0</v>
      </c>
      <c r="CD167">
        <v>1956.6357422</v>
      </c>
      <c r="CE167">
        <v>0</v>
      </c>
      <c r="CF167">
        <v>0</v>
      </c>
      <c r="CG167">
        <v>0</v>
      </c>
      <c r="CH167">
        <v>0.9731359256</v>
      </c>
      <c r="CI167">
        <v>1242932</v>
      </c>
      <c r="CJ167">
        <v>268.74</v>
      </c>
      <c r="CK167" s="85">
        <v>80810</v>
      </c>
      <c r="CL167" s="85">
        <v>37278</v>
      </c>
      <c r="CM167" s="85">
        <v>118088</v>
      </c>
      <c r="CN167">
        <v>1428162.3238</v>
      </c>
      <c r="CO167">
        <v>5229</v>
      </c>
      <c r="CP167">
        <v>829.278</v>
      </c>
      <c r="CQ167">
        <v>5262</v>
      </c>
      <c r="CR167">
        <v>987.721</v>
      </c>
      <c r="CS167">
        <v>5199</v>
      </c>
      <c r="CT167">
        <v>2304.818</v>
      </c>
      <c r="CU167">
        <v>5092</v>
      </c>
      <c r="CV167">
        <v>1334.117</v>
      </c>
      <c r="CW167">
        <v>5111</v>
      </c>
      <c r="CX167">
        <v>591.372</v>
      </c>
      <c r="CY167">
        <v>5121</v>
      </c>
      <c r="CZ167">
        <v>332.793</v>
      </c>
      <c r="DA167">
        <v>5121</v>
      </c>
      <c r="DB167">
        <v>1346.994</v>
      </c>
      <c r="DC167">
        <v>5150</v>
      </c>
      <c r="DD167">
        <v>1417.459</v>
      </c>
      <c r="DE167">
        <v>5106</v>
      </c>
      <c r="DF167">
        <v>668.851</v>
      </c>
      <c r="DG167">
        <v>5261</v>
      </c>
      <c r="DH167">
        <v>400.387</v>
      </c>
      <c r="DI167">
        <v>4989</v>
      </c>
      <c r="DJ167">
        <v>572.187</v>
      </c>
      <c r="DK167">
        <v>5092</v>
      </c>
      <c r="DL167">
        <v>182.339</v>
      </c>
      <c r="DM167">
        <v>5060</v>
      </c>
      <c r="DN167">
        <v>241.679</v>
      </c>
      <c r="DP167">
        <v>4971</v>
      </c>
      <c r="DQ167" s="85">
        <v>1411154</v>
      </c>
      <c r="DR167" s="85">
        <v>32249</v>
      </c>
      <c r="DS167" s="85">
        <v>1443403</v>
      </c>
      <c r="DT167">
        <v>0</v>
      </c>
      <c r="DU167" s="85">
        <v>1448114</v>
      </c>
      <c r="DV167" s="85">
        <v>138040</v>
      </c>
      <c r="DW167" s="85">
        <v>138040</v>
      </c>
      <c r="DX167">
        <v>1448114</v>
      </c>
      <c r="DY167">
        <v>5389</v>
      </c>
      <c r="DZ167">
        <v>140540</v>
      </c>
      <c r="EA167" s="85">
        <v>1568702</v>
      </c>
      <c r="EB167" s="85">
        <v>1568702</v>
      </c>
    </row>
    <row r="168" spans="1:132" ht="12.75">
      <c r="A168">
        <v>220801</v>
      </c>
      <c r="B168" t="s">
        <v>447</v>
      </c>
      <c r="C168" t="s">
        <v>356</v>
      </c>
      <c r="D168">
        <v>4</v>
      </c>
      <c r="E168">
        <v>2</v>
      </c>
      <c r="F168">
        <v>309.601</v>
      </c>
      <c r="G168">
        <v>0</v>
      </c>
      <c r="H168">
        <v>0</v>
      </c>
      <c r="I168">
        <v>0.507</v>
      </c>
      <c r="J168">
        <v>0.537</v>
      </c>
      <c r="K168">
        <v>0</v>
      </c>
      <c r="L168">
        <v>0</v>
      </c>
      <c r="M168">
        <v>0</v>
      </c>
      <c r="N168">
        <v>0</v>
      </c>
      <c r="O168">
        <v>0</v>
      </c>
      <c r="P168">
        <v>0</v>
      </c>
      <c r="Q168">
        <v>0</v>
      </c>
      <c r="R168">
        <v>1.747</v>
      </c>
      <c r="S168">
        <v>0</v>
      </c>
      <c r="T168">
        <v>0</v>
      </c>
      <c r="U168">
        <v>0</v>
      </c>
      <c r="V168">
        <v>0</v>
      </c>
      <c r="W168">
        <v>0</v>
      </c>
      <c r="X168">
        <v>0</v>
      </c>
      <c r="Y168">
        <v>0</v>
      </c>
      <c r="Z168">
        <v>0</v>
      </c>
      <c r="AA168">
        <v>0</v>
      </c>
      <c r="AB168">
        <v>0</v>
      </c>
      <c r="AC168">
        <v>0</v>
      </c>
      <c r="AD168">
        <v>0</v>
      </c>
      <c r="AE168">
        <v>0</v>
      </c>
      <c r="AF168">
        <v>0</v>
      </c>
      <c r="AG168">
        <v>0</v>
      </c>
      <c r="AH168">
        <v>0</v>
      </c>
      <c r="AI168">
        <v>309.601</v>
      </c>
      <c r="AJ168">
        <v>309.601</v>
      </c>
      <c r="AK168">
        <v>0</v>
      </c>
      <c r="AL168">
        <v>1.044</v>
      </c>
      <c r="AM168">
        <v>308.557</v>
      </c>
      <c r="AN168">
        <v>67.993</v>
      </c>
      <c r="AO168">
        <v>0</v>
      </c>
      <c r="AP168">
        <v>0</v>
      </c>
      <c r="AQ168">
        <v>0</v>
      </c>
      <c r="AR168">
        <v>0</v>
      </c>
      <c r="AS168" s="85">
        <v>18698</v>
      </c>
      <c r="AT168">
        <v>0</v>
      </c>
      <c r="AU168">
        <v>0</v>
      </c>
      <c r="AV168">
        <v>0</v>
      </c>
      <c r="AW168">
        <v>0</v>
      </c>
      <c r="AX168">
        <v>0</v>
      </c>
      <c r="AY168">
        <v>0</v>
      </c>
      <c r="AZ168">
        <v>0</v>
      </c>
      <c r="BA168">
        <v>0</v>
      </c>
      <c r="BB168">
        <v>0</v>
      </c>
      <c r="BC168">
        <v>0</v>
      </c>
      <c r="BD168">
        <v>0</v>
      </c>
      <c r="BE168" s="85">
        <v>1744946</v>
      </c>
      <c r="BF168">
        <v>0</v>
      </c>
      <c r="BG168">
        <v>0</v>
      </c>
      <c r="BH168">
        <v>3809</v>
      </c>
      <c r="BI168" s="85">
        <v>9574</v>
      </c>
      <c r="BJ168">
        <v>0</v>
      </c>
      <c r="BK168" s="85">
        <v>2478520</v>
      </c>
      <c r="BL168">
        <v>5117</v>
      </c>
      <c r="BM168">
        <v>4625.0302734</v>
      </c>
      <c r="BN168">
        <v>4887.6337891</v>
      </c>
      <c r="BO168">
        <v>4887.6337891</v>
      </c>
      <c r="BP168">
        <v>5929.1992188</v>
      </c>
      <c r="BQ168">
        <v>0.0501417969</v>
      </c>
      <c r="BR168">
        <v>0.0434155273</v>
      </c>
      <c r="BS168">
        <v>0</v>
      </c>
      <c r="BT168">
        <v>4.146</v>
      </c>
      <c r="BU168">
        <v>0</v>
      </c>
      <c r="BV168">
        <v>1690271.2836</v>
      </c>
      <c r="BW168">
        <v>11394.142139</v>
      </c>
      <c r="BX168">
        <v>0</v>
      </c>
      <c r="BY168">
        <v>0</v>
      </c>
      <c r="BZ168">
        <v>0</v>
      </c>
      <c r="CA168">
        <v>0</v>
      </c>
      <c r="CB168">
        <v>0</v>
      </c>
      <c r="CC168">
        <v>0</v>
      </c>
      <c r="CD168">
        <v>24582.459961</v>
      </c>
      <c r="CE168">
        <v>0</v>
      </c>
      <c r="CF168">
        <v>0</v>
      </c>
      <c r="CG168">
        <v>0</v>
      </c>
      <c r="CH168">
        <v>0.9731359256</v>
      </c>
      <c r="CI168">
        <v>1679874</v>
      </c>
      <c r="CJ168">
        <v>363.214</v>
      </c>
      <c r="CK168" s="85">
        <v>109219</v>
      </c>
      <c r="CL168" s="85">
        <v>50382</v>
      </c>
      <c r="CM168" s="85">
        <v>159601</v>
      </c>
      <c r="CN168">
        <v>1904546.8857</v>
      </c>
      <c r="CO168">
        <v>5229</v>
      </c>
      <c r="CP168">
        <v>829.278</v>
      </c>
      <c r="CQ168">
        <v>5262</v>
      </c>
      <c r="CR168">
        <v>987.721</v>
      </c>
      <c r="CS168">
        <v>5199</v>
      </c>
      <c r="CT168">
        <v>2304.818</v>
      </c>
      <c r="CU168">
        <v>5092</v>
      </c>
      <c r="CV168">
        <v>1334.117</v>
      </c>
      <c r="CW168">
        <v>5111</v>
      </c>
      <c r="CX168">
        <v>591.372</v>
      </c>
      <c r="CY168">
        <v>5121</v>
      </c>
      <c r="CZ168">
        <v>332.793</v>
      </c>
      <c r="DA168">
        <v>5121</v>
      </c>
      <c r="DB168">
        <v>1346.994</v>
      </c>
      <c r="DC168">
        <v>5150</v>
      </c>
      <c r="DD168">
        <v>1417.459</v>
      </c>
      <c r="DE168">
        <v>5106</v>
      </c>
      <c r="DF168">
        <v>668.851</v>
      </c>
      <c r="DG168">
        <v>5261</v>
      </c>
      <c r="DH168">
        <v>400.387</v>
      </c>
      <c r="DI168">
        <v>4989</v>
      </c>
      <c r="DJ168">
        <v>572.187</v>
      </c>
      <c r="DK168">
        <v>5092</v>
      </c>
      <c r="DL168">
        <v>182.339</v>
      </c>
      <c r="DM168">
        <v>5060</v>
      </c>
      <c r="DN168">
        <v>241.679</v>
      </c>
      <c r="DP168">
        <v>4971</v>
      </c>
      <c r="DQ168" s="85">
        <v>1858566</v>
      </c>
      <c r="DR168" s="85">
        <v>43586</v>
      </c>
      <c r="DS168" s="85">
        <v>1902152</v>
      </c>
      <c r="DT168">
        <v>0</v>
      </c>
      <c r="DU168" s="85">
        <v>1911726</v>
      </c>
      <c r="DV168" s="85">
        <v>166780</v>
      </c>
      <c r="DW168" s="85">
        <v>166780</v>
      </c>
      <c r="DX168">
        <v>1911726</v>
      </c>
      <c r="DY168">
        <v>5263</v>
      </c>
      <c r="DZ168">
        <v>166780</v>
      </c>
      <c r="EA168" s="85">
        <v>2071327</v>
      </c>
      <c r="EB168" s="85">
        <v>2071327</v>
      </c>
    </row>
    <row r="169" spans="1:132" ht="12.75">
      <c r="A169">
        <v>220802</v>
      </c>
      <c r="B169" t="s">
        <v>447</v>
      </c>
      <c r="C169" t="s">
        <v>357</v>
      </c>
      <c r="D169">
        <v>4</v>
      </c>
      <c r="E169">
        <v>2</v>
      </c>
      <c r="F169">
        <v>962.76</v>
      </c>
      <c r="G169">
        <v>0</v>
      </c>
      <c r="H169">
        <v>0</v>
      </c>
      <c r="I169">
        <v>0.813</v>
      </c>
      <c r="J169">
        <v>4.637</v>
      </c>
      <c r="K169">
        <v>0.283</v>
      </c>
      <c r="L169">
        <v>0</v>
      </c>
      <c r="M169">
        <v>0</v>
      </c>
      <c r="N169">
        <v>0</v>
      </c>
      <c r="O169">
        <v>0</v>
      </c>
      <c r="P169">
        <v>0</v>
      </c>
      <c r="Q169">
        <v>0</v>
      </c>
      <c r="R169">
        <v>0.823</v>
      </c>
      <c r="S169">
        <v>0</v>
      </c>
      <c r="T169">
        <v>88</v>
      </c>
      <c r="U169">
        <v>0</v>
      </c>
      <c r="V169">
        <v>0</v>
      </c>
      <c r="W169">
        <v>0</v>
      </c>
      <c r="X169">
        <v>0</v>
      </c>
      <c r="Y169">
        <v>0</v>
      </c>
      <c r="Z169">
        <v>0</v>
      </c>
      <c r="AA169">
        <v>0</v>
      </c>
      <c r="AB169">
        <v>0</v>
      </c>
      <c r="AC169">
        <v>0</v>
      </c>
      <c r="AD169">
        <v>0</v>
      </c>
      <c r="AE169">
        <v>0</v>
      </c>
      <c r="AF169">
        <v>22.461</v>
      </c>
      <c r="AG169">
        <v>0</v>
      </c>
      <c r="AH169">
        <v>0</v>
      </c>
      <c r="AI169">
        <v>962.76</v>
      </c>
      <c r="AJ169">
        <v>962.76</v>
      </c>
      <c r="AK169">
        <v>22.461</v>
      </c>
      <c r="AL169">
        <v>5.733</v>
      </c>
      <c r="AM169">
        <v>957.027</v>
      </c>
      <c r="AN169">
        <v>0</v>
      </c>
      <c r="AO169">
        <v>7.167</v>
      </c>
      <c r="AP169">
        <v>2</v>
      </c>
      <c r="AQ169">
        <v>34.25</v>
      </c>
      <c r="AR169">
        <v>0</v>
      </c>
      <c r="AS169">
        <v>0</v>
      </c>
      <c r="AT169" s="85">
        <v>4084</v>
      </c>
      <c r="AU169">
        <v>0</v>
      </c>
      <c r="AV169" s="85">
        <v>85625</v>
      </c>
      <c r="AW169">
        <v>0</v>
      </c>
      <c r="AX169">
        <v>0</v>
      </c>
      <c r="AY169">
        <v>0</v>
      </c>
      <c r="AZ169">
        <v>0</v>
      </c>
      <c r="BA169">
        <v>0</v>
      </c>
      <c r="BB169">
        <v>0</v>
      </c>
      <c r="BC169">
        <v>0</v>
      </c>
      <c r="BD169">
        <v>0</v>
      </c>
      <c r="BE169" s="85">
        <v>5477238</v>
      </c>
      <c r="BF169">
        <v>0</v>
      </c>
      <c r="BG169">
        <v>0</v>
      </c>
      <c r="BH169">
        <v>3809</v>
      </c>
      <c r="BI169" s="85">
        <v>12730</v>
      </c>
      <c r="BJ169">
        <v>0</v>
      </c>
      <c r="BK169" s="85">
        <v>3387572</v>
      </c>
      <c r="BL169">
        <v>5007</v>
      </c>
      <c r="BM169">
        <v>4625.0302734</v>
      </c>
      <c r="BN169">
        <v>4887.6337891</v>
      </c>
      <c r="BO169">
        <v>4887.6337891</v>
      </c>
      <c r="BP169">
        <v>5929.1992188</v>
      </c>
      <c r="BQ169">
        <v>0.0501417969</v>
      </c>
      <c r="BR169">
        <v>0.0434155273</v>
      </c>
      <c r="BS169">
        <v>0</v>
      </c>
      <c r="BT169">
        <v>18.825</v>
      </c>
      <c r="BU169">
        <v>0</v>
      </c>
      <c r="BV169">
        <v>5242581.6161</v>
      </c>
      <c r="BW169">
        <v>5367.7040528</v>
      </c>
      <c r="BX169">
        <v>0</v>
      </c>
      <c r="BY169">
        <v>0</v>
      </c>
      <c r="BZ169">
        <v>104353.90625</v>
      </c>
      <c r="CA169">
        <v>0</v>
      </c>
      <c r="CB169">
        <v>0</v>
      </c>
      <c r="CC169">
        <v>13317.574365</v>
      </c>
      <c r="CD169">
        <v>111617.17529</v>
      </c>
      <c r="CE169">
        <v>0</v>
      </c>
      <c r="CF169">
        <v>0</v>
      </c>
      <c r="CG169">
        <v>0</v>
      </c>
      <c r="CH169">
        <v>0.9731359256</v>
      </c>
      <c r="CI169">
        <v>5330097</v>
      </c>
      <c r="CJ169">
        <v>1152.446</v>
      </c>
      <c r="CK169" s="85">
        <v>346541</v>
      </c>
      <c r="CL169" s="85">
        <v>159859</v>
      </c>
      <c r="CM169" s="85">
        <v>506400</v>
      </c>
      <c r="CN169">
        <v>5983637.9761</v>
      </c>
      <c r="CO169">
        <v>5229</v>
      </c>
      <c r="CP169">
        <v>829.278</v>
      </c>
      <c r="CQ169">
        <v>5262</v>
      </c>
      <c r="CR169">
        <v>987.721</v>
      </c>
      <c r="CS169">
        <v>5199</v>
      </c>
      <c r="CT169">
        <v>2304.818</v>
      </c>
      <c r="CU169">
        <v>5092</v>
      </c>
      <c r="CV169">
        <v>1334.117</v>
      </c>
      <c r="CW169">
        <v>5111</v>
      </c>
      <c r="CX169">
        <v>591.372</v>
      </c>
      <c r="CY169">
        <v>5121</v>
      </c>
      <c r="CZ169">
        <v>332.793</v>
      </c>
      <c r="DA169">
        <v>5121</v>
      </c>
      <c r="DB169">
        <v>1346.994</v>
      </c>
      <c r="DC169">
        <v>5150</v>
      </c>
      <c r="DD169">
        <v>1417.459</v>
      </c>
      <c r="DE169">
        <v>5106</v>
      </c>
      <c r="DF169">
        <v>668.851</v>
      </c>
      <c r="DG169">
        <v>5261</v>
      </c>
      <c r="DH169">
        <v>400.387</v>
      </c>
      <c r="DI169">
        <v>4989</v>
      </c>
      <c r="DJ169">
        <v>572.187</v>
      </c>
      <c r="DK169">
        <v>5092</v>
      </c>
      <c r="DL169">
        <v>182.339</v>
      </c>
      <c r="DM169">
        <v>5060</v>
      </c>
      <c r="DN169">
        <v>241.679</v>
      </c>
      <c r="DP169">
        <v>4971</v>
      </c>
      <c r="DQ169" s="85">
        <v>5770297</v>
      </c>
      <c r="DR169" s="85">
        <v>138294</v>
      </c>
      <c r="DS169" s="85">
        <v>5908591</v>
      </c>
      <c r="DT169">
        <v>0</v>
      </c>
      <c r="DU169" s="85">
        <v>5921321</v>
      </c>
      <c r="DV169" s="85">
        <v>444083</v>
      </c>
      <c r="DW169" s="85">
        <v>444083</v>
      </c>
      <c r="DX169">
        <v>5921321</v>
      </c>
      <c r="DY169">
        <v>5138</v>
      </c>
      <c r="DZ169">
        <v>448167</v>
      </c>
      <c r="EA169" s="85">
        <v>6431805</v>
      </c>
      <c r="EB169" s="85">
        <v>6431805</v>
      </c>
    </row>
    <row r="170" spans="1:132" ht="12.75">
      <c r="A170">
        <v>220804</v>
      </c>
      <c r="B170" t="s">
        <v>447</v>
      </c>
      <c r="C170" t="s">
        <v>358</v>
      </c>
      <c r="D170">
        <v>4</v>
      </c>
      <c r="E170">
        <v>2</v>
      </c>
      <c r="F170">
        <v>537.7</v>
      </c>
      <c r="G170">
        <v>0</v>
      </c>
      <c r="H170">
        <v>0</v>
      </c>
      <c r="I170">
        <v>0</v>
      </c>
      <c r="J170">
        <v>0.362</v>
      </c>
      <c r="K170">
        <v>0</v>
      </c>
      <c r="L170">
        <v>0</v>
      </c>
      <c r="M170">
        <v>0</v>
      </c>
      <c r="N170">
        <v>0</v>
      </c>
      <c r="O170">
        <v>0</v>
      </c>
      <c r="P170">
        <v>0</v>
      </c>
      <c r="Q170">
        <v>42.662</v>
      </c>
      <c r="R170">
        <v>56.032</v>
      </c>
      <c r="S170">
        <v>0</v>
      </c>
      <c r="T170">
        <v>473.67</v>
      </c>
      <c r="U170">
        <v>0</v>
      </c>
      <c r="V170">
        <v>0</v>
      </c>
      <c r="W170">
        <v>0</v>
      </c>
      <c r="X170">
        <v>0</v>
      </c>
      <c r="Y170">
        <v>0</v>
      </c>
      <c r="Z170">
        <v>0</v>
      </c>
      <c r="AA170">
        <v>0</v>
      </c>
      <c r="AB170">
        <v>0</v>
      </c>
      <c r="AC170">
        <v>0</v>
      </c>
      <c r="AD170">
        <v>0</v>
      </c>
      <c r="AE170">
        <v>0</v>
      </c>
      <c r="AF170">
        <v>35.708</v>
      </c>
      <c r="AG170">
        <v>0</v>
      </c>
      <c r="AH170">
        <v>0</v>
      </c>
      <c r="AI170">
        <v>537.7</v>
      </c>
      <c r="AJ170">
        <v>537.7</v>
      </c>
      <c r="AK170">
        <v>35.708</v>
      </c>
      <c r="AL170">
        <v>0.362</v>
      </c>
      <c r="AM170">
        <v>494.676</v>
      </c>
      <c r="AN170">
        <v>486.795</v>
      </c>
      <c r="AO170">
        <v>0</v>
      </c>
      <c r="AP170">
        <v>0</v>
      </c>
      <c r="AQ170">
        <v>32.5</v>
      </c>
      <c r="AR170">
        <v>0</v>
      </c>
      <c r="AS170" s="85">
        <v>133869</v>
      </c>
      <c r="AT170">
        <v>0</v>
      </c>
      <c r="AU170">
        <v>0</v>
      </c>
      <c r="AV170" s="85">
        <v>65000</v>
      </c>
      <c r="AW170">
        <v>0</v>
      </c>
      <c r="AX170">
        <v>0</v>
      </c>
      <c r="AY170">
        <v>0</v>
      </c>
      <c r="AZ170">
        <v>0</v>
      </c>
      <c r="BA170" s="85">
        <v>31185</v>
      </c>
      <c r="BB170">
        <v>0</v>
      </c>
      <c r="BC170">
        <v>0</v>
      </c>
      <c r="BD170">
        <v>0</v>
      </c>
      <c r="BE170" s="85">
        <v>4171123</v>
      </c>
      <c r="BF170">
        <v>0</v>
      </c>
      <c r="BG170">
        <v>0</v>
      </c>
      <c r="BH170">
        <v>3809</v>
      </c>
      <c r="BI170" s="85">
        <v>20806</v>
      </c>
      <c r="BJ170" s="85">
        <v>36175</v>
      </c>
      <c r="BK170" s="85">
        <v>5049996</v>
      </c>
      <c r="BL170">
        <v>5165</v>
      </c>
      <c r="BM170">
        <v>4625.0302734</v>
      </c>
      <c r="BN170">
        <v>4887.6337891</v>
      </c>
      <c r="BO170">
        <v>4887.6337891</v>
      </c>
      <c r="BP170">
        <v>5929.1992188</v>
      </c>
      <c r="BQ170">
        <v>0.0501417969</v>
      </c>
      <c r="BR170">
        <v>0.0434155273</v>
      </c>
      <c r="BS170">
        <v>31185</v>
      </c>
      <c r="BT170">
        <v>1.086</v>
      </c>
      <c r="BU170">
        <v>0</v>
      </c>
      <c r="BV170">
        <v>2709828.7755</v>
      </c>
      <c r="BW170">
        <v>365447.37969</v>
      </c>
      <c r="BX170">
        <v>341485</v>
      </c>
      <c r="BY170">
        <v>0</v>
      </c>
      <c r="BZ170">
        <v>561696.75879</v>
      </c>
      <c r="CA170">
        <v>0</v>
      </c>
      <c r="CB170">
        <v>0</v>
      </c>
      <c r="CC170">
        <v>21171.98457</v>
      </c>
      <c r="CD170">
        <v>6439.1103516</v>
      </c>
      <c r="CE170">
        <v>0</v>
      </c>
      <c r="CF170">
        <v>0</v>
      </c>
      <c r="CG170">
        <v>0</v>
      </c>
      <c r="CH170">
        <v>0.9731359256</v>
      </c>
      <c r="CI170">
        <v>3898450</v>
      </c>
      <c r="CJ170">
        <v>842.903</v>
      </c>
      <c r="CK170" s="85">
        <v>253461</v>
      </c>
      <c r="CL170" s="85">
        <v>116921</v>
      </c>
      <c r="CM170" s="85">
        <v>370382</v>
      </c>
      <c r="CN170">
        <v>4541505.0089</v>
      </c>
      <c r="CO170">
        <v>5229</v>
      </c>
      <c r="CP170">
        <v>829.278</v>
      </c>
      <c r="CQ170">
        <v>5262</v>
      </c>
      <c r="CR170">
        <v>987.721</v>
      </c>
      <c r="CS170">
        <v>5199</v>
      </c>
      <c r="CT170">
        <v>2304.818</v>
      </c>
      <c r="CU170">
        <v>5092</v>
      </c>
      <c r="CV170">
        <v>1334.117</v>
      </c>
      <c r="CW170">
        <v>5111</v>
      </c>
      <c r="CX170">
        <v>591.372</v>
      </c>
      <c r="CY170">
        <v>5121</v>
      </c>
      <c r="CZ170">
        <v>332.793</v>
      </c>
      <c r="DA170">
        <v>5121</v>
      </c>
      <c r="DB170">
        <v>1346.994</v>
      </c>
      <c r="DC170">
        <v>5150</v>
      </c>
      <c r="DD170">
        <v>1417.459</v>
      </c>
      <c r="DE170">
        <v>5106</v>
      </c>
      <c r="DF170">
        <v>668.851</v>
      </c>
      <c r="DG170">
        <v>5261</v>
      </c>
      <c r="DH170">
        <v>400.387</v>
      </c>
      <c r="DI170">
        <v>4989</v>
      </c>
      <c r="DJ170">
        <v>572.187</v>
      </c>
      <c r="DK170">
        <v>5092</v>
      </c>
      <c r="DL170">
        <v>182.339</v>
      </c>
      <c r="DM170">
        <v>5060</v>
      </c>
      <c r="DN170">
        <v>241.679</v>
      </c>
      <c r="DP170">
        <v>4971</v>
      </c>
      <c r="DQ170" s="85">
        <v>4353594</v>
      </c>
      <c r="DR170" s="85">
        <v>101148</v>
      </c>
      <c r="DS170" s="85">
        <v>4454742</v>
      </c>
      <c r="DT170" s="85">
        <v>-4990</v>
      </c>
      <c r="DU170" s="85">
        <v>4470558</v>
      </c>
      <c r="DV170" s="85">
        <v>299435</v>
      </c>
      <c r="DW170" s="85">
        <v>299435</v>
      </c>
      <c r="DX170">
        <v>4470558</v>
      </c>
      <c r="DY170">
        <v>5304</v>
      </c>
      <c r="DZ170">
        <v>299435</v>
      </c>
      <c r="EA170" s="85">
        <v>4840940</v>
      </c>
      <c r="EB170" s="85">
        <v>4840940</v>
      </c>
    </row>
    <row r="171" spans="1:132" ht="12.75">
      <c r="A171">
        <v>220809</v>
      </c>
      <c r="B171" t="s">
        <v>447</v>
      </c>
      <c r="C171" t="s">
        <v>43</v>
      </c>
      <c r="D171">
        <v>4</v>
      </c>
      <c r="E171">
        <v>2</v>
      </c>
      <c r="F171">
        <v>487.256</v>
      </c>
      <c r="G171">
        <v>0</v>
      </c>
      <c r="H171">
        <v>0</v>
      </c>
      <c r="I171">
        <v>0.229</v>
      </c>
      <c r="J171">
        <v>0</v>
      </c>
      <c r="K171">
        <v>0</v>
      </c>
      <c r="L171">
        <v>0</v>
      </c>
      <c r="M171">
        <v>0</v>
      </c>
      <c r="N171">
        <v>0</v>
      </c>
      <c r="O171">
        <v>0</v>
      </c>
      <c r="P171">
        <v>0</v>
      </c>
      <c r="Q171">
        <v>0</v>
      </c>
      <c r="R171">
        <v>11.999</v>
      </c>
      <c r="S171">
        <v>24.363</v>
      </c>
      <c r="T171">
        <v>76.5</v>
      </c>
      <c r="U171">
        <v>0</v>
      </c>
      <c r="V171">
        <v>0</v>
      </c>
      <c r="W171">
        <v>0</v>
      </c>
      <c r="X171">
        <v>0</v>
      </c>
      <c r="Y171">
        <v>0</v>
      </c>
      <c r="Z171">
        <v>0</v>
      </c>
      <c r="AA171">
        <v>0</v>
      </c>
      <c r="AB171">
        <v>0</v>
      </c>
      <c r="AC171">
        <v>0</v>
      </c>
      <c r="AD171">
        <v>0</v>
      </c>
      <c r="AE171">
        <v>0</v>
      </c>
      <c r="AF171">
        <v>3.931</v>
      </c>
      <c r="AG171">
        <v>0</v>
      </c>
      <c r="AH171">
        <v>0</v>
      </c>
      <c r="AI171">
        <v>487.256</v>
      </c>
      <c r="AJ171">
        <v>487.256</v>
      </c>
      <c r="AK171">
        <v>3.931</v>
      </c>
      <c r="AL171">
        <v>0.229</v>
      </c>
      <c r="AM171">
        <v>487.027</v>
      </c>
      <c r="AN171">
        <v>202.323</v>
      </c>
      <c r="AO171">
        <v>0</v>
      </c>
      <c r="AP171">
        <v>0</v>
      </c>
      <c r="AQ171">
        <v>0</v>
      </c>
      <c r="AR171">
        <v>0</v>
      </c>
      <c r="AS171" s="85">
        <v>55639</v>
      </c>
      <c r="AT171">
        <v>0</v>
      </c>
      <c r="AU171">
        <v>0</v>
      </c>
      <c r="AV171">
        <v>0</v>
      </c>
      <c r="AW171">
        <v>0</v>
      </c>
      <c r="AX171">
        <v>0</v>
      </c>
      <c r="AY171">
        <v>0</v>
      </c>
      <c r="AZ171">
        <v>0</v>
      </c>
      <c r="BA171">
        <v>0</v>
      </c>
      <c r="BB171">
        <v>0</v>
      </c>
      <c r="BC171">
        <v>0</v>
      </c>
      <c r="BD171">
        <v>0</v>
      </c>
      <c r="BE171" s="85">
        <v>2918996</v>
      </c>
      <c r="BF171">
        <v>0</v>
      </c>
      <c r="BG171">
        <v>0</v>
      </c>
      <c r="BH171">
        <v>3809</v>
      </c>
      <c r="BI171" s="85">
        <v>10852</v>
      </c>
      <c r="BJ171">
        <v>0</v>
      </c>
      <c r="BK171" s="85">
        <v>2952442</v>
      </c>
      <c r="BL171">
        <v>5169</v>
      </c>
      <c r="BM171">
        <v>4625.0302734</v>
      </c>
      <c r="BN171">
        <v>4887.6337891</v>
      </c>
      <c r="BO171">
        <v>4887.6337891</v>
      </c>
      <c r="BP171">
        <v>5929.1992188</v>
      </c>
      <c r="BQ171">
        <v>0.0501417969</v>
      </c>
      <c r="BR171">
        <v>0.0434155273</v>
      </c>
      <c r="BS171">
        <v>0</v>
      </c>
      <c r="BT171">
        <v>1.145</v>
      </c>
      <c r="BU171">
        <v>0</v>
      </c>
      <c r="BV171">
        <v>2667927.6517</v>
      </c>
      <c r="BW171">
        <v>78258.907569</v>
      </c>
      <c r="BX171">
        <v>0</v>
      </c>
      <c r="BY171">
        <v>17334.227367</v>
      </c>
      <c r="BZ171">
        <v>90716.748048</v>
      </c>
      <c r="CA171">
        <v>0</v>
      </c>
      <c r="CB171">
        <v>0</v>
      </c>
      <c r="CC171">
        <v>2330.7682129</v>
      </c>
      <c r="CD171">
        <v>6788.9331055</v>
      </c>
      <c r="CE171">
        <v>0</v>
      </c>
      <c r="CF171">
        <v>0</v>
      </c>
      <c r="CG171">
        <v>0</v>
      </c>
      <c r="CH171">
        <v>0.9731359256</v>
      </c>
      <c r="CI171">
        <v>2786436</v>
      </c>
      <c r="CJ171">
        <v>602.469</v>
      </c>
      <c r="CK171" s="85">
        <v>181163</v>
      </c>
      <c r="CL171" s="85">
        <v>83570</v>
      </c>
      <c r="CM171" s="85">
        <v>264733</v>
      </c>
      <c r="CN171">
        <v>3183729.236</v>
      </c>
      <c r="CO171">
        <v>5229</v>
      </c>
      <c r="CP171">
        <v>829.278</v>
      </c>
      <c r="CQ171">
        <v>5262</v>
      </c>
      <c r="CR171">
        <v>987.721</v>
      </c>
      <c r="CS171">
        <v>5199</v>
      </c>
      <c r="CT171">
        <v>2304.818</v>
      </c>
      <c r="CU171">
        <v>5092</v>
      </c>
      <c r="CV171">
        <v>1334.117</v>
      </c>
      <c r="CW171">
        <v>5111</v>
      </c>
      <c r="CX171">
        <v>591.372</v>
      </c>
      <c r="CY171">
        <v>5121</v>
      </c>
      <c r="CZ171">
        <v>332.793</v>
      </c>
      <c r="DA171">
        <v>5121</v>
      </c>
      <c r="DB171">
        <v>1346.994</v>
      </c>
      <c r="DC171">
        <v>5150</v>
      </c>
      <c r="DD171">
        <v>1417.459</v>
      </c>
      <c r="DE171">
        <v>5106</v>
      </c>
      <c r="DF171">
        <v>668.851</v>
      </c>
      <c r="DG171">
        <v>5261</v>
      </c>
      <c r="DH171">
        <v>400.387</v>
      </c>
      <c r="DI171">
        <v>4989</v>
      </c>
      <c r="DJ171">
        <v>572.187</v>
      </c>
      <c r="DK171">
        <v>5092</v>
      </c>
      <c r="DL171">
        <v>182.339</v>
      </c>
      <c r="DM171">
        <v>5060</v>
      </c>
      <c r="DN171">
        <v>241.679</v>
      </c>
      <c r="DP171">
        <v>4971</v>
      </c>
      <c r="DQ171" s="85">
        <v>3114162</v>
      </c>
      <c r="DR171" s="85">
        <v>72296</v>
      </c>
      <c r="DS171" s="85">
        <v>3186458</v>
      </c>
      <c r="DT171">
        <v>0</v>
      </c>
      <c r="DU171" s="85">
        <v>3197310</v>
      </c>
      <c r="DV171" s="85">
        <v>278314</v>
      </c>
      <c r="DW171" s="85">
        <v>278314</v>
      </c>
      <c r="DX171">
        <v>3197310</v>
      </c>
      <c r="DY171">
        <v>5307</v>
      </c>
      <c r="DZ171">
        <v>278314</v>
      </c>
      <c r="EA171" s="85">
        <v>3462043</v>
      </c>
      <c r="EB171" s="85">
        <v>3462043</v>
      </c>
    </row>
    <row r="172" spans="1:132" ht="12.75">
      <c r="A172">
        <v>220810</v>
      </c>
      <c r="B172" t="s">
        <v>447</v>
      </c>
      <c r="C172" t="s">
        <v>44</v>
      </c>
      <c r="D172">
        <v>4</v>
      </c>
      <c r="E172">
        <v>2</v>
      </c>
      <c r="F172">
        <v>595.818</v>
      </c>
      <c r="G172">
        <v>0</v>
      </c>
      <c r="H172">
        <v>0</v>
      </c>
      <c r="I172">
        <v>0.429</v>
      </c>
      <c r="J172">
        <v>6.076</v>
      </c>
      <c r="K172">
        <v>0</v>
      </c>
      <c r="L172">
        <v>0</v>
      </c>
      <c r="M172">
        <v>0</v>
      </c>
      <c r="N172">
        <v>0</v>
      </c>
      <c r="O172">
        <v>0</v>
      </c>
      <c r="P172">
        <v>0</v>
      </c>
      <c r="Q172">
        <v>0</v>
      </c>
      <c r="R172">
        <v>9.311</v>
      </c>
      <c r="S172">
        <v>0</v>
      </c>
      <c r="T172">
        <v>0</v>
      </c>
      <c r="U172">
        <v>0</v>
      </c>
      <c r="V172">
        <v>0</v>
      </c>
      <c r="W172">
        <v>0</v>
      </c>
      <c r="X172">
        <v>0</v>
      </c>
      <c r="Y172">
        <v>0</v>
      </c>
      <c r="Z172">
        <v>0</v>
      </c>
      <c r="AA172">
        <v>0</v>
      </c>
      <c r="AB172">
        <v>0</v>
      </c>
      <c r="AC172">
        <v>0</v>
      </c>
      <c r="AD172">
        <v>0</v>
      </c>
      <c r="AE172">
        <v>0</v>
      </c>
      <c r="AF172">
        <v>1</v>
      </c>
      <c r="AG172">
        <v>0</v>
      </c>
      <c r="AH172">
        <v>0</v>
      </c>
      <c r="AI172">
        <v>595.818</v>
      </c>
      <c r="AJ172">
        <v>595.818</v>
      </c>
      <c r="AK172">
        <v>1</v>
      </c>
      <c r="AL172">
        <v>6.505</v>
      </c>
      <c r="AM172">
        <v>589.313</v>
      </c>
      <c r="AN172">
        <v>137.689</v>
      </c>
      <c r="AO172">
        <v>0</v>
      </c>
      <c r="AP172">
        <v>0</v>
      </c>
      <c r="AQ172">
        <v>41.417</v>
      </c>
      <c r="AR172">
        <v>0</v>
      </c>
      <c r="AS172" s="85">
        <v>37864</v>
      </c>
      <c r="AT172">
        <v>0</v>
      </c>
      <c r="AU172">
        <v>0</v>
      </c>
      <c r="AV172" s="85">
        <v>82834</v>
      </c>
      <c r="AW172">
        <v>0</v>
      </c>
      <c r="AX172">
        <v>0</v>
      </c>
      <c r="AY172">
        <v>0</v>
      </c>
      <c r="AZ172">
        <v>0</v>
      </c>
      <c r="BA172">
        <v>0</v>
      </c>
      <c r="BB172">
        <v>0</v>
      </c>
      <c r="BC172">
        <v>0</v>
      </c>
      <c r="BD172">
        <v>0</v>
      </c>
      <c r="BE172" s="85">
        <v>3448229</v>
      </c>
      <c r="BF172">
        <v>0</v>
      </c>
      <c r="BG172">
        <v>0</v>
      </c>
      <c r="BH172">
        <v>3809</v>
      </c>
      <c r="BI172" s="85">
        <v>12422</v>
      </c>
      <c r="BJ172">
        <v>0</v>
      </c>
      <c r="BK172" s="85">
        <v>3496192</v>
      </c>
      <c r="BL172">
        <v>5162</v>
      </c>
      <c r="BM172">
        <v>4625.0302734</v>
      </c>
      <c r="BN172">
        <v>4887.6337891</v>
      </c>
      <c r="BO172">
        <v>4887.6337891</v>
      </c>
      <c r="BP172">
        <v>5929.1992188</v>
      </c>
      <c r="BQ172">
        <v>0.0501417969</v>
      </c>
      <c r="BR172">
        <v>0.0434155273</v>
      </c>
      <c r="BS172">
        <v>0</v>
      </c>
      <c r="BT172">
        <v>20.373</v>
      </c>
      <c r="BU172">
        <v>0</v>
      </c>
      <c r="BV172">
        <v>3228249.0462</v>
      </c>
      <c r="BW172">
        <v>60727.451319</v>
      </c>
      <c r="BX172">
        <v>0</v>
      </c>
      <c r="BY172">
        <v>0</v>
      </c>
      <c r="BZ172">
        <v>0</v>
      </c>
      <c r="CA172">
        <v>0</v>
      </c>
      <c r="CB172">
        <v>0</v>
      </c>
      <c r="CC172">
        <v>592.91992188</v>
      </c>
      <c r="CD172">
        <v>120795.57568</v>
      </c>
      <c r="CE172">
        <v>0</v>
      </c>
      <c r="CF172">
        <v>0</v>
      </c>
      <c r="CG172">
        <v>0</v>
      </c>
      <c r="CH172">
        <v>0.9731359256</v>
      </c>
      <c r="CI172">
        <v>3318749</v>
      </c>
      <c r="CJ172">
        <v>717.563</v>
      </c>
      <c r="CK172" s="85">
        <v>215771</v>
      </c>
      <c r="CL172" s="85">
        <v>99535</v>
      </c>
      <c r="CM172" s="85">
        <v>315306</v>
      </c>
      <c r="CN172">
        <v>3763534.9931</v>
      </c>
      <c r="CO172">
        <v>5229</v>
      </c>
      <c r="CP172">
        <v>829.278</v>
      </c>
      <c r="CQ172">
        <v>5262</v>
      </c>
      <c r="CR172">
        <v>987.721</v>
      </c>
      <c r="CS172">
        <v>5199</v>
      </c>
      <c r="CT172">
        <v>2304.818</v>
      </c>
      <c r="CU172">
        <v>5092</v>
      </c>
      <c r="CV172">
        <v>1334.117</v>
      </c>
      <c r="CW172">
        <v>5111</v>
      </c>
      <c r="CX172">
        <v>591.372</v>
      </c>
      <c r="CY172">
        <v>5121</v>
      </c>
      <c r="CZ172">
        <v>332.793</v>
      </c>
      <c r="DA172">
        <v>5121</v>
      </c>
      <c r="DB172">
        <v>1346.994</v>
      </c>
      <c r="DC172">
        <v>5150</v>
      </c>
      <c r="DD172">
        <v>1417.459</v>
      </c>
      <c r="DE172">
        <v>5106</v>
      </c>
      <c r="DF172">
        <v>668.851</v>
      </c>
      <c r="DG172">
        <v>5261</v>
      </c>
      <c r="DH172">
        <v>400.387</v>
      </c>
      <c r="DI172">
        <v>4989</v>
      </c>
      <c r="DJ172">
        <v>572.187</v>
      </c>
      <c r="DK172">
        <v>5092</v>
      </c>
      <c r="DL172">
        <v>182.339</v>
      </c>
      <c r="DM172">
        <v>5060</v>
      </c>
      <c r="DN172">
        <v>241.679</v>
      </c>
      <c r="DP172">
        <v>4971</v>
      </c>
      <c r="DQ172" s="85">
        <v>3704060</v>
      </c>
      <c r="DR172" s="85">
        <v>86108</v>
      </c>
      <c r="DS172" s="85">
        <v>3790168</v>
      </c>
      <c r="DT172">
        <v>0</v>
      </c>
      <c r="DU172" s="85">
        <v>3802590</v>
      </c>
      <c r="DV172" s="85">
        <v>354361</v>
      </c>
      <c r="DW172" s="85">
        <v>354361</v>
      </c>
      <c r="DX172">
        <v>3802590</v>
      </c>
      <c r="DY172">
        <v>5299</v>
      </c>
      <c r="DZ172">
        <v>354361</v>
      </c>
      <c r="EA172" s="85">
        <v>4117896</v>
      </c>
      <c r="EB172" s="85">
        <v>4117896</v>
      </c>
    </row>
    <row r="173" spans="1:132" ht="12.75">
      <c r="A173">
        <v>220811</v>
      </c>
      <c r="B173" t="s">
        <v>447</v>
      </c>
      <c r="C173" t="s">
        <v>45</v>
      </c>
      <c r="D173">
        <v>4</v>
      </c>
      <c r="E173">
        <v>2</v>
      </c>
      <c r="F173">
        <v>293.471</v>
      </c>
      <c r="G173">
        <v>0</v>
      </c>
      <c r="H173">
        <v>0</v>
      </c>
      <c r="I173">
        <v>0.31</v>
      </c>
      <c r="J173">
        <v>0</v>
      </c>
      <c r="K173">
        <v>0</v>
      </c>
      <c r="L173">
        <v>0</v>
      </c>
      <c r="M173">
        <v>0</v>
      </c>
      <c r="N173">
        <v>0</v>
      </c>
      <c r="O173">
        <v>0</v>
      </c>
      <c r="P173">
        <v>0</v>
      </c>
      <c r="Q173">
        <v>0</v>
      </c>
      <c r="R173">
        <v>2.159</v>
      </c>
      <c r="S173">
        <v>12</v>
      </c>
      <c r="T173">
        <v>324.33</v>
      </c>
      <c r="U173">
        <v>0</v>
      </c>
      <c r="V173">
        <v>0</v>
      </c>
      <c r="W173">
        <v>0</v>
      </c>
      <c r="X173">
        <v>0</v>
      </c>
      <c r="Y173">
        <v>0</v>
      </c>
      <c r="Z173">
        <v>0</v>
      </c>
      <c r="AA173">
        <v>0</v>
      </c>
      <c r="AB173">
        <v>0</v>
      </c>
      <c r="AC173">
        <v>0</v>
      </c>
      <c r="AD173">
        <v>0</v>
      </c>
      <c r="AE173">
        <v>0</v>
      </c>
      <c r="AF173">
        <v>91.373</v>
      </c>
      <c r="AG173">
        <v>0</v>
      </c>
      <c r="AH173">
        <v>0</v>
      </c>
      <c r="AI173">
        <v>293.471</v>
      </c>
      <c r="AJ173">
        <v>293.471</v>
      </c>
      <c r="AK173">
        <v>91.373</v>
      </c>
      <c r="AL173">
        <v>0.31</v>
      </c>
      <c r="AM173">
        <v>293.161</v>
      </c>
      <c r="AN173">
        <v>0</v>
      </c>
      <c r="AO173">
        <v>0</v>
      </c>
      <c r="AP173">
        <v>0</v>
      </c>
      <c r="AQ173">
        <v>0</v>
      </c>
      <c r="AR173">
        <v>0</v>
      </c>
      <c r="AS173">
        <v>0</v>
      </c>
      <c r="AT173">
        <v>0</v>
      </c>
      <c r="AU173">
        <v>0</v>
      </c>
      <c r="AV173">
        <v>0</v>
      </c>
      <c r="AW173">
        <v>0</v>
      </c>
      <c r="AX173">
        <v>0</v>
      </c>
      <c r="AY173">
        <v>0</v>
      </c>
      <c r="AZ173">
        <v>0</v>
      </c>
      <c r="BA173">
        <v>0</v>
      </c>
      <c r="BB173">
        <v>0</v>
      </c>
      <c r="BC173">
        <v>0</v>
      </c>
      <c r="BD173">
        <v>0</v>
      </c>
      <c r="BE173" s="85">
        <v>2076522</v>
      </c>
      <c r="BF173">
        <v>0</v>
      </c>
      <c r="BG173">
        <v>0</v>
      </c>
      <c r="BH173">
        <v>3809</v>
      </c>
      <c r="BI173" s="85">
        <v>9033</v>
      </c>
      <c r="BJ173">
        <v>0</v>
      </c>
      <c r="BK173" s="85">
        <v>2272269</v>
      </c>
      <c r="BL173">
        <v>5115</v>
      </c>
      <c r="BM173">
        <v>4625.0302734</v>
      </c>
      <c r="BN173">
        <v>4887.6337891</v>
      </c>
      <c r="BO173">
        <v>4887.6337891</v>
      </c>
      <c r="BP173">
        <v>5929.1992188</v>
      </c>
      <c r="BQ173">
        <v>0.0501417969</v>
      </c>
      <c r="BR173">
        <v>0.0434155273</v>
      </c>
      <c r="BS173">
        <v>0</v>
      </c>
      <c r="BT173">
        <v>1.55</v>
      </c>
      <c r="BU173">
        <v>0</v>
      </c>
      <c r="BV173">
        <v>1605932.1933</v>
      </c>
      <c r="BW173">
        <v>14081.255225</v>
      </c>
      <c r="BX173">
        <v>0</v>
      </c>
      <c r="BY173">
        <v>8538.0468751</v>
      </c>
      <c r="BZ173">
        <v>384603.43653</v>
      </c>
      <c r="CA173">
        <v>0</v>
      </c>
      <c r="CB173">
        <v>0</v>
      </c>
      <c r="CC173">
        <v>54176.872022</v>
      </c>
      <c r="CD173">
        <v>9190.2587891</v>
      </c>
      <c r="CE173">
        <v>0</v>
      </c>
      <c r="CF173">
        <v>0</v>
      </c>
      <c r="CG173">
        <v>0</v>
      </c>
      <c r="CH173">
        <v>0.9731359256</v>
      </c>
      <c r="CI173">
        <v>2020738</v>
      </c>
      <c r="CJ173">
        <v>436.913</v>
      </c>
      <c r="CK173" s="85">
        <v>131380</v>
      </c>
      <c r="CL173" s="85">
        <v>60605</v>
      </c>
      <c r="CM173" s="85">
        <v>191985</v>
      </c>
      <c r="CN173">
        <v>2268507.0627</v>
      </c>
      <c r="CO173">
        <v>5229</v>
      </c>
      <c r="CP173">
        <v>829.278</v>
      </c>
      <c r="CQ173">
        <v>5262</v>
      </c>
      <c r="CR173">
        <v>987.721</v>
      </c>
      <c r="CS173">
        <v>5199</v>
      </c>
      <c r="CT173">
        <v>2304.818</v>
      </c>
      <c r="CU173">
        <v>5092</v>
      </c>
      <c r="CV173">
        <v>1334.117</v>
      </c>
      <c r="CW173">
        <v>5111</v>
      </c>
      <c r="CX173">
        <v>591.372</v>
      </c>
      <c r="CY173">
        <v>5121</v>
      </c>
      <c r="CZ173">
        <v>332.793</v>
      </c>
      <c r="DA173">
        <v>5121</v>
      </c>
      <c r="DB173">
        <v>1346.994</v>
      </c>
      <c r="DC173">
        <v>5150</v>
      </c>
      <c r="DD173">
        <v>1417.459</v>
      </c>
      <c r="DE173">
        <v>5106</v>
      </c>
      <c r="DF173">
        <v>668.851</v>
      </c>
      <c r="DG173">
        <v>5261</v>
      </c>
      <c r="DH173">
        <v>400.387</v>
      </c>
      <c r="DI173">
        <v>4989</v>
      </c>
      <c r="DJ173">
        <v>572.187</v>
      </c>
      <c r="DK173">
        <v>5092</v>
      </c>
      <c r="DL173">
        <v>182.339</v>
      </c>
      <c r="DM173">
        <v>5060</v>
      </c>
      <c r="DN173">
        <v>241.679</v>
      </c>
      <c r="DP173">
        <v>4971</v>
      </c>
      <c r="DQ173" s="85">
        <v>2234810</v>
      </c>
      <c r="DR173" s="85">
        <v>52430</v>
      </c>
      <c r="DS173" s="85">
        <v>2287240</v>
      </c>
      <c r="DT173">
        <v>0</v>
      </c>
      <c r="DU173" s="85">
        <v>2296273</v>
      </c>
      <c r="DV173" s="85">
        <v>219751</v>
      </c>
      <c r="DW173" s="85">
        <v>219751</v>
      </c>
      <c r="DX173">
        <v>2296273</v>
      </c>
      <c r="DY173">
        <v>5256</v>
      </c>
      <c r="DZ173">
        <v>219751</v>
      </c>
      <c r="EA173" s="85">
        <v>2488258</v>
      </c>
      <c r="EB173" s="85">
        <v>2488258</v>
      </c>
    </row>
    <row r="174" spans="1:132" ht="12.75">
      <c r="A174">
        <v>220812</v>
      </c>
      <c r="B174" t="s">
        <v>447</v>
      </c>
      <c r="C174" t="s">
        <v>46</v>
      </c>
      <c r="D174">
        <v>4</v>
      </c>
      <c r="E174">
        <v>2</v>
      </c>
      <c r="F174">
        <v>132.053</v>
      </c>
      <c r="G174">
        <v>0</v>
      </c>
      <c r="H174">
        <v>0</v>
      </c>
      <c r="I174">
        <v>0</v>
      </c>
      <c r="J174">
        <v>0</v>
      </c>
      <c r="K174">
        <v>0</v>
      </c>
      <c r="L174">
        <v>0</v>
      </c>
      <c r="M174">
        <v>0</v>
      </c>
      <c r="N174">
        <v>0</v>
      </c>
      <c r="O174">
        <v>0</v>
      </c>
      <c r="P174">
        <v>0</v>
      </c>
      <c r="Q174">
        <v>6.447</v>
      </c>
      <c r="R174">
        <v>9.473</v>
      </c>
      <c r="S174">
        <v>0</v>
      </c>
      <c r="T174">
        <v>143.17</v>
      </c>
      <c r="U174">
        <v>0.581</v>
      </c>
      <c r="V174">
        <v>0</v>
      </c>
      <c r="W174">
        <v>0</v>
      </c>
      <c r="X174">
        <v>0</v>
      </c>
      <c r="Y174">
        <v>0</v>
      </c>
      <c r="Z174">
        <v>0</v>
      </c>
      <c r="AA174">
        <v>0</v>
      </c>
      <c r="AB174">
        <v>0</v>
      </c>
      <c r="AC174">
        <v>0</v>
      </c>
      <c r="AD174">
        <v>0</v>
      </c>
      <c r="AE174">
        <v>0</v>
      </c>
      <c r="AF174">
        <v>0</v>
      </c>
      <c r="AG174">
        <v>0</v>
      </c>
      <c r="AH174">
        <v>0</v>
      </c>
      <c r="AI174">
        <v>132.053</v>
      </c>
      <c r="AJ174">
        <v>132.053</v>
      </c>
      <c r="AK174">
        <v>0</v>
      </c>
      <c r="AL174">
        <v>0</v>
      </c>
      <c r="AM174">
        <v>125.606</v>
      </c>
      <c r="AN174">
        <v>127.933</v>
      </c>
      <c r="AO174">
        <v>0</v>
      </c>
      <c r="AP174">
        <v>0</v>
      </c>
      <c r="AQ174">
        <v>11.75</v>
      </c>
      <c r="AR174">
        <v>0</v>
      </c>
      <c r="AS174" s="85">
        <v>35182</v>
      </c>
      <c r="AT174">
        <v>0</v>
      </c>
      <c r="AU174">
        <v>0</v>
      </c>
      <c r="AV174" s="85">
        <v>23500</v>
      </c>
      <c r="AW174">
        <v>0</v>
      </c>
      <c r="AX174">
        <v>0</v>
      </c>
      <c r="AY174">
        <v>0</v>
      </c>
      <c r="AZ174">
        <v>0</v>
      </c>
      <c r="BA174">
        <v>0</v>
      </c>
      <c r="BB174">
        <v>0</v>
      </c>
      <c r="BC174">
        <v>0</v>
      </c>
      <c r="BD174">
        <v>0</v>
      </c>
      <c r="BE174" s="85">
        <v>1014717</v>
      </c>
      <c r="BF174">
        <v>0</v>
      </c>
      <c r="BG174">
        <v>0</v>
      </c>
      <c r="BH174">
        <v>3809</v>
      </c>
      <c r="BI174" s="85">
        <v>6059</v>
      </c>
      <c r="BJ174">
        <v>0</v>
      </c>
      <c r="BK174" s="85">
        <v>1355899</v>
      </c>
      <c r="BL174">
        <v>5232</v>
      </c>
      <c r="BM174">
        <v>4625.0302734</v>
      </c>
      <c r="BN174">
        <v>4887.6337891</v>
      </c>
      <c r="BO174">
        <v>4887.6337891</v>
      </c>
      <c r="BP174">
        <v>5929.1992188</v>
      </c>
      <c r="BQ174">
        <v>0.0501417969</v>
      </c>
      <c r="BR174">
        <v>0.0434155273</v>
      </c>
      <c r="BS174">
        <v>0</v>
      </c>
      <c r="BT174">
        <v>0</v>
      </c>
      <c r="BU174">
        <v>0</v>
      </c>
      <c r="BV174">
        <v>688068.055</v>
      </c>
      <c r="BW174">
        <v>61784.03462</v>
      </c>
      <c r="BX174">
        <v>51604</v>
      </c>
      <c r="BY174">
        <v>0</v>
      </c>
      <c r="BZ174">
        <v>169776.69043</v>
      </c>
      <c r="CA174">
        <v>8302.1240382</v>
      </c>
      <c r="CB174">
        <v>0</v>
      </c>
      <c r="CC174">
        <v>0</v>
      </c>
      <c r="CD174">
        <v>0</v>
      </c>
      <c r="CE174">
        <v>0</v>
      </c>
      <c r="CF174">
        <v>0</v>
      </c>
      <c r="CG174">
        <v>0</v>
      </c>
      <c r="CH174">
        <v>0.9731359256</v>
      </c>
      <c r="CI174">
        <v>953221</v>
      </c>
      <c r="CJ174">
        <v>206.1</v>
      </c>
      <c r="CK174" s="85">
        <v>61974</v>
      </c>
      <c r="CL174" s="85">
        <v>28589</v>
      </c>
      <c r="CM174" s="85">
        <v>90563</v>
      </c>
      <c r="CN174">
        <v>1105279.9041</v>
      </c>
      <c r="CO174">
        <v>5229</v>
      </c>
      <c r="CP174">
        <v>829.278</v>
      </c>
      <c r="CQ174">
        <v>5262</v>
      </c>
      <c r="CR174">
        <v>987.721</v>
      </c>
      <c r="CS174">
        <v>5199</v>
      </c>
      <c r="CT174">
        <v>2304.818</v>
      </c>
      <c r="CU174">
        <v>5092</v>
      </c>
      <c r="CV174">
        <v>1334.117</v>
      </c>
      <c r="CW174">
        <v>5111</v>
      </c>
      <c r="CX174">
        <v>591.372</v>
      </c>
      <c r="CY174">
        <v>5121</v>
      </c>
      <c r="CZ174">
        <v>332.793</v>
      </c>
      <c r="DA174">
        <v>5121</v>
      </c>
      <c r="DB174">
        <v>1346.994</v>
      </c>
      <c r="DC174">
        <v>5150</v>
      </c>
      <c r="DD174">
        <v>1417.459</v>
      </c>
      <c r="DE174">
        <v>5106</v>
      </c>
      <c r="DF174">
        <v>668.851</v>
      </c>
      <c r="DG174">
        <v>5261</v>
      </c>
      <c r="DH174">
        <v>400.387</v>
      </c>
      <c r="DI174">
        <v>4989</v>
      </c>
      <c r="DJ174">
        <v>572.187</v>
      </c>
      <c r="DK174">
        <v>5092</v>
      </c>
      <c r="DL174">
        <v>182.339</v>
      </c>
      <c r="DM174">
        <v>5060</v>
      </c>
      <c r="DN174">
        <v>241.679</v>
      </c>
      <c r="DP174">
        <v>4971</v>
      </c>
      <c r="DQ174" s="85">
        <v>1078315</v>
      </c>
      <c r="DR174" s="85">
        <v>24732</v>
      </c>
      <c r="DS174" s="85">
        <v>1103047</v>
      </c>
      <c r="DT174">
        <v>0</v>
      </c>
      <c r="DU174" s="85">
        <v>1109106</v>
      </c>
      <c r="DV174" s="85">
        <v>94389</v>
      </c>
      <c r="DW174" s="85">
        <v>94389</v>
      </c>
      <c r="DX174">
        <v>1109106</v>
      </c>
      <c r="DY174">
        <v>5381</v>
      </c>
      <c r="DZ174">
        <v>94389</v>
      </c>
      <c r="EA174" s="85">
        <v>1199669</v>
      </c>
      <c r="EB174" s="85">
        <v>1199669</v>
      </c>
    </row>
    <row r="175" spans="1:132" ht="12.75">
      <c r="A175">
        <v>220813</v>
      </c>
      <c r="B175" t="s">
        <v>447</v>
      </c>
      <c r="C175" t="s">
        <v>47</v>
      </c>
      <c r="D175">
        <v>4</v>
      </c>
      <c r="E175">
        <v>2</v>
      </c>
      <c r="F175">
        <v>2313.102</v>
      </c>
      <c r="G175">
        <v>0</v>
      </c>
      <c r="H175">
        <v>0</v>
      </c>
      <c r="I175">
        <v>1.566</v>
      </c>
      <c r="J175">
        <v>19.562</v>
      </c>
      <c r="K175">
        <v>2.624</v>
      </c>
      <c r="L175">
        <v>0</v>
      </c>
      <c r="M175">
        <v>0</v>
      </c>
      <c r="N175">
        <v>0</v>
      </c>
      <c r="O175">
        <v>0</v>
      </c>
      <c r="P175">
        <v>0</v>
      </c>
      <c r="Q175">
        <v>0</v>
      </c>
      <c r="R175">
        <v>3.683</v>
      </c>
      <c r="S175">
        <v>115.655</v>
      </c>
      <c r="T175">
        <v>971</v>
      </c>
      <c r="U175">
        <v>0</v>
      </c>
      <c r="V175">
        <v>0</v>
      </c>
      <c r="W175">
        <v>0</v>
      </c>
      <c r="X175">
        <v>0</v>
      </c>
      <c r="Y175">
        <v>0</v>
      </c>
      <c r="Z175">
        <v>0</v>
      </c>
      <c r="AA175">
        <v>0</v>
      </c>
      <c r="AB175">
        <v>0</v>
      </c>
      <c r="AC175">
        <v>0</v>
      </c>
      <c r="AD175">
        <v>0</v>
      </c>
      <c r="AE175">
        <v>0</v>
      </c>
      <c r="AF175">
        <v>175.004</v>
      </c>
      <c r="AG175">
        <v>0</v>
      </c>
      <c r="AH175">
        <v>0</v>
      </c>
      <c r="AI175">
        <v>2313.102</v>
      </c>
      <c r="AJ175">
        <v>2313.102</v>
      </c>
      <c r="AK175">
        <v>175.004</v>
      </c>
      <c r="AL175">
        <v>23.752</v>
      </c>
      <c r="AM175">
        <v>2289.35</v>
      </c>
      <c r="AN175">
        <v>219.526</v>
      </c>
      <c r="AO175">
        <v>17.25</v>
      </c>
      <c r="AP175">
        <v>0.333</v>
      </c>
      <c r="AQ175">
        <v>0</v>
      </c>
      <c r="AR175">
        <v>0</v>
      </c>
      <c r="AS175" s="85">
        <v>60370</v>
      </c>
      <c r="AT175" s="85">
        <v>8708</v>
      </c>
      <c r="AU175">
        <v>0</v>
      </c>
      <c r="AV175">
        <v>0</v>
      </c>
      <c r="AW175">
        <v>0</v>
      </c>
      <c r="AX175">
        <v>0</v>
      </c>
      <c r="AY175">
        <v>0</v>
      </c>
      <c r="AZ175">
        <v>0</v>
      </c>
      <c r="BA175">
        <v>0</v>
      </c>
      <c r="BB175">
        <v>0</v>
      </c>
      <c r="BC175">
        <v>0</v>
      </c>
      <c r="BD175">
        <v>0</v>
      </c>
      <c r="BE175" s="85">
        <v>14403985</v>
      </c>
      <c r="BF175">
        <v>0</v>
      </c>
      <c r="BG175">
        <v>0</v>
      </c>
      <c r="BH175">
        <v>3809</v>
      </c>
      <c r="BI175" s="85">
        <v>27452</v>
      </c>
      <c r="BJ175">
        <v>0</v>
      </c>
      <c r="BK175" s="85">
        <v>13483554</v>
      </c>
      <c r="BL175">
        <v>5112</v>
      </c>
      <c r="BM175">
        <v>4625.0302734</v>
      </c>
      <c r="BN175">
        <v>4887.6337891</v>
      </c>
      <c r="BO175">
        <v>4887.6337891</v>
      </c>
      <c r="BP175">
        <v>5929.1992188</v>
      </c>
      <c r="BQ175">
        <v>0.0501417969</v>
      </c>
      <c r="BR175">
        <v>0.0434155273</v>
      </c>
      <c r="BS175">
        <v>0</v>
      </c>
      <c r="BT175">
        <v>74.388</v>
      </c>
      <c r="BU175">
        <v>0</v>
      </c>
      <c r="BV175">
        <v>12541029.901</v>
      </c>
      <c r="BW175">
        <v>24020.964795</v>
      </c>
      <c r="BX175">
        <v>0</v>
      </c>
      <c r="BY175">
        <v>82288.984278</v>
      </c>
      <c r="BZ175">
        <v>1151450.4883</v>
      </c>
      <c r="CA175">
        <v>0</v>
      </c>
      <c r="CB175">
        <v>0</v>
      </c>
      <c r="CC175">
        <v>103763.35801</v>
      </c>
      <c r="CD175">
        <v>441061.27149</v>
      </c>
      <c r="CE175">
        <v>0</v>
      </c>
      <c r="CF175">
        <v>0</v>
      </c>
      <c r="CG175">
        <v>0</v>
      </c>
      <c r="CH175">
        <v>0.9731359256</v>
      </c>
      <c r="CI175">
        <v>13958287</v>
      </c>
      <c r="CJ175">
        <v>3017.988</v>
      </c>
      <c r="CK175" s="85">
        <v>907510</v>
      </c>
      <c r="CL175" s="85">
        <v>418633</v>
      </c>
      <c r="CM175" s="85">
        <v>1326143</v>
      </c>
      <c r="CN175">
        <v>15730127.968</v>
      </c>
      <c r="CO175">
        <v>5229</v>
      </c>
      <c r="CP175">
        <v>829.278</v>
      </c>
      <c r="CQ175">
        <v>5262</v>
      </c>
      <c r="CR175">
        <v>987.721</v>
      </c>
      <c r="CS175">
        <v>5199</v>
      </c>
      <c r="CT175">
        <v>2304.818</v>
      </c>
      <c r="CU175">
        <v>5092</v>
      </c>
      <c r="CV175">
        <v>1334.117</v>
      </c>
      <c r="CW175">
        <v>5111</v>
      </c>
      <c r="CX175">
        <v>591.372</v>
      </c>
      <c r="CY175">
        <v>5121</v>
      </c>
      <c r="CZ175">
        <v>332.793</v>
      </c>
      <c r="DA175">
        <v>5121</v>
      </c>
      <c r="DB175">
        <v>1346.994</v>
      </c>
      <c r="DC175">
        <v>5150</v>
      </c>
      <c r="DD175">
        <v>1417.459</v>
      </c>
      <c r="DE175">
        <v>5106</v>
      </c>
      <c r="DF175">
        <v>668.851</v>
      </c>
      <c r="DG175">
        <v>5261</v>
      </c>
      <c r="DH175">
        <v>400.387</v>
      </c>
      <c r="DI175">
        <v>4989</v>
      </c>
      <c r="DJ175">
        <v>572.187</v>
      </c>
      <c r="DK175">
        <v>5092</v>
      </c>
      <c r="DL175">
        <v>182.339</v>
      </c>
      <c r="DM175">
        <v>5060</v>
      </c>
      <c r="DN175">
        <v>241.679</v>
      </c>
      <c r="DP175">
        <v>4971</v>
      </c>
      <c r="DQ175" s="85">
        <v>15427955</v>
      </c>
      <c r="DR175" s="85">
        <v>362159</v>
      </c>
      <c r="DS175" s="85">
        <v>15790114</v>
      </c>
      <c r="DT175">
        <v>0</v>
      </c>
      <c r="DU175" s="85">
        <v>15817566</v>
      </c>
      <c r="DV175" s="85">
        <v>1413581</v>
      </c>
      <c r="DW175" s="85">
        <v>1413581</v>
      </c>
      <c r="DX175">
        <v>15817566</v>
      </c>
      <c r="DY175">
        <v>5241</v>
      </c>
      <c r="DZ175">
        <v>1422289</v>
      </c>
      <c r="EA175" s="85">
        <v>17152417</v>
      </c>
      <c r="EB175" s="85">
        <v>17152417</v>
      </c>
    </row>
    <row r="176" spans="1:132" ht="12.75">
      <c r="A176">
        <v>220814</v>
      </c>
      <c r="B176" t="s">
        <v>447</v>
      </c>
      <c r="C176" t="s">
        <v>48</v>
      </c>
      <c r="D176">
        <v>4</v>
      </c>
      <c r="E176">
        <v>2</v>
      </c>
      <c r="F176">
        <v>153.081</v>
      </c>
      <c r="G176">
        <v>0</v>
      </c>
      <c r="H176">
        <v>0</v>
      </c>
      <c r="I176">
        <v>0.831</v>
      </c>
      <c r="J176">
        <v>0.476</v>
      </c>
      <c r="K176">
        <v>0</v>
      </c>
      <c r="L176">
        <v>0</v>
      </c>
      <c r="M176">
        <v>0</v>
      </c>
      <c r="N176">
        <v>0</v>
      </c>
      <c r="O176">
        <v>0</v>
      </c>
      <c r="P176">
        <v>0</v>
      </c>
      <c r="Q176">
        <v>0</v>
      </c>
      <c r="R176">
        <v>4.312</v>
      </c>
      <c r="S176">
        <v>7.654</v>
      </c>
      <c r="T176">
        <v>0</v>
      </c>
      <c r="U176">
        <v>0</v>
      </c>
      <c r="V176">
        <v>0</v>
      </c>
      <c r="W176">
        <v>0</v>
      </c>
      <c r="X176">
        <v>0</v>
      </c>
      <c r="Y176">
        <v>0</v>
      </c>
      <c r="Z176">
        <v>0</v>
      </c>
      <c r="AA176">
        <v>0</v>
      </c>
      <c r="AB176">
        <v>0</v>
      </c>
      <c r="AC176">
        <v>0</v>
      </c>
      <c r="AD176">
        <v>0</v>
      </c>
      <c r="AE176">
        <v>0</v>
      </c>
      <c r="AF176">
        <v>0</v>
      </c>
      <c r="AG176">
        <v>0</v>
      </c>
      <c r="AH176">
        <v>0</v>
      </c>
      <c r="AI176">
        <v>153.081</v>
      </c>
      <c r="AJ176">
        <v>153.081</v>
      </c>
      <c r="AK176">
        <v>0</v>
      </c>
      <c r="AL176">
        <v>1.307</v>
      </c>
      <c r="AM176">
        <v>151.774</v>
      </c>
      <c r="AN176">
        <v>0</v>
      </c>
      <c r="AO176">
        <v>0</v>
      </c>
      <c r="AP176">
        <v>0</v>
      </c>
      <c r="AQ176">
        <v>0</v>
      </c>
      <c r="AR176">
        <v>0</v>
      </c>
      <c r="AS176">
        <v>0</v>
      </c>
      <c r="AT176">
        <v>0</v>
      </c>
      <c r="AU176">
        <v>0</v>
      </c>
      <c r="AV176">
        <v>0</v>
      </c>
      <c r="AW176">
        <v>0</v>
      </c>
      <c r="AX176">
        <v>0</v>
      </c>
      <c r="AY176">
        <v>0</v>
      </c>
      <c r="AZ176">
        <v>0</v>
      </c>
      <c r="BA176">
        <v>0</v>
      </c>
      <c r="BB176">
        <v>0</v>
      </c>
      <c r="BC176">
        <v>0</v>
      </c>
      <c r="BD176">
        <v>0</v>
      </c>
      <c r="BE176" s="85">
        <v>898088</v>
      </c>
      <c r="BF176">
        <v>0</v>
      </c>
      <c r="BG176">
        <v>0</v>
      </c>
      <c r="BH176">
        <v>3809</v>
      </c>
      <c r="BI176" s="85">
        <v>4560</v>
      </c>
      <c r="BJ176">
        <v>0</v>
      </c>
      <c r="BK176" s="85">
        <v>1067076</v>
      </c>
      <c r="BL176">
        <v>5145</v>
      </c>
      <c r="BM176">
        <v>4625.0302734</v>
      </c>
      <c r="BN176">
        <v>4887.6337891</v>
      </c>
      <c r="BO176">
        <v>4887.6337891</v>
      </c>
      <c r="BP176">
        <v>5929.1992188</v>
      </c>
      <c r="BQ176">
        <v>0.0501417969</v>
      </c>
      <c r="BR176">
        <v>0.0434155273</v>
      </c>
      <c r="BS176">
        <v>0</v>
      </c>
      <c r="BT176">
        <v>5.583</v>
      </c>
      <c r="BU176">
        <v>0</v>
      </c>
      <c r="BV176">
        <v>831416.02296</v>
      </c>
      <c r="BW176">
        <v>28123.377735</v>
      </c>
      <c r="BX176">
        <v>0</v>
      </c>
      <c r="BY176">
        <v>5445.8508985</v>
      </c>
      <c r="BZ176">
        <v>0</v>
      </c>
      <c r="CA176">
        <v>0</v>
      </c>
      <c r="CB176">
        <v>0</v>
      </c>
      <c r="CC176">
        <v>0</v>
      </c>
      <c r="CD176">
        <v>33102.719239</v>
      </c>
      <c r="CE176">
        <v>0</v>
      </c>
      <c r="CF176">
        <v>0</v>
      </c>
      <c r="CG176">
        <v>0</v>
      </c>
      <c r="CH176">
        <v>0.9731359256</v>
      </c>
      <c r="CI176">
        <v>873962</v>
      </c>
      <c r="CJ176">
        <v>188.964</v>
      </c>
      <c r="CK176" s="85">
        <v>56822</v>
      </c>
      <c r="CL176" s="85">
        <v>26212</v>
      </c>
      <c r="CM176" s="85">
        <v>83034</v>
      </c>
      <c r="CN176">
        <v>981121.97083</v>
      </c>
      <c r="CO176">
        <v>5229</v>
      </c>
      <c r="CP176">
        <v>829.278</v>
      </c>
      <c r="CQ176">
        <v>5262</v>
      </c>
      <c r="CR176">
        <v>987.721</v>
      </c>
      <c r="CS176">
        <v>5199</v>
      </c>
      <c r="CT176">
        <v>2304.818</v>
      </c>
      <c r="CU176">
        <v>5092</v>
      </c>
      <c r="CV176">
        <v>1334.117</v>
      </c>
      <c r="CW176">
        <v>5111</v>
      </c>
      <c r="CX176">
        <v>591.372</v>
      </c>
      <c r="CY176">
        <v>5121</v>
      </c>
      <c r="CZ176">
        <v>332.793</v>
      </c>
      <c r="DA176">
        <v>5121</v>
      </c>
      <c r="DB176">
        <v>1346.994</v>
      </c>
      <c r="DC176">
        <v>5150</v>
      </c>
      <c r="DD176">
        <v>1417.459</v>
      </c>
      <c r="DE176">
        <v>5106</v>
      </c>
      <c r="DF176">
        <v>668.851</v>
      </c>
      <c r="DG176">
        <v>5261</v>
      </c>
      <c r="DH176">
        <v>400.387</v>
      </c>
      <c r="DI176">
        <v>4989</v>
      </c>
      <c r="DJ176">
        <v>572.187</v>
      </c>
      <c r="DK176">
        <v>5092</v>
      </c>
      <c r="DL176">
        <v>182.339</v>
      </c>
      <c r="DM176">
        <v>5060</v>
      </c>
      <c r="DN176">
        <v>241.679</v>
      </c>
      <c r="DP176">
        <v>4971</v>
      </c>
      <c r="DQ176" s="85">
        <v>972220</v>
      </c>
      <c r="DR176" s="85">
        <v>22676</v>
      </c>
      <c r="DS176" s="85">
        <v>994896</v>
      </c>
      <c r="DT176">
        <v>0</v>
      </c>
      <c r="DU176" s="85">
        <v>999456</v>
      </c>
      <c r="DV176" s="85">
        <v>101368</v>
      </c>
      <c r="DW176" s="85">
        <v>101368</v>
      </c>
      <c r="DX176">
        <v>999456</v>
      </c>
      <c r="DY176">
        <v>5289</v>
      </c>
      <c r="DZ176">
        <v>101368</v>
      </c>
      <c r="EA176" s="85">
        <v>1082490</v>
      </c>
      <c r="EB176" s="85">
        <v>1082490</v>
      </c>
    </row>
    <row r="177" spans="1:132" ht="12.75">
      <c r="A177">
        <v>220815</v>
      </c>
      <c r="B177" t="s">
        <v>447</v>
      </c>
      <c r="C177" t="s">
        <v>49</v>
      </c>
      <c r="D177">
        <v>4</v>
      </c>
      <c r="E177">
        <v>2</v>
      </c>
      <c r="F177">
        <v>376.833</v>
      </c>
      <c r="G177">
        <v>0</v>
      </c>
      <c r="H177">
        <v>0</v>
      </c>
      <c r="I177">
        <v>0.859</v>
      </c>
      <c r="J177">
        <v>4.16</v>
      </c>
      <c r="K177">
        <v>0</v>
      </c>
      <c r="L177">
        <v>0</v>
      </c>
      <c r="M177">
        <v>0</v>
      </c>
      <c r="N177">
        <v>0</v>
      </c>
      <c r="O177">
        <v>0</v>
      </c>
      <c r="P177">
        <v>0</v>
      </c>
      <c r="Q177">
        <v>0</v>
      </c>
      <c r="R177">
        <v>0.833</v>
      </c>
      <c r="S177">
        <v>18.674</v>
      </c>
      <c r="T177">
        <v>221</v>
      </c>
      <c r="U177">
        <v>0</v>
      </c>
      <c r="V177">
        <v>0</v>
      </c>
      <c r="W177">
        <v>0</v>
      </c>
      <c r="X177">
        <v>0</v>
      </c>
      <c r="Y177">
        <v>0</v>
      </c>
      <c r="Z177">
        <v>0</v>
      </c>
      <c r="AA177">
        <v>0</v>
      </c>
      <c r="AB177">
        <v>0</v>
      </c>
      <c r="AC177">
        <v>0</v>
      </c>
      <c r="AD177">
        <v>0</v>
      </c>
      <c r="AE177">
        <v>0</v>
      </c>
      <c r="AF177">
        <v>13.759</v>
      </c>
      <c r="AG177">
        <v>0</v>
      </c>
      <c r="AH177">
        <v>0</v>
      </c>
      <c r="AI177">
        <v>376.833</v>
      </c>
      <c r="AJ177">
        <v>376.833</v>
      </c>
      <c r="AK177">
        <v>13.759</v>
      </c>
      <c r="AL177">
        <v>5.019</v>
      </c>
      <c r="AM177">
        <v>371.814</v>
      </c>
      <c r="AN177">
        <v>0</v>
      </c>
      <c r="AO177">
        <v>0</v>
      </c>
      <c r="AP177">
        <v>0</v>
      </c>
      <c r="AQ177">
        <v>0</v>
      </c>
      <c r="AR177">
        <v>0</v>
      </c>
      <c r="AS177">
        <v>0</v>
      </c>
      <c r="AT177">
        <v>0</v>
      </c>
      <c r="AU177">
        <v>0</v>
      </c>
      <c r="AV177">
        <v>0</v>
      </c>
      <c r="AW177">
        <v>0</v>
      </c>
      <c r="AX177">
        <v>0</v>
      </c>
      <c r="AY177">
        <v>0</v>
      </c>
      <c r="AZ177">
        <v>0</v>
      </c>
      <c r="BA177">
        <v>0</v>
      </c>
      <c r="BB177">
        <v>0</v>
      </c>
      <c r="BC177">
        <v>0</v>
      </c>
      <c r="BD177">
        <v>0</v>
      </c>
      <c r="BE177" s="85">
        <v>2425203</v>
      </c>
      <c r="BF177">
        <v>0</v>
      </c>
      <c r="BG177">
        <v>0</v>
      </c>
      <c r="BH177">
        <v>3809</v>
      </c>
      <c r="BI177" s="85">
        <v>3931</v>
      </c>
      <c r="BJ177">
        <v>0</v>
      </c>
      <c r="BK177" s="85">
        <v>1803883</v>
      </c>
      <c r="BL177">
        <v>4971</v>
      </c>
      <c r="BM177">
        <v>4625.0302734</v>
      </c>
      <c r="BN177">
        <v>4887.6337891</v>
      </c>
      <c r="BO177">
        <v>4887.6337891</v>
      </c>
      <c r="BP177">
        <v>5929.1992188</v>
      </c>
      <c r="BQ177">
        <v>0.0501417969</v>
      </c>
      <c r="BR177">
        <v>0.0434155273</v>
      </c>
      <c r="BS177">
        <v>0</v>
      </c>
      <c r="BT177">
        <v>16.775</v>
      </c>
      <c r="BU177">
        <v>0</v>
      </c>
      <c r="BV177">
        <v>2036792.3173</v>
      </c>
      <c r="BW177">
        <v>5432.9252442</v>
      </c>
      <c r="BX177">
        <v>0</v>
      </c>
      <c r="BY177">
        <v>13286.623945</v>
      </c>
      <c r="BZ177">
        <v>262070.60547</v>
      </c>
      <c r="CA177">
        <v>0</v>
      </c>
      <c r="CB177">
        <v>0</v>
      </c>
      <c r="CC177">
        <v>8157.9852051</v>
      </c>
      <c r="CD177">
        <v>99462.316895</v>
      </c>
      <c r="CE177">
        <v>0</v>
      </c>
      <c r="CF177">
        <v>0</v>
      </c>
      <c r="CG177">
        <v>0</v>
      </c>
      <c r="CH177">
        <v>0.9731359256</v>
      </c>
      <c r="CI177">
        <v>2360052</v>
      </c>
      <c r="CJ177">
        <v>510.278</v>
      </c>
      <c r="CK177" s="85">
        <v>153441</v>
      </c>
      <c r="CL177" s="85">
        <v>70782</v>
      </c>
      <c r="CM177" s="85">
        <v>224223</v>
      </c>
      <c r="CN177">
        <v>2649425.774</v>
      </c>
      <c r="CO177">
        <v>5229</v>
      </c>
      <c r="CP177">
        <v>829.278</v>
      </c>
      <c r="CQ177">
        <v>5262</v>
      </c>
      <c r="CR177">
        <v>987.721</v>
      </c>
      <c r="CS177">
        <v>5199</v>
      </c>
      <c r="CT177">
        <v>2304.818</v>
      </c>
      <c r="CU177">
        <v>5092</v>
      </c>
      <c r="CV177">
        <v>1334.117</v>
      </c>
      <c r="CW177">
        <v>5111</v>
      </c>
      <c r="CX177">
        <v>591.372</v>
      </c>
      <c r="CY177">
        <v>5121</v>
      </c>
      <c r="CZ177">
        <v>332.793</v>
      </c>
      <c r="DA177">
        <v>5121</v>
      </c>
      <c r="DB177">
        <v>1346.994</v>
      </c>
      <c r="DC177">
        <v>5150</v>
      </c>
      <c r="DD177">
        <v>1417.459</v>
      </c>
      <c r="DE177">
        <v>5106</v>
      </c>
      <c r="DF177">
        <v>668.851</v>
      </c>
      <c r="DG177">
        <v>5261</v>
      </c>
      <c r="DH177">
        <v>400.387</v>
      </c>
      <c r="DI177">
        <v>4989</v>
      </c>
      <c r="DJ177">
        <v>572.187</v>
      </c>
      <c r="DK177">
        <v>5092</v>
      </c>
      <c r="DL177">
        <v>182.339</v>
      </c>
      <c r="DM177">
        <v>5060</v>
      </c>
      <c r="DN177">
        <v>241.679</v>
      </c>
      <c r="DP177">
        <v>4971</v>
      </c>
      <c r="DQ177" s="85">
        <v>2536592</v>
      </c>
      <c r="DR177" s="85">
        <v>61233</v>
      </c>
      <c r="DS177" s="85">
        <v>2597825</v>
      </c>
      <c r="DT177">
        <v>0</v>
      </c>
      <c r="DU177" s="85">
        <v>2601756</v>
      </c>
      <c r="DV177" s="85">
        <v>176553</v>
      </c>
      <c r="DW177" s="85">
        <v>176553</v>
      </c>
      <c r="DX177">
        <v>2601756</v>
      </c>
      <c r="DY177">
        <v>5099</v>
      </c>
      <c r="DZ177">
        <v>176553</v>
      </c>
      <c r="EA177" s="85">
        <v>2825979</v>
      </c>
      <c r="EB177" s="85">
        <v>2825979</v>
      </c>
    </row>
    <row r="178" spans="1:132" ht="12.75">
      <c r="A178">
        <v>220816</v>
      </c>
      <c r="B178" t="s">
        <v>447</v>
      </c>
      <c r="C178" t="s">
        <v>50</v>
      </c>
      <c r="D178">
        <v>4</v>
      </c>
      <c r="E178">
        <v>2</v>
      </c>
      <c r="F178">
        <v>744.528</v>
      </c>
      <c r="G178">
        <v>0</v>
      </c>
      <c r="H178">
        <v>0</v>
      </c>
      <c r="I178">
        <v>0.764</v>
      </c>
      <c r="J178">
        <v>3.593</v>
      </c>
      <c r="K178">
        <v>0.476</v>
      </c>
      <c r="L178">
        <v>0</v>
      </c>
      <c r="M178">
        <v>0</v>
      </c>
      <c r="N178">
        <v>0</v>
      </c>
      <c r="O178">
        <v>0</v>
      </c>
      <c r="P178">
        <v>0</v>
      </c>
      <c r="Q178">
        <v>0</v>
      </c>
      <c r="R178">
        <v>13.122</v>
      </c>
      <c r="S178">
        <v>0</v>
      </c>
      <c r="T178">
        <v>490.83</v>
      </c>
      <c r="U178">
        <v>0</v>
      </c>
      <c r="V178">
        <v>0</v>
      </c>
      <c r="W178">
        <v>0</v>
      </c>
      <c r="X178">
        <v>0</v>
      </c>
      <c r="Y178">
        <v>0</v>
      </c>
      <c r="Z178">
        <v>0</v>
      </c>
      <c r="AA178">
        <v>0</v>
      </c>
      <c r="AB178">
        <v>0</v>
      </c>
      <c r="AC178">
        <v>0</v>
      </c>
      <c r="AD178">
        <v>0</v>
      </c>
      <c r="AE178">
        <v>0</v>
      </c>
      <c r="AF178">
        <v>174.662</v>
      </c>
      <c r="AG178">
        <v>0</v>
      </c>
      <c r="AH178">
        <v>0</v>
      </c>
      <c r="AI178">
        <v>744.528</v>
      </c>
      <c r="AJ178">
        <v>744.528</v>
      </c>
      <c r="AK178">
        <v>174.662</v>
      </c>
      <c r="AL178">
        <v>4.833</v>
      </c>
      <c r="AM178">
        <v>739.695</v>
      </c>
      <c r="AN178">
        <v>126.915</v>
      </c>
      <c r="AO178">
        <v>0</v>
      </c>
      <c r="AP178">
        <v>0</v>
      </c>
      <c r="AQ178">
        <v>0</v>
      </c>
      <c r="AR178">
        <v>0</v>
      </c>
      <c r="AS178" s="85">
        <v>34902</v>
      </c>
      <c r="AT178">
        <v>0</v>
      </c>
      <c r="AU178">
        <v>0</v>
      </c>
      <c r="AV178">
        <v>0</v>
      </c>
      <c r="AW178">
        <v>0</v>
      </c>
      <c r="AX178">
        <v>0</v>
      </c>
      <c r="AY178">
        <v>0</v>
      </c>
      <c r="AZ178">
        <v>0</v>
      </c>
      <c r="BA178">
        <v>0</v>
      </c>
      <c r="BB178">
        <v>0</v>
      </c>
      <c r="BC178">
        <v>0</v>
      </c>
      <c r="BD178">
        <v>0</v>
      </c>
      <c r="BE178" s="85">
        <v>4953159</v>
      </c>
      <c r="BF178">
        <v>0</v>
      </c>
      <c r="BG178">
        <v>0</v>
      </c>
      <c r="BH178">
        <v>3809</v>
      </c>
      <c r="BI178" s="85">
        <v>17436</v>
      </c>
      <c r="BJ178">
        <v>0</v>
      </c>
      <c r="BK178" s="85">
        <v>4750559</v>
      </c>
      <c r="BL178">
        <v>5123</v>
      </c>
      <c r="BM178">
        <v>4625.0302734</v>
      </c>
      <c r="BN178">
        <v>4887.6337891</v>
      </c>
      <c r="BO178">
        <v>4887.6337891</v>
      </c>
      <c r="BP178">
        <v>5929.1992188</v>
      </c>
      <c r="BQ178">
        <v>0.0501417969</v>
      </c>
      <c r="BR178">
        <v>0.0434155273</v>
      </c>
      <c r="BS178">
        <v>0</v>
      </c>
      <c r="BT178">
        <v>16.027</v>
      </c>
      <c r="BU178">
        <v>0</v>
      </c>
      <c r="BV178">
        <v>4052039.711</v>
      </c>
      <c r="BW178">
        <v>85583.247364</v>
      </c>
      <c r="BX178">
        <v>0</v>
      </c>
      <c r="BY178">
        <v>0</v>
      </c>
      <c r="BZ178">
        <v>582045.77051</v>
      </c>
      <c r="CA178">
        <v>0</v>
      </c>
      <c r="CB178">
        <v>0</v>
      </c>
      <c r="CC178">
        <v>103560.5794</v>
      </c>
      <c r="CD178">
        <v>95027.27588</v>
      </c>
      <c r="CE178">
        <v>0</v>
      </c>
      <c r="CF178">
        <v>0</v>
      </c>
      <c r="CG178">
        <v>0</v>
      </c>
      <c r="CH178">
        <v>0.9731359256</v>
      </c>
      <c r="CI178">
        <v>4786132</v>
      </c>
      <c r="CJ178">
        <v>1034.833</v>
      </c>
      <c r="CK178" s="85">
        <v>311175</v>
      </c>
      <c r="CL178" s="85">
        <v>143544</v>
      </c>
      <c r="CM178" s="85">
        <v>454719</v>
      </c>
      <c r="CN178">
        <v>5407877.5842</v>
      </c>
      <c r="CO178">
        <v>5229</v>
      </c>
      <c r="CP178">
        <v>829.278</v>
      </c>
      <c r="CQ178">
        <v>5262</v>
      </c>
      <c r="CR178">
        <v>987.721</v>
      </c>
      <c r="CS178">
        <v>5199</v>
      </c>
      <c r="CT178">
        <v>2304.818</v>
      </c>
      <c r="CU178">
        <v>5092</v>
      </c>
      <c r="CV178">
        <v>1334.117</v>
      </c>
      <c r="CW178">
        <v>5111</v>
      </c>
      <c r="CX178">
        <v>591.372</v>
      </c>
      <c r="CY178">
        <v>5121</v>
      </c>
      <c r="CZ178">
        <v>332.793</v>
      </c>
      <c r="DA178">
        <v>5121</v>
      </c>
      <c r="DB178">
        <v>1346.994</v>
      </c>
      <c r="DC178">
        <v>5150</v>
      </c>
      <c r="DD178">
        <v>1417.459</v>
      </c>
      <c r="DE178">
        <v>5106</v>
      </c>
      <c r="DF178">
        <v>668.851</v>
      </c>
      <c r="DG178">
        <v>5261</v>
      </c>
      <c r="DH178">
        <v>400.387</v>
      </c>
      <c r="DI178">
        <v>4989</v>
      </c>
      <c r="DJ178">
        <v>572.187</v>
      </c>
      <c r="DK178">
        <v>5092</v>
      </c>
      <c r="DL178">
        <v>182.339</v>
      </c>
      <c r="DM178">
        <v>5060</v>
      </c>
      <c r="DN178">
        <v>241.679</v>
      </c>
      <c r="DP178">
        <v>4971</v>
      </c>
      <c r="DQ178" s="85">
        <v>5301449</v>
      </c>
      <c r="DR178" s="85">
        <v>124180</v>
      </c>
      <c r="DS178" s="85">
        <v>5425629</v>
      </c>
      <c r="DT178">
        <v>0</v>
      </c>
      <c r="DU178" s="85">
        <v>5443065</v>
      </c>
      <c r="DV178" s="85">
        <v>489906</v>
      </c>
      <c r="DW178" s="85">
        <v>489906</v>
      </c>
      <c r="DX178">
        <v>5443065</v>
      </c>
      <c r="DY178">
        <v>5260</v>
      </c>
      <c r="DZ178">
        <v>489906</v>
      </c>
      <c r="EA178" s="85">
        <v>5897784</v>
      </c>
      <c r="EB178" s="85">
        <v>5897784</v>
      </c>
    </row>
    <row r="179" spans="1:132" ht="12.75">
      <c r="A179">
        <v>220817</v>
      </c>
      <c r="B179" t="s">
        <v>447</v>
      </c>
      <c r="C179" t="s">
        <v>563</v>
      </c>
      <c r="D179">
        <v>4</v>
      </c>
      <c r="E179">
        <v>2</v>
      </c>
      <c r="F179">
        <v>300.788</v>
      </c>
      <c r="G179">
        <v>0</v>
      </c>
      <c r="H179">
        <v>0</v>
      </c>
      <c r="I179">
        <v>0.179</v>
      </c>
      <c r="J179">
        <v>5.947</v>
      </c>
      <c r="K179">
        <v>0</v>
      </c>
      <c r="L179">
        <v>0</v>
      </c>
      <c r="M179">
        <v>0</v>
      </c>
      <c r="N179">
        <v>0</v>
      </c>
      <c r="O179">
        <v>0</v>
      </c>
      <c r="P179">
        <v>0</v>
      </c>
      <c r="Q179">
        <v>0</v>
      </c>
      <c r="R179">
        <v>1.056</v>
      </c>
      <c r="S179">
        <v>0</v>
      </c>
      <c r="T179">
        <v>130</v>
      </c>
      <c r="U179">
        <v>0</v>
      </c>
      <c r="V179">
        <v>0</v>
      </c>
      <c r="W179">
        <v>0</v>
      </c>
      <c r="X179">
        <v>0</v>
      </c>
      <c r="Y179">
        <v>0</v>
      </c>
      <c r="Z179">
        <v>0</v>
      </c>
      <c r="AA179">
        <v>0</v>
      </c>
      <c r="AB179">
        <v>0</v>
      </c>
      <c r="AC179">
        <v>0</v>
      </c>
      <c r="AD179">
        <v>0</v>
      </c>
      <c r="AE179">
        <v>0</v>
      </c>
      <c r="AF179">
        <v>4.089</v>
      </c>
      <c r="AG179">
        <v>0</v>
      </c>
      <c r="AH179">
        <v>0</v>
      </c>
      <c r="AI179">
        <v>300.788</v>
      </c>
      <c r="AJ179">
        <v>300.788</v>
      </c>
      <c r="AK179">
        <v>4.089</v>
      </c>
      <c r="AL179">
        <v>6.126</v>
      </c>
      <c r="AM179">
        <v>294.662</v>
      </c>
      <c r="AN179">
        <v>0</v>
      </c>
      <c r="AO179">
        <v>0</v>
      </c>
      <c r="AP179">
        <v>0</v>
      </c>
      <c r="AQ179">
        <v>0</v>
      </c>
      <c r="AR179">
        <v>0</v>
      </c>
      <c r="AS179">
        <v>0</v>
      </c>
      <c r="AT179">
        <v>0</v>
      </c>
      <c r="AU179">
        <v>0</v>
      </c>
      <c r="AV179">
        <v>0</v>
      </c>
      <c r="AW179">
        <v>0</v>
      </c>
      <c r="AX179">
        <v>0</v>
      </c>
      <c r="AY179">
        <v>0</v>
      </c>
      <c r="AZ179">
        <v>0</v>
      </c>
      <c r="BA179">
        <v>0</v>
      </c>
      <c r="BB179">
        <v>0</v>
      </c>
      <c r="BC179">
        <v>0</v>
      </c>
      <c r="BD179">
        <v>0</v>
      </c>
      <c r="BE179" s="85">
        <v>1888715</v>
      </c>
      <c r="BF179">
        <v>0</v>
      </c>
      <c r="BG179">
        <v>0</v>
      </c>
      <c r="BH179">
        <v>3809</v>
      </c>
      <c r="BI179">
        <v>0</v>
      </c>
      <c r="BJ179">
        <v>0</v>
      </c>
      <c r="BK179">
        <v>0</v>
      </c>
      <c r="BL179">
        <v>0</v>
      </c>
      <c r="BM179">
        <v>4625.0302734</v>
      </c>
      <c r="BN179">
        <v>4887.6337891</v>
      </c>
      <c r="BO179">
        <v>4887.6337891</v>
      </c>
      <c r="BP179">
        <v>5929.1992188</v>
      </c>
      <c r="BQ179">
        <v>0.0501417969</v>
      </c>
      <c r="BR179">
        <v>0.0434155273</v>
      </c>
      <c r="BS179">
        <v>0</v>
      </c>
      <c r="BT179">
        <v>18.736</v>
      </c>
      <c r="BU179">
        <v>0</v>
      </c>
      <c r="BV179">
        <v>1614154.652</v>
      </c>
      <c r="BW179">
        <v>6887.3578126</v>
      </c>
      <c r="BX179">
        <v>0</v>
      </c>
      <c r="BY179">
        <v>0</v>
      </c>
      <c r="BZ179">
        <v>154159.17969</v>
      </c>
      <c r="CA179">
        <v>0</v>
      </c>
      <c r="CB179">
        <v>0</v>
      </c>
      <c r="CC179">
        <v>2424.4495606</v>
      </c>
      <c r="CD179">
        <v>111089.47656</v>
      </c>
      <c r="CE179">
        <v>0</v>
      </c>
      <c r="CF179">
        <v>0</v>
      </c>
      <c r="CG179">
        <v>0</v>
      </c>
      <c r="CH179">
        <v>0.9731359256</v>
      </c>
      <c r="CI179">
        <v>1837977</v>
      </c>
      <c r="CJ179">
        <v>397.398</v>
      </c>
      <c r="CK179" s="85">
        <v>119498</v>
      </c>
      <c r="CL179" s="85">
        <v>55124</v>
      </c>
      <c r="CM179" s="85">
        <v>174622</v>
      </c>
      <c r="CN179">
        <v>2063337.1156</v>
      </c>
      <c r="CO179">
        <v>5229</v>
      </c>
      <c r="CP179">
        <v>829.278</v>
      </c>
      <c r="CQ179">
        <v>5262</v>
      </c>
      <c r="CR179">
        <v>987.721</v>
      </c>
      <c r="CS179">
        <v>5199</v>
      </c>
      <c r="CT179">
        <v>2304.818</v>
      </c>
      <c r="CU179">
        <v>5092</v>
      </c>
      <c r="CV179">
        <v>1334.117</v>
      </c>
      <c r="CW179">
        <v>5111</v>
      </c>
      <c r="CX179">
        <v>591.372</v>
      </c>
      <c r="CY179">
        <v>5121</v>
      </c>
      <c r="CZ179">
        <v>332.793</v>
      </c>
      <c r="DA179">
        <v>5121</v>
      </c>
      <c r="DB179">
        <v>1346.994</v>
      </c>
      <c r="DC179">
        <v>5150</v>
      </c>
      <c r="DD179">
        <v>1417.459</v>
      </c>
      <c r="DE179">
        <v>5106</v>
      </c>
      <c r="DF179">
        <v>668.851</v>
      </c>
      <c r="DG179">
        <v>5261</v>
      </c>
      <c r="DH179">
        <v>400.387</v>
      </c>
      <c r="DI179">
        <v>4989</v>
      </c>
      <c r="DJ179">
        <v>572.187</v>
      </c>
      <c r="DK179">
        <v>5092</v>
      </c>
      <c r="DL179">
        <v>182.339</v>
      </c>
      <c r="DM179">
        <v>5060</v>
      </c>
      <c r="DN179">
        <v>241.679</v>
      </c>
      <c r="DP179">
        <v>4971</v>
      </c>
      <c r="DQ179" s="85">
        <v>1975465</v>
      </c>
      <c r="DR179" s="85">
        <v>47688</v>
      </c>
      <c r="DS179" s="85">
        <v>2023153</v>
      </c>
      <c r="DT179">
        <v>0</v>
      </c>
      <c r="DU179" s="85">
        <v>2023153</v>
      </c>
      <c r="DV179" s="85">
        <v>134438</v>
      </c>
      <c r="DW179" s="85">
        <v>134438</v>
      </c>
      <c r="DX179">
        <v>2023153</v>
      </c>
      <c r="DY179">
        <v>5091</v>
      </c>
      <c r="DZ179">
        <v>134438</v>
      </c>
      <c r="EA179" s="85">
        <v>2197775</v>
      </c>
      <c r="EB179" s="85">
        <v>2197775</v>
      </c>
    </row>
    <row r="180" spans="1:132" ht="12.75">
      <c r="A180">
        <v>221801</v>
      </c>
      <c r="B180" t="s">
        <v>447</v>
      </c>
      <c r="C180" t="s">
        <v>603</v>
      </c>
      <c r="D180">
        <v>4</v>
      </c>
      <c r="E180">
        <v>2</v>
      </c>
      <c r="F180">
        <v>3427.314</v>
      </c>
      <c r="G180">
        <v>0</v>
      </c>
      <c r="H180">
        <v>0</v>
      </c>
      <c r="I180">
        <v>3.788</v>
      </c>
      <c r="J180">
        <v>65.134</v>
      </c>
      <c r="K180">
        <v>7.551</v>
      </c>
      <c r="L180">
        <v>11.299</v>
      </c>
      <c r="M180">
        <v>0</v>
      </c>
      <c r="N180">
        <v>0</v>
      </c>
      <c r="O180">
        <v>0</v>
      </c>
      <c r="P180">
        <v>0</v>
      </c>
      <c r="Q180">
        <v>0</v>
      </c>
      <c r="R180">
        <v>60.103</v>
      </c>
      <c r="S180">
        <v>0</v>
      </c>
      <c r="T180">
        <v>3120.17</v>
      </c>
      <c r="U180">
        <v>0</v>
      </c>
      <c r="V180">
        <v>0</v>
      </c>
      <c r="W180">
        <v>0</v>
      </c>
      <c r="X180">
        <v>0</v>
      </c>
      <c r="Y180">
        <v>0</v>
      </c>
      <c r="Z180">
        <v>0</v>
      </c>
      <c r="AA180">
        <v>0</v>
      </c>
      <c r="AB180">
        <v>0</v>
      </c>
      <c r="AC180">
        <v>0</v>
      </c>
      <c r="AD180">
        <v>0</v>
      </c>
      <c r="AE180">
        <v>0</v>
      </c>
      <c r="AF180">
        <v>0</v>
      </c>
      <c r="AG180">
        <v>0</v>
      </c>
      <c r="AH180">
        <v>0</v>
      </c>
      <c r="AI180">
        <v>3427.314</v>
      </c>
      <c r="AJ180">
        <v>3427.314</v>
      </c>
      <c r="AK180">
        <v>0</v>
      </c>
      <c r="AL180">
        <v>87.772</v>
      </c>
      <c r="AM180">
        <v>3339.542</v>
      </c>
      <c r="AN180">
        <v>306</v>
      </c>
      <c r="AO180">
        <v>0</v>
      </c>
      <c r="AP180">
        <v>0</v>
      </c>
      <c r="AQ180">
        <v>0</v>
      </c>
      <c r="AR180">
        <v>0</v>
      </c>
      <c r="AS180" s="85">
        <v>84150</v>
      </c>
      <c r="AT180">
        <v>0</v>
      </c>
      <c r="AU180">
        <v>0</v>
      </c>
      <c r="AV180">
        <v>0</v>
      </c>
      <c r="AW180">
        <v>0</v>
      </c>
      <c r="AX180">
        <v>0</v>
      </c>
      <c r="AY180">
        <v>0</v>
      </c>
      <c r="AZ180">
        <v>0</v>
      </c>
      <c r="BA180" s="85">
        <v>36966</v>
      </c>
      <c r="BB180">
        <v>0</v>
      </c>
      <c r="BC180">
        <v>0</v>
      </c>
      <c r="BD180">
        <v>0</v>
      </c>
      <c r="BE180" s="85">
        <v>24113278</v>
      </c>
      <c r="BF180">
        <v>0</v>
      </c>
      <c r="BG180">
        <v>0</v>
      </c>
      <c r="BH180">
        <v>3809</v>
      </c>
      <c r="BI180" s="85">
        <v>116385</v>
      </c>
      <c r="BJ180" s="85">
        <v>45688</v>
      </c>
      <c r="BK180" s="85">
        <v>37310090</v>
      </c>
      <c r="BL180">
        <v>5176</v>
      </c>
      <c r="BM180">
        <v>4625.0302734</v>
      </c>
      <c r="BN180">
        <v>4887.6337891</v>
      </c>
      <c r="BO180">
        <v>4887.6337891</v>
      </c>
      <c r="BP180">
        <v>5929.1992188</v>
      </c>
      <c r="BQ180">
        <v>0.0501417969</v>
      </c>
      <c r="BR180">
        <v>0.0434155273</v>
      </c>
      <c r="BS180">
        <v>36966</v>
      </c>
      <c r="BT180">
        <v>270.892</v>
      </c>
      <c r="BU180">
        <v>0</v>
      </c>
      <c r="BV180">
        <v>18293968.19</v>
      </c>
      <c r="BW180">
        <v>391998.92671</v>
      </c>
      <c r="BX180">
        <v>0</v>
      </c>
      <c r="BY180">
        <v>0</v>
      </c>
      <c r="BZ180">
        <v>3700021.9053</v>
      </c>
      <c r="CA180">
        <v>0</v>
      </c>
      <c r="CB180">
        <v>0</v>
      </c>
      <c r="CC180">
        <v>0</v>
      </c>
      <c r="CD180">
        <v>1606172.6348</v>
      </c>
      <c r="CE180">
        <v>0</v>
      </c>
      <c r="CF180">
        <v>0</v>
      </c>
      <c r="CG180">
        <v>0</v>
      </c>
      <c r="CH180">
        <v>0.9731359256</v>
      </c>
      <c r="CI180">
        <v>23347634</v>
      </c>
      <c r="CJ180">
        <v>5048.104</v>
      </c>
      <c r="CK180" s="85">
        <v>1517967</v>
      </c>
      <c r="CL180" s="85">
        <v>700236</v>
      </c>
      <c r="CM180" s="85">
        <v>2218203</v>
      </c>
      <c r="CN180">
        <v>26331480.657</v>
      </c>
      <c r="CO180">
        <v>5229</v>
      </c>
      <c r="CP180">
        <v>829.278</v>
      </c>
      <c r="CQ180">
        <v>5262</v>
      </c>
      <c r="CR180">
        <v>987.721</v>
      </c>
      <c r="CS180">
        <v>5199</v>
      </c>
      <c r="CT180">
        <v>2304.818</v>
      </c>
      <c r="CU180">
        <v>5092</v>
      </c>
      <c r="CV180">
        <v>1334.117</v>
      </c>
      <c r="CW180">
        <v>5111</v>
      </c>
      <c r="CX180">
        <v>591.372</v>
      </c>
      <c r="CY180">
        <v>5121</v>
      </c>
      <c r="CZ180">
        <v>332.793</v>
      </c>
      <c r="DA180">
        <v>5121</v>
      </c>
      <c r="DB180">
        <v>1346.994</v>
      </c>
      <c r="DC180">
        <v>5150</v>
      </c>
      <c r="DD180">
        <v>1417.459</v>
      </c>
      <c r="DE180">
        <v>5106</v>
      </c>
      <c r="DF180">
        <v>668.851</v>
      </c>
      <c r="DG180">
        <v>5261</v>
      </c>
      <c r="DH180">
        <v>400.387</v>
      </c>
      <c r="DI180">
        <v>4989</v>
      </c>
      <c r="DJ180">
        <v>572.187</v>
      </c>
      <c r="DK180">
        <v>5092</v>
      </c>
      <c r="DL180">
        <v>182.339</v>
      </c>
      <c r="DM180">
        <v>5060</v>
      </c>
      <c r="DN180">
        <v>241.679</v>
      </c>
      <c r="DP180">
        <v>4971</v>
      </c>
      <c r="DQ180" s="85">
        <v>26128986</v>
      </c>
      <c r="DR180" s="85">
        <v>605772</v>
      </c>
      <c r="DS180" s="85">
        <v>26734758</v>
      </c>
      <c r="DT180" s="85">
        <v>-8722</v>
      </c>
      <c r="DU180" s="85">
        <v>26842421</v>
      </c>
      <c r="DV180" s="85">
        <v>2729143</v>
      </c>
      <c r="DW180" s="85">
        <v>2729143</v>
      </c>
      <c r="DX180">
        <v>26842421</v>
      </c>
      <c r="DY180">
        <v>5317</v>
      </c>
      <c r="DZ180">
        <v>2729143</v>
      </c>
      <c r="EA180" s="85">
        <v>29060624</v>
      </c>
      <c r="EB180" s="85">
        <v>29060624</v>
      </c>
    </row>
    <row r="181" spans="1:132" ht="12.75">
      <c r="A181">
        <v>226801</v>
      </c>
      <c r="B181" t="s">
        <v>447</v>
      </c>
      <c r="C181" t="s">
        <v>588</v>
      </c>
      <c r="D181">
        <v>4</v>
      </c>
      <c r="E181">
        <v>2</v>
      </c>
      <c r="F181">
        <v>805.95</v>
      </c>
      <c r="G181">
        <v>0</v>
      </c>
      <c r="H181">
        <v>0</v>
      </c>
      <c r="I181">
        <v>0.523</v>
      </c>
      <c r="J181">
        <v>14.964</v>
      </c>
      <c r="K181">
        <v>0.916</v>
      </c>
      <c r="L181">
        <v>0</v>
      </c>
      <c r="M181">
        <v>0</v>
      </c>
      <c r="N181">
        <v>0</v>
      </c>
      <c r="O181">
        <v>0</v>
      </c>
      <c r="P181">
        <v>0</v>
      </c>
      <c r="Q181">
        <v>14.288</v>
      </c>
      <c r="R181">
        <v>12.571</v>
      </c>
      <c r="S181">
        <v>0</v>
      </c>
      <c r="T181">
        <v>366.17</v>
      </c>
      <c r="U181">
        <v>0.161</v>
      </c>
      <c r="V181">
        <v>0</v>
      </c>
      <c r="W181">
        <v>0</v>
      </c>
      <c r="X181">
        <v>0</v>
      </c>
      <c r="Y181">
        <v>0</v>
      </c>
      <c r="Z181">
        <v>0</v>
      </c>
      <c r="AA181">
        <v>0</v>
      </c>
      <c r="AB181">
        <v>0</v>
      </c>
      <c r="AC181">
        <v>0</v>
      </c>
      <c r="AD181">
        <v>0</v>
      </c>
      <c r="AE181">
        <v>0</v>
      </c>
      <c r="AF181">
        <v>9.223</v>
      </c>
      <c r="AG181">
        <v>0</v>
      </c>
      <c r="AH181">
        <v>0</v>
      </c>
      <c r="AI181">
        <v>805.95</v>
      </c>
      <c r="AJ181">
        <v>805.95</v>
      </c>
      <c r="AK181">
        <v>9.223</v>
      </c>
      <c r="AL181">
        <v>16.403</v>
      </c>
      <c r="AM181">
        <v>775.259</v>
      </c>
      <c r="AN181">
        <v>122.868</v>
      </c>
      <c r="AO181">
        <v>0</v>
      </c>
      <c r="AP181">
        <v>0</v>
      </c>
      <c r="AQ181">
        <v>0</v>
      </c>
      <c r="AR181">
        <v>0</v>
      </c>
      <c r="AS181" s="85">
        <v>33789</v>
      </c>
      <c r="AT181">
        <v>0</v>
      </c>
      <c r="AU181">
        <v>0</v>
      </c>
      <c r="AV181">
        <v>0</v>
      </c>
      <c r="AW181">
        <v>0</v>
      </c>
      <c r="AX181">
        <v>0</v>
      </c>
      <c r="AY181">
        <v>0</v>
      </c>
      <c r="AZ181">
        <v>0</v>
      </c>
      <c r="BA181">
        <v>0</v>
      </c>
      <c r="BB181">
        <v>0</v>
      </c>
      <c r="BC181">
        <v>0</v>
      </c>
      <c r="BD181">
        <v>0</v>
      </c>
      <c r="BE181" s="85">
        <v>5216964</v>
      </c>
      <c r="BF181">
        <v>0</v>
      </c>
      <c r="BG181">
        <v>0</v>
      </c>
      <c r="BH181">
        <v>3809</v>
      </c>
      <c r="BI181">
        <v>0</v>
      </c>
      <c r="BJ181">
        <v>0</v>
      </c>
      <c r="BK181" s="85">
        <v>4735427</v>
      </c>
      <c r="BL181">
        <v>4998</v>
      </c>
      <c r="BM181">
        <v>4625.0302734</v>
      </c>
      <c r="BN181">
        <v>4887.6337891</v>
      </c>
      <c r="BO181">
        <v>4887.6337891</v>
      </c>
      <c r="BP181">
        <v>5929.1992188</v>
      </c>
      <c r="BQ181">
        <v>0.0501417969</v>
      </c>
      <c r="BR181">
        <v>0.0434155273</v>
      </c>
      <c r="BS181">
        <v>0</v>
      </c>
      <c r="BT181">
        <v>50.255</v>
      </c>
      <c r="BU181">
        <v>0</v>
      </c>
      <c r="BV181">
        <v>4246858.8463</v>
      </c>
      <c r="BW181">
        <v>81989.559717</v>
      </c>
      <c r="BX181">
        <v>114367</v>
      </c>
      <c r="BY181">
        <v>0</v>
      </c>
      <c r="BZ181">
        <v>434218.97559</v>
      </c>
      <c r="CA181">
        <v>2300.5885889</v>
      </c>
      <c r="CB181">
        <v>0</v>
      </c>
      <c r="CC181">
        <v>5468.5004395</v>
      </c>
      <c r="CD181">
        <v>297971.90674</v>
      </c>
      <c r="CE181">
        <v>0</v>
      </c>
      <c r="CF181">
        <v>0</v>
      </c>
      <c r="CG181">
        <v>0</v>
      </c>
      <c r="CH181">
        <v>0.9731359256</v>
      </c>
      <c r="CI181">
        <v>5043934</v>
      </c>
      <c r="CJ181">
        <v>1090.573</v>
      </c>
      <c r="CK181" s="85">
        <v>327936</v>
      </c>
      <c r="CL181" s="85">
        <v>151276</v>
      </c>
      <c r="CM181" s="85">
        <v>479212</v>
      </c>
      <c r="CN181">
        <v>5696176.3774</v>
      </c>
      <c r="CO181">
        <v>5229</v>
      </c>
      <c r="CP181">
        <v>829.278</v>
      </c>
      <c r="CQ181">
        <v>5262</v>
      </c>
      <c r="CR181">
        <v>987.721</v>
      </c>
      <c r="CS181">
        <v>5199</v>
      </c>
      <c r="CT181">
        <v>2304.818</v>
      </c>
      <c r="CU181">
        <v>5092</v>
      </c>
      <c r="CV181">
        <v>1334.117</v>
      </c>
      <c r="CW181">
        <v>5111</v>
      </c>
      <c r="CX181">
        <v>591.372</v>
      </c>
      <c r="CY181">
        <v>5121</v>
      </c>
      <c r="CZ181">
        <v>332.793</v>
      </c>
      <c r="DA181">
        <v>5121</v>
      </c>
      <c r="DB181">
        <v>1346.994</v>
      </c>
      <c r="DC181">
        <v>5150</v>
      </c>
      <c r="DD181">
        <v>1417.459</v>
      </c>
      <c r="DE181">
        <v>5106</v>
      </c>
      <c r="DF181">
        <v>668.851</v>
      </c>
      <c r="DG181">
        <v>5261</v>
      </c>
      <c r="DH181">
        <v>400.387</v>
      </c>
      <c r="DI181">
        <v>4989</v>
      </c>
      <c r="DJ181">
        <v>572.187</v>
      </c>
      <c r="DK181">
        <v>5092</v>
      </c>
      <c r="DL181">
        <v>182.339</v>
      </c>
      <c r="DM181">
        <v>5060</v>
      </c>
      <c r="DN181">
        <v>241.679</v>
      </c>
      <c r="DP181">
        <v>4971</v>
      </c>
      <c r="DQ181" s="85">
        <v>5450684</v>
      </c>
      <c r="DR181" s="85">
        <v>130869</v>
      </c>
      <c r="DS181" s="85">
        <v>5581553</v>
      </c>
      <c r="DT181">
        <v>0</v>
      </c>
      <c r="DU181" s="85">
        <v>5581553</v>
      </c>
      <c r="DV181" s="85">
        <v>364589</v>
      </c>
      <c r="DW181" s="85">
        <v>364589</v>
      </c>
      <c r="DX181">
        <v>5581553</v>
      </c>
      <c r="DY181">
        <v>5118</v>
      </c>
      <c r="DZ181">
        <v>364589</v>
      </c>
      <c r="EA181" s="85">
        <v>6060765</v>
      </c>
      <c r="EB181" s="85">
        <v>6060765</v>
      </c>
    </row>
    <row r="182" spans="1:132" ht="12.75">
      <c r="A182">
        <v>227801</v>
      </c>
      <c r="B182" t="s">
        <v>447</v>
      </c>
      <c r="C182" t="s">
        <v>51</v>
      </c>
      <c r="D182">
        <v>4</v>
      </c>
      <c r="E182">
        <v>2</v>
      </c>
      <c r="F182">
        <v>93.572</v>
      </c>
      <c r="G182">
        <v>0</v>
      </c>
      <c r="H182">
        <v>0</v>
      </c>
      <c r="I182">
        <v>0</v>
      </c>
      <c r="J182">
        <v>0</v>
      </c>
      <c r="K182">
        <v>0</v>
      </c>
      <c r="L182">
        <v>0</v>
      </c>
      <c r="M182">
        <v>0</v>
      </c>
      <c r="N182">
        <v>0</v>
      </c>
      <c r="O182">
        <v>0</v>
      </c>
      <c r="P182">
        <v>0</v>
      </c>
      <c r="Q182">
        <v>36.34</v>
      </c>
      <c r="R182">
        <v>13.138</v>
      </c>
      <c r="S182">
        <v>0</v>
      </c>
      <c r="T182">
        <v>172</v>
      </c>
      <c r="U182">
        <v>0.807</v>
      </c>
      <c r="V182">
        <v>0</v>
      </c>
      <c r="W182">
        <v>0</v>
      </c>
      <c r="X182">
        <v>0</v>
      </c>
      <c r="Y182">
        <v>0</v>
      </c>
      <c r="Z182">
        <v>0</v>
      </c>
      <c r="AA182">
        <v>0</v>
      </c>
      <c r="AB182">
        <v>0</v>
      </c>
      <c r="AC182">
        <v>0</v>
      </c>
      <c r="AD182">
        <v>0</v>
      </c>
      <c r="AE182">
        <v>0</v>
      </c>
      <c r="AF182">
        <v>9.618</v>
      </c>
      <c r="AG182">
        <v>0</v>
      </c>
      <c r="AH182">
        <v>0</v>
      </c>
      <c r="AI182">
        <v>93.572</v>
      </c>
      <c r="AJ182">
        <v>93.572</v>
      </c>
      <c r="AK182">
        <v>9.618</v>
      </c>
      <c r="AL182">
        <v>0</v>
      </c>
      <c r="AM182">
        <v>57.232</v>
      </c>
      <c r="AN182">
        <v>141.295</v>
      </c>
      <c r="AO182">
        <v>0</v>
      </c>
      <c r="AP182">
        <v>0</v>
      </c>
      <c r="AQ182">
        <v>18.125</v>
      </c>
      <c r="AR182">
        <v>0</v>
      </c>
      <c r="AS182" s="85">
        <v>25732</v>
      </c>
      <c r="AT182">
        <v>0</v>
      </c>
      <c r="AU182">
        <v>0</v>
      </c>
      <c r="AV182" s="85">
        <v>36250</v>
      </c>
      <c r="AW182">
        <v>0</v>
      </c>
      <c r="AX182">
        <v>0</v>
      </c>
      <c r="AY182">
        <v>0</v>
      </c>
      <c r="AZ182">
        <v>0</v>
      </c>
      <c r="BA182">
        <v>0</v>
      </c>
      <c r="BB182">
        <v>0</v>
      </c>
      <c r="BC182">
        <v>0</v>
      </c>
      <c r="BD182">
        <v>0</v>
      </c>
      <c r="BE182" s="85">
        <v>937015</v>
      </c>
      <c r="BF182">
        <v>0</v>
      </c>
      <c r="BG182">
        <v>0</v>
      </c>
      <c r="BH182">
        <v>3809</v>
      </c>
      <c r="BI182" s="85">
        <v>8434</v>
      </c>
      <c r="BJ182">
        <v>0</v>
      </c>
      <c r="BK182" s="85">
        <v>1906742</v>
      </c>
      <c r="BL182">
        <v>5357</v>
      </c>
      <c r="BM182">
        <v>4625.0302734</v>
      </c>
      <c r="BN182">
        <v>4887.6337891</v>
      </c>
      <c r="BO182">
        <v>4887.6337891</v>
      </c>
      <c r="BP182">
        <v>5929.1992188</v>
      </c>
      <c r="BQ182">
        <v>0.0501417969</v>
      </c>
      <c r="BR182">
        <v>0.0434155273</v>
      </c>
      <c r="BS182">
        <v>0</v>
      </c>
      <c r="BT182">
        <v>0</v>
      </c>
      <c r="BU182">
        <v>0</v>
      </c>
      <c r="BV182">
        <v>313516.16104</v>
      </c>
      <c r="BW182">
        <v>85687.60127</v>
      </c>
      <c r="BX182">
        <v>290881</v>
      </c>
      <c r="BY182">
        <v>0</v>
      </c>
      <c r="BZ182">
        <v>203964.45313</v>
      </c>
      <c r="CA182">
        <v>11531.521685</v>
      </c>
      <c r="CB182">
        <v>0</v>
      </c>
      <c r="CC182">
        <v>5702.7038086</v>
      </c>
      <c r="CD182">
        <v>0</v>
      </c>
      <c r="CE182">
        <v>0</v>
      </c>
      <c r="CF182">
        <v>0</v>
      </c>
      <c r="CG182">
        <v>0</v>
      </c>
      <c r="CH182">
        <v>0.9731359256</v>
      </c>
      <c r="CI182">
        <v>886803</v>
      </c>
      <c r="CJ182">
        <v>191.74</v>
      </c>
      <c r="CK182" s="85">
        <v>57656</v>
      </c>
      <c r="CL182" s="85">
        <v>26597</v>
      </c>
      <c r="CM182" s="85">
        <v>84253</v>
      </c>
      <c r="CN182">
        <v>1021268.4409</v>
      </c>
      <c r="CO182">
        <v>5229</v>
      </c>
      <c r="CP182">
        <v>829.278</v>
      </c>
      <c r="CQ182">
        <v>5262</v>
      </c>
      <c r="CR182">
        <v>987.721</v>
      </c>
      <c r="CS182">
        <v>5199</v>
      </c>
      <c r="CT182">
        <v>2304.818</v>
      </c>
      <c r="CU182">
        <v>5092</v>
      </c>
      <c r="CV182">
        <v>1334.117</v>
      </c>
      <c r="CW182">
        <v>5111</v>
      </c>
      <c r="CX182">
        <v>591.372</v>
      </c>
      <c r="CY182">
        <v>5121</v>
      </c>
      <c r="CZ182">
        <v>332.793</v>
      </c>
      <c r="DA182">
        <v>5121</v>
      </c>
      <c r="DB182">
        <v>1346.994</v>
      </c>
      <c r="DC182">
        <v>5150</v>
      </c>
      <c r="DD182">
        <v>1417.459</v>
      </c>
      <c r="DE182">
        <v>5106</v>
      </c>
      <c r="DF182">
        <v>668.851</v>
      </c>
      <c r="DG182">
        <v>5261</v>
      </c>
      <c r="DH182">
        <v>400.387</v>
      </c>
      <c r="DI182">
        <v>4989</v>
      </c>
      <c r="DJ182">
        <v>572.187</v>
      </c>
      <c r="DK182">
        <v>5092</v>
      </c>
      <c r="DL182">
        <v>182.339</v>
      </c>
      <c r="DM182">
        <v>5060</v>
      </c>
      <c r="DN182">
        <v>241.679</v>
      </c>
      <c r="DP182">
        <v>4971</v>
      </c>
      <c r="DQ182" s="85">
        <v>1027151</v>
      </c>
      <c r="DR182" s="85">
        <v>23009</v>
      </c>
      <c r="DS182" s="85">
        <v>1050160</v>
      </c>
      <c r="DT182">
        <v>0</v>
      </c>
      <c r="DU182" s="85">
        <v>1058594</v>
      </c>
      <c r="DV182" s="85">
        <v>121579</v>
      </c>
      <c r="DW182" s="85">
        <v>121579</v>
      </c>
      <c r="DX182">
        <v>1058594</v>
      </c>
      <c r="DY182">
        <v>5521</v>
      </c>
      <c r="DZ182">
        <v>121579</v>
      </c>
      <c r="EA182" s="85">
        <v>1142847</v>
      </c>
      <c r="EB182" s="85">
        <v>1142847</v>
      </c>
    </row>
    <row r="183" spans="1:132" ht="12.75">
      <c r="A183">
        <v>227803</v>
      </c>
      <c r="B183" t="s">
        <v>447</v>
      </c>
      <c r="C183" t="s">
        <v>360</v>
      </c>
      <c r="D183">
        <v>4</v>
      </c>
      <c r="E183">
        <v>2</v>
      </c>
      <c r="F183">
        <v>245.586</v>
      </c>
      <c r="G183">
        <v>0</v>
      </c>
      <c r="H183">
        <v>0</v>
      </c>
      <c r="I183">
        <v>0.219</v>
      </c>
      <c r="J183">
        <v>8.061</v>
      </c>
      <c r="K183">
        <v>0</v>
      </c>
      <c r="L183">
        <v>0</v>
      </c>
      <c r="M183">
        <v>0</v>
      </c>
      <c r="N183">
        <v>0</v>
      </c>
      <c r="O183">
        <v>0</v>
      </c>
      <c r="P183">
        <v>0</v>
      </c>
      <c r="Q183">
        <v>0</v>
      </c>
      <c r="R183">
        <v>0</v>
      </c>
      <c r="S183">
        <v>0</v>
      </c>
      <c r="T183">
        <v>85.83</v>
      </c>
      <c r="U183">
        <v>0</v>
      </c>
      <c r="V183">
        <v>0</v>
      </c>
      <c r="W183">
        <v>0</v>
      </c>
      <c r="X183">
        <v>0</v>
      </c>
      <c r="Y183">
        <v>0</v>
      </c>
      <c r="Z183">
        <v>0</v>
      </c>
      <c r="AA183">
        <v>0</v>
      </c>
      <c r="AB183">
        <v>0</v>
      </c>
      <c r="AC183">
        <v>0</v>
      </c>
      <c r="AD183">
        <v>0</v>
      </c>
      <c r="AE183">
        <v>0</v>
      </c>
      <c r="AF183">
        <v>0</v>
      </c>
      <c r="AG183">
        <v>0</v>
      </c>
      <c r="AH183">
        <v>0</v>
      </c>
      <c r="AI183">
        <v>245.586</v>
      </c>
      <c r="AJ183">
        <v>245.586</v>
      </c>
      <c r="AK183">
        <v>0</v>
      </c>
      <c r="AL183">
        <v>8.28</v>
      </c>
      <c r="AM183">
        <v>237.306</v>
      </c>
      <c r="AN183">
        <v>0</v>
      </c>
      <c r="AO183">
        <v>0</v>
      </c>
      <c r="AP183">
        <v>0</v>
      </c>
      <c r="AQ183">
        <v>0</v>
      </c>
      <c r="AR183">
        <v>0</v>
      </c>
      <c r="AS183">
        <v>0</v>
      </c>
      <c r="AT183">
        <v>0</v>
      </c>
      <c r="AU183">
        <v>0</v>
      </c>
      <c r="AV183">
        <v>0</v>
      </c>
      <c r="AW183">
        <v>0</v>
      </c>
      <c r="AX183">
        <v>0</v>
      </c>
      <c r="AY183">
        <v>0</v>
      </c>
      <c r="AZ183">
        <v>0</v>
      </c>
      <c r="BA183">
        <v>0</v>
      </c>
      <c r="BB183">
        <v>0</v>
      </c>
      <c r="BC183">
        <v>0</v>
      </c>
      <c r="BD183">
        <v>0</v>
      </c>
      <c r="BE183" s="85">
        <v>1551618</v>
      </c>
      <c r="BF183">
        <v>0</v>
      </c>
      <c r="BG183">
        <v>0</v>
      </c>
      <c r="BH183">
        <v>3809</v>
      </c>
      <c r="BI183" s="85">
        <v>5584</v>
      </c>
      <c r="BJ183">
        <v>0</v>
      </c>
      <c r="BK183" s="85">
        <v>1538653</v>
      </c>
      <c r="BL183">
        <v>5240</v>
      </c>
      <c r="BM183">
        <v>4625.0302734</v>
      </c>
      <c r="BN183">
        <v>4887.6337891</v>
      </c>
      <c r="BO183">
        <v>4887.6337891</v>
      </c>
      <c r="BP183">
        <v>5929.1992188</v>
      </c>
      <c r="BQ183">
        <v>0.0501417969</v>
      </c>
      <c r="BR183">
        <v>0.0434155273</v>
      </c>
      <c r="BS183">
        <v>0</v>
      </c>
      <c r="BT183">
        <v>25.278</v>
      </c>
      <c r="BU183">
        <v>0</v>
      </c>
      <c r="BV183">
        <v>1299959.2206</v>
      </c>
      <c r="BW183">
        <v>0</v>
      </c>
      <c r="BX183">
        <v>0</v>
      </c>
      <c r="BY183">
        <v>0</v>
      </c>
      <c r="BZ183">
        <v>101780.63379</v>
      </c>
      <c r="CA183">
        <v>0</v>
      </c>
      <c r="CB183">
        <v>0</v>
      </c>
      <c r="CC183">
        <v>0</v>
      </c>
      <c r="CD183">
        <v>149878.29785</v>
      </c>
      <c r="CE183">
        <v>0</v>
      </c>
      <c r="CF183">
        <v>0</v>
      </c>
      <c r="CG183">
        <v>0</v>
      </c>
      <c r="CH183">
        <v>0.9731359256</v>
      </c>
      <c r="CI183">
        <v>1509935</v>
      </c>
      <c r="CJ183">
        <v>326.47</v>
      </c>
      <c r="CK183" s="85">
        <v>98170</v>
      </c>
      <c r="CL183" s="85">
        <v>45286</v>
      </c>
      <c r="CM183" s="85">
        <v>143456</v>
      </c>
      <c r="CN183">
        <v>1695074.1522</v>
      </c>
      <c r="CO183">
        <v>5229</v>
      </c>
      <c r="CP183">
        <v>829.278</v>
      </c>
      <c r="CQ183">
        <v>5262</v>
      </c>
      <c r="CR183">
        <v>987.721</v>
      </c>
      <c r="CS183">
        <v>5199</v>
      </c>
      <c r="CT183">
        <v>2304.818</v>
      </c>
      <c r="CU183">
        <v>5092</v>
      </c>
      <c r="CV183">
        <v>1334.117</v>
      </c>
      <c r="CW183">
        <v>5111</v>
      </c>
      <c r="CX183">
        <v>591.372</v>
      </c>
      <c r="CY183">
        <v>5121</v>
      </c>
      <c r="CZ183">
        <v>332.793</v>
      </c>
      <c r="DA183">
        <v>5121</v>
      </c>
      <c r="DB183">
        <v>1346.994</v>
      </c>
      <c r="DC183">
        <v>5150</v>
      </c>
      <c r="DD183">
        <v>1417.459</v>
      </c>
      <c r="DE183">
        <v>5106</v>
      </c>
      <c r="DF183">
        <v>668.851</v>
      </c>
      <c r="DG183">
        <v>5261</v>
      </c>
      <c r="DH183">
        <v>400.387</v>
      </c>
      <c r="DI183">
        <v>4989</v>
      </c>
      <c r="DJ183">
        <v>572.187</v>
      </c>
      <c r="DK183">
        <v>5092</v>
      </c>
      <c r="DL183">
        <v>182.339</v>
      </c>
      <c r="DM183">
        <v>5060</v>
      </c>
      <c r="DN183">
        <v>241.679</v>
      </c>
      <c r="DP183">
        <v>4971</v>
      </c>
      <c r="DQ183" s="85">
        <v>1710703</v>
      </c>
      <c r="DR183" s="85">
        <v>39176</v>
      </c>
      <c r="DS183" s="85">
        <v>1749879</v>
      </c>
      <c r="DT183">
        <v>0</v>
      </c>
      <c r="DU183" s="85">
        <v>1755463</v>
      </c>
      <c r="DV183" s="85">
        <v>203845</v>
      </c>
      <c r="DW183" s="85">
        <v>203845</v>
      </c>
      <c r="DX183">
        <v>1755463</v>
      </c>
      <c r="DY183">
        <v>5377</v>
      </c>
      <c r="DZ183">
        <v>203845</v>
      </c>
      <c r="EA183" s="85">
        <v>1898919</v>
      </c>
      <c r="EB183" s="85">
        <v>1898919</v>
      </c>
    </row>
    <row r="184" spans="1:132" ht="12.75">
      <c r="A184">
        <v>227804</v>
      </c>
      <c r="B184" t="s">
        <v>447</v>
      </c>
      <c r="C184" t="s">
        <v>361</v>
      </c>
      <c r="D184">
        <v>4</v>
      </c>
      <c r="E184">
        <v>2</v>
      </c>
      <c r="F184">
        <v>758.509</v>
      </c>
      <c r="G184">
        <v>0</v>
      </c>
      <c r="H184">
        <v>0</v>
      </c>
      <c r="I184">
        <v>0.849</v>
      </c>
      <c r="J184">
        <v>22.771</v>
      </c>
      <c r="K184">
        <v>0.802</v>
      </c>
      <c r="L184">
        <v>0</v>
      </c>
      <c r="M184">
        <v>0</v>
      </c>
      <c r="N184">
        <v>0</v>
      </c>
      <c r="O184">
        <v>0</v>
      </c>
      <c r="P184">
        <v>0</v>
      </c>
      <c r="Q184">
        <v>4.591</v>
      </c>
      <c r="R184">
        <v>17.742</v>
      </c>
      <c r="S184">
        <v>1.333</v>
      </c>
      <c r="T184">
        <v>300.67</v>
      </c>
      <c r="U184">
        <v>0</v>
      </c>
      <c r="V184">
        <v>0</v>
      </c>
      <c r="W184">
        <v>0</v>
      </c>
      <c r="X184">
        <v>0</v>
      </c>
      <c r="Y184">
        <v>0</v>
      </c>
      <c r="Z184">
        <v>0</v>
      </c>
      <c r="AA184">
        <v>0</v>
      </c>
      <c r="AB184">
        <v>0</v>
      </c>
      <c r="AC184">
        <v>0</v>
      </c>
      <c r="AD184">
        <v>0</v>
      </c>
      <c r="AE184">
        <v>0</v>
      </c>
      <c r="AF184">
        <v>112.34</v>
      </c>
      <c r="AG184">
        <v>0</v>
      </c>
      <c r="AH184">
        <v>0</v>
      </c>
      <c r="AI184">
        <v>758.509</v>
      </c>
      <c r="AJ184">
        <v>758.509</v>
      </c>
      <c r="AK184">
        <v>112.34</v>
      </c>
      <c r="AL184">
        <v>24.422</v>
      </c>
      <c r="AM184">
        <v>729.496</v>
      </c>
      <c r="AN184">
        <v>113.274</v>
      </c>
      <c r="AO184">
        <v>0</v>
      </c>
      <c r="AP184">
        <v>0</v>
      </c>
      <c r="AQ184">
        <v>68.625</v>
      </c>
      <c r="AR184">
        <v>0</v>
      </c>
      <c r="AS184" s="85">
        <v>31150</v>
      </c>
      <c r="AT184">
        <v>0</v>
      </c>
      <c r="AU184">
        <v>0</v>
      </c>
      <c r="AV184" s="85">
        <v>137250</v>
      </c>
      <c r="AW184">
        <v>0</v>
      </c>
      <c r="AX184">
        <v>0</v>
      </c>
      <c r="AY184">
        <v>0</v>
      </c>
      <c r="AZ184">
        <v>0</v>
      </c>
      <c r="BA184">
        <v>0</v>
      </c>
      <c r="BB184">
        <v>0</v>
      </c>
      <c r="BC184">
        <v>0</v>
      </c>
      <c r="BD184">
        <v>0</v>
      </c>
      <c r="BE184" s="85">
        <v>5048363</v>
      </c>
      <c r="BF184">
        <v>0</v>
      </c>
      <c r="BG184">
        <v>0</v>
      </c>
      <c r="BH184">
        <v>3809</v>
      </c>
      <c r="BI184" s="85">
        <v>20185</v>
      </c>
      <c r="BJ184">
        <v>0</v>
      </c>
      <c r="BK184" s="85">
        <v>5304203</v>
      </c>
      <c r="BL184">
        <v>5204</v>
      </c>
      <c r="BM184">
        <v>4625.0302734</v>
      </c>
      <c r="BN184">
        <v>4887.6337891</v>
      </c>
      <c r="BO184">
        <v>4887.6337891</v>
      </c>
      <c r="BP184">
        <v>5929.1992188</v>
      </c>
      <c r="BQ184">
        <v>0.0501417969</v>
      </c>
      <c r="BR184">
        <v>0.0434155273</v>
      </c>
      <c r="BS184">
        <v>0</v>
      </c>
      <c r="BT184">
        <v>74.964</v>
      </c>
      <c r="BU184">
        <v>0</v>
      </c>
      <c r="BV184">
        <v>3996169.72</v>
      </c>
      <c r="BW184">
        <v>115715.43779</v>
      </c>
      <c r="BX184">
        <v>36748</v>
      </c>
      <c r="BY184">
        <v>948.43470704</v>
      </c>
      <c r="BZ184">
        <v>356546.46582</v>
      </c>
      <c r="CA184">
        <v>0</v>
      </c>
      <c r="CB184">
        <v>0</v>
      </c>
      <c r="CC184">
        <v>66608.624024</v>
      </c>
      <c r="CD184">
        <v>444476.49024</v>
      </c>
      <c r="CE184">
        <v>0</v>
      </c>
      <c r="CF184">
        <v>0</v>
      </c>
      <c r="CG184">
        <v>0</v>
      </c>
      <c r="CH184">
        <v>0.9731359256</v>
      </c>
      <c r="CI184">
        <v>4882430</v>
      </c>
      <c r="CJ184">
        <v>1055.654</v>
      </c>
      <c r="CK184" s="85">
        <v>317436</v>
      </c>
      <c r="CL184" s="85">
        <v>146433</v>
      </c>
      <c r="CM184" s="85">
        <v>463869</v>
      </c>
      <c r="CN184">
        <v>5512232.1726</v>
      </c>
      <c r="CO184">
        <v>5229</v>
      </c>
      <c r="CP184">
        <v>829.278</v>
      </c>
      <c r="CQ184">
        <v>5262</v>
      </c>
      <c r="CR184">
        <v>987.721</v>
      </c>
      <c r="CS184">
        <v>5199</v>
      </c>
      <c r="CT184">
        <v>2304.818</v>
      </c>
      <c r="CU184">
        <v>5092</v>
      </c>
      <c r="CV184">
        <v>1334.117</v>
      </c>
      <c r="CW184">
        <v>5111</v>
      </c>
      <c r="CX184">
        <v>591.372</v>
      </c>
      <c r="CY184">
        <v>5121</v>
      </c>
      <c r="CZ184">
        <v>332.793</v>
      </c>
      <c r="DA184">
        <v>5121</v>
      </c>
      <c r="DB184">
        <v>1346.994</v>
      </c>
      <c r="DC184">
        <v>5150</v>
      </c>
      <c r="DD184">
        <v>1417.459</v>
      </c>
      <c r="DE184">
        <v>5106</v>
      </c>
      <c r="DF184">
        <v>668.851</v>
      </c>
      <c r="DG184">
        <v>5261</v>
      </c>
      <c r="DH184">
        <v>400.387</v>
      </c>
      <c r="DI184">
        <v>4989</v>
      </c>
      <c r="DJ184">
        <v>572.187</v>
      </c>
      <c r="DK184">
        <v>5092</v>
      </c>
      <c r="DL184">
        <v>182.339</v>
      </c>
      <c r="DM184">
        <v>5060</v>
      </c>
      <c r="DN184">
        <v>241.679</v>
      </c>
      <c r="DP184">
        <v>4971</v>
      </c>
      <c r="DQ184" s="85">
        <v>5493623</v>
      </c>
      <c r="DR184" s="85">
        <v>126678</v>
      </c>
      <c r="DS184" s="85">
        <v>5620301</v>
      </c>
      <c r="DT184">
        <v>0</v>
      </c>
      <c r="DU184" s="85">
        <v>5640486</v>
      </c>
      <c r="DV184" s="85">
        <v>592123</v>
      </c>
      <c r="DW184" s="85">
        <v>592123</v>
      </c>
      <c r="DX184">
        <v>5640486</v>
      </c>
      <c r="DY184">
        <v>5343</v>
      </c>
      <c r="DZ184">
        <v>592123</v>
      </c>
      <c r="EA184" s="85">
        <v>6104355</v>
      </c>
      <c r="EB184" s="85">
        <v>6104355</v>
      </c>
    </row>
    <row r="185" spans="1:132" ht="12.75">
      <c r="A185">
        <v>227805</v>
      </c>
      <c r="B185" t="s">
        <v>447</v>
      </c>
      <c r="C185" t="s">
        <v>362</v>
      </c>
      <c r="D185">
        <v>4</v>
      </c>
      <c r="E185">
        <v>2</v>
      </c>
      <c r="F185">
        <v>237.285</v>
      </c>
      <c r="G185">
        <v>0</v>
      </c>
      <c r="H185">
        <v>0</v>
      </c>
      <c r="I185">
        <v>0.139</v>
      </c>
      <c r="J185">
        <v>1.752</v>
      </c>
      <c r="K185">
        <v>0</v>
      </c>
      <c r="L185">
        <v>0</v>
      </c>
      <c r="M185">
        <v>0</v>
      </c>
      <c r="N185">
        <v>0</v>
      </c>
      <c r="O185">
        <v>0</v>
      </c>
      <c r="P185">
        <v>0</v>
      </c>
      <c r="Q185">
        <v>0</v>
      </c>
      <c r="R185">
        <v>17.353</v>
      </c>
      <c r="S185">
        <v>0</v>
      </c>
      <c r="T185">
        <v>172.67</v>
      </c>
      <c r="U185">
        <v>0</v>
      </c>
      <c r="V185">
        <v>0</v>
      </c>
      <c r="W185">
        <v>0</v>
      </c>
      <c r="X185">
        <v>0</v>
      </c>
      <c r="Y185">
        <v>0</v>
      </c>
      <c r="Z185">
        <v>0</v>
      </c>
      <c r="AA185">
        <v>0</v>
      </c>
      <c r="AB185">
        <v>0</v>
      </c>
      <c r="AC185">
        <v>0</v>
      </c>
      <c r="AD185">
        <v>0</v>
      </c>
      <c r="AE185">
        <v>0</v>
      </c>
      <c r="AF185">
        <v>0</v>
      </c>
      <c r="AG185">
        <v>0</v>
      </c>
      <c r="AH185">
        <v>0</v>
      </c>
      <c r="AI185">
        <v>237.285</v>
      </c>
      <c r="AJ185">
        <v>237.285</v>
      </c>
      <c r="AK185">
        <v>0</v>
      </c>
      <c r="AL185">
        <v>1.891</v>
      </c>
      <c r="AM185">
        <v>235.394</v>
      </c>
      <c r="AN185">
        <v>13.364</v>
      </c>
      <c r="AO185">
        <v>7</v>
      </c>
      <c r="AP185">
        <v>1.25</v>
      </c>
      <c r="AQ185">
        <v>0</v>
      </c>
      <c r="AR185">
        <v>0</v>
      </c>
      <c r="AS185" s="85">
        <v>3675</v>
      </c>
      <c r="AT185" s="85">
        <v>3812</v>
      </c>
      <c r="AU185">
        <v>0</v>
      </c>
      <c r="AV185">
        <v>0</v>
      </c>
      <c r="AW185">
        <v>0</v>
      </c>
      <c r="AX185">
        <v>0</v>
      </c>
      <c r="AY185">
        <v>0</v>
      </c>
      <c r="AZ185">
        <v>0</v>
      </c>
      <c r="BA185">
        <v>0</v>
      </c>
      <c r="BB185">
        <v>0</v>
      </c>
      <c r="BC185">
        <v>0</v>
      </c>
      <c r="BD185">
        <v>0</v>
      </c>
      <c r="BE185" s="85">
        <v>1646382</v>
      </c>
      <c r="BF185">
        <v>0</v>
      </c>
      <c r="BG185">
        <v>0</v>
      </c>
      <c r="BH185">
        <v>3809</v>
      </c>
      <c r="BI185" s="85">
        <v>4692</v>
      </c>
      <c r="BJ185">
        <v>0</v>
      </c>
      <c r="BK185" s="85">
        <v>1808690</v>
      </c>
      <c r="BL185">
        <v>5189</v>
      </c>
      <c r="BM185">
        <v>4625.0302734</v>
      </c>
      <c r="BN185">
        <v>4887.6337891</v>
      </c>
      <c r="BO185">
        <v>4887.6337891</v>
      </c>
      <c r="BP185">
        <v>5929.1992188</v>
      </c>
      <c r="BQ185">
        <v>0.0501417969</v>
      </c>
      <c r="BR185">
        <v>0.0434155273</v>
      </c>
      <c r="BS185">
        <v>0</v>
      </c>
      <c r="BT185">
        <v>5.951</v>
      </c>
      <c r="BU185">
        <v>0</v>
      </c>
      <c r="BV185">
        <v>1289485.3091</v>
      </c>
      <c r="BW185">
        <v>113178.33345</v>
      </c>
      <c r="BX185">
        <v>0</v>
      </c>
      <c r="BY185">
        <v>0</v>
      </c>
      <c r="BZ185">
        <v>204758.96582</v>
      </c>
      <c r="CA185">
        <v>0</v>
      </c>
      <c r="CB185">
        <v>0</v>
      </c>
      <c r="CC185">
        <v>0</v>
      </c>
      <c r="CD185">
        <v>35284.664551</v>
      </c>
      <c r="CE185">
        <v>0</v>
      </c>
      <c r="CF185">
        <v>0</v>
      </c>
      <c r="CG185">
        <v>0</v>
      </c>
      <c r="CH185">
        <v>0.9731359256</v>
      </c>
      <c r="CI185">
        <v>1598577</v>
      </c>
      <c r="CJ185">
        <v>345.636</v>
      </c>
      <c r="CK185" s="85">
        <v>103933</v>
      </c>
      <c r="CL185" s="85">
        <v>47944</v>
      </c>
      <c r="CM185" s="85">
        <v>151877</v>
      </c>
      <c r="CN185">
        <v>1798259.273</v>
      </c>
      <c r="CO185">
        <v>5229</v>
      </c>
      <c r="CP185">
        <v>829.278</v>
      </c>
      <c r="CQ185">
        <v>5262</v>
      </c>
      <c r="CR185">
        <v>987.721</v>
      </c>
      <c r="CS185">
        <v>5199</v>
      </c>
      <c r="CT185">
        <v>2304.818</v>
      </c>
      <c r="CU185">
        <v>5092</v>
      </c>
      <c r="CV185">
        <v>1334.117</v>
      </c>
      <c r="CW185">
        <v>5111</v>
      </c>
      <c r="CX185">
        <v>591.372</v>
      </c>
      <c r="CY185">
        <v>5121</v>
      </c>
      <c r="CZ185">
        <v>332.793</v>
      </c>
      <c r="DA185">
        <v>5121</v>
      </c>
      <c r="DB185">
        <v>1346.994</v>
      </c>
      <c r="DC185">
        <v>5150</v>
      </c>
      <c r="DD185">
        <v>1417.459</v>
      </c>
      <c r="DE185">
        <v>5106</v>
      </c>
      <c r="DF185">
        <v>668.851</v>
      </c>
      <c r="DG185">
        <v>5261</v>
      </c>
      <c r="DH185">
        <v>400.387</v>
      </c>
      <c r="DI185">
        <v>4989</v>
      </c>
      <c r="DJ185">
        <v>572.187</v>
      </c>
      <c r="DK185">
        <v>5092</v>
      </c>
      <c r="DL185">
        <v>182.339</v>
      </c>
      <c r="DM185">
        <v>5060</v>
      </c>
      <c r="DN185">
        <v>241.679</v>
      </c>
      <c r="DP185">
        <v>4971</v>
      </c>
      <c r="DQ185" s="85">
        <v>1793505</v>
      </c>
      <c r="DR185" s="85">
        <v>41476</v>
      </c>
      <c r="DS185" s="85">
        <v>1834981</v>
      </c>
      <c r="DT185">
        <v>0</v>
      </c>
      <c r="DU185" s="85">
        <v>1839673</v>
      </c>
      <c r="DV185" s="85">
        <v>193291</v>
      </c>
      <c r="DW185" s="85">
        <v>193291</v>
      </c>
      <c r="DX185">
        <v>1839673</v>
      </c>
      <c r="DY185">
        <v>5323</v>
      </c>
      <c r="DZ185">
        <v>197103</v>
      </c>
      <c r="EA185" s="85">
        <v>1995362</v>
      </c>
      <c r="EB185" s="85">
        <v>1995362</v>
      </c>
    </row>
    <row r="186" spans="1:132" ht="12.75">
      <c r="A186">
        <v>227806</v>
      </c>
      <c r="B186" t="s">
        <v>447</v>
      </c>
      <c r="C186" t="s">
        <v>52</v>
      </c>
      <c r="D186">
        <v>4</v>
      </c>
      <c r="E186">
        <v>2</v>
      </c>
      <c r="F186">
        <v>736.717</v>
      </c>
      <c r="G186">
        <v>0.068</v>
      </c>
      <c r="H186">
        <v>0</v>
      </c>
      <c r="I186">
        <v>1.73</v>
      </c>
      <c r="J186">
        <v>1.464</v>
      </c>
      <c r="K186">
        <v>0.043</v>
      </c>
      <c r="L186">
        <v>0</v>
      </c>
      <c r="M186">
        <v>0</v>
      </c>
      <c r="N186">
        <v>0</v>
      </c>
      <c r="O186">
        <v>0</v>
      </c>
      <c r="P186">
        <v>251.928</v>
      </c>
      <c r="Q186">
        <v>0</v>
      </c>
      <c r="R186">
        <v>5.139</v>
      </c>
      <c r="S186">
        <v>0</v>
      </c>
      <c r="T186">
        <v>740.67</v>
      </c>
      <c r="U186">
        <v>1.083</v>
      </c>
      <c r="V186">
        <v>0</v>
      </c>
      <c r="W186">
        <v>0</v>
      </c>
      <c r="X186">
        <v>0</v>
      </c>
      <c r="Y186">
        <v>0</v>
      </c>
      <c r="Z186">
        <v>0</v>
      </c>
      <c r="AA186">
        <v>0</v>
      </c>
      <c r="AB186">
        <v>0</v>
      </c>
      <c r="AC186">
        <v>0</v>
      </c>
      <c r="AD186">
        <v>0</v>
      </c>
      <c r="AE186">
        <v>0</v>
      </c>
      <c r="AF186">
        <v>30.044</v>
      </c>
      <c r="AG186">
        <v>0</v>
      </c>
      <c r="AH186">
        <v>0</v>
      </c>
      <c r="AI186">
        <v>736.717</v>
      </c>
      <c r="AJ186">
        <v>736.717</v>
      </c>
      <c r="AK186">
        <v>30.044</v>
      </c>
      <c r="AL186">
        <v>255.233</v>
      </c>
      <c r="AM186">
        <v>481.484</v>
      </c>
      <c r="AN186">
        <v>404.557</v>
      </c>
      <c r="AO186">
        <v>0</v>
      </c>
      <c r="AP186">
        <v>0</v>
      </c>
      <c r="AQ186">
        <v>80.708</v>
      </c>
      <c r="AR186">
        <v>0</v>
      </c>
      <c r="AS186" s="85">
        <v>111253</v>
      </c>
      <c r="AT186">
        <v>0</v>
      </c>
      <c r="AU186">
        <v>0</v>
      </c>
      <c r="AV186" s="85">
        <v>161416</v>
      </c>
      <c r="AW186">
        <v>0</v>
      </c>
      <c r="AX186">
        <v>0</v>
      </c>
      <c r="AY186">
        <v>0</v>
      </c>
      <c r="AZ186">
        <v>0</v>
      </c>
      <c r="BA186">
        <v>0</v>
      </c>
      <c r="BB186">
        <v>0</v>
      </c>
      <c r="BC186">
        <v>0</v>
      </c>
      <c r="BD186">
        <v>0</v>
      </c>
      <c r="BE186" s="85">
        <v>9748973</v>
      </c>
      <c r="BF186">
        <v>0</v>
      </c>
      <c r="BG186">
        <v>0</v>
      </c>
      <c r="BH186">
        <v>3809</v>
      </c>
      <c r="BI186" s="85">
        <v>68817</v>
      </c>
      <c r="BJ186">
        <v>0</v>
      </c>
      <c r="BK186" s="85">
        <v>16148410</v>
      </c>
      <c r="BL186">
        <v>5062</v>
      </c>
      <c r="BM186">
        <v>4625.0302734</v>
      </c>
      <c r="BN186">
        <v>4887.6337891</v>
      </c>
      <c r="BO186">
        <v>4887.6337891</v>
      </c>
      <c r="BP186">
        <v>5929.1992188</v>
      </c>
      <c r="BQ186">
        <v>0.0501417969</v>
      </c>
      <c r="BR186">
        <v>0.0434155273</v>
      </c>
      <c r="BS186">
        <v>0</v>
      </c>
      <c r="BT186">
        <v>1021.223</v>
      </c>
      <c r="BU186">
        <v>0</v>
      </c>
      <c r="BV186">
        <v>2637563.1689</v>
      </c>
      <c r="BW186">
        <v>33517.170264</v>
      </c>
      <c r="BX186">
        <v>0</v>
      </c>
      <c r="BY186">
        <v>0</v>
      </c>
      <c r="BZ186">
        <v>878315.99708</v>
      </c>
      <c r="CA186">
        <v>15475.387837</v>
      </c>
      <c r="CB186">
        <v>0</v>
      </c>
      <c r="CC186">
        <v>17813.686133</v>
      </c>
      <c r="CD186">
        <v>6055034.6138</v>
      </c>
      <c r="CE186">
        <v>0</v>
      </c>
      <c r="CF186">
        <v>5974925.2032</v>
      </c>
      <c r="CG186">
        <v>0</v>
      </c>
      <c r="CH186">
        <v>0.9731359256</v>
      </c>
      <c r="CI186">
        <v>9378812</v>
      </c>
      <c r="CJ186">
        <v>2027.838</v>
      </c>
      <c r="CK186" s="85">
        <v>609772</v>
      </c>
      <c r="CL186" s="85">
        <v>281287</v>
      </c>
      <c r="CM186" s="85">
        <v>891059</v>
      </c>
      <c r="CN186">
        <v>10640032.024</v>
      </c>
      <c r="CO186">
        <v>5229</v>
      </c>
      <c r="CP186">
        <v>829.278</v>
      </c>
      <c r="CQ186">
        <v>5262</v>
      </c>
      <c r="CR186">
        <v>987.721</v>
      </c>
      <c r="CS186">
        <v>5199</v>
      </c>
      <c r="CT186">
        <v>2304.818</v>
      </c>
      <c r="CU186">
        <v>5092</v>
      </c>
      <c r="CV186">
        <v>1334.117</v>
      </c>
      <c r="CW186">
        <v>5111</v>
      </c>
      <c r="CX186">
        <v>591.372</v>
      </c>
      <c r="CY186">
        <v>5121</v>
      </c>
      <c r="CZ186">
        <v>332.793</v>
      </c>
      <c r="DA186">
        <v>5121</v>
      </c>
      <c r="DB186">
        <v>1346.994</v>
      </c>
      <c r="DC186">
        <v>5150</v>
      </c>
      <c r="DD186">
        <v>1417.459</v>
      </c>
      <c r="DE186">
        <v>5106</v>
      </c>
      <c r="DF186">
        <v>668.851</v>
      </c>
      <c r="DG186">
        <v>5261</v>
      </c>
      <c r="DH186">
        <v>400.387</v>
      </c>
      <c r="DI186">
        <v>4989</v>
      </c>
      <c r="DJ186">
        <v>572.187</v>
      </c>
      <c r="DK186">
        <v>5092</v>
      </c>
      <c r="DL186">
        <v>182.339</v>
      </c>
      <c r="DM186">
        <v>5060</v>
      </c>
      <c r="DN186">
        <v>241.679</v>
      </c>
      <c r="DP186">
        <v>4971</v>
      </c>
      <c r="DQ186" s="85">
        <v>10264916</v>
      </c>
      <c r="DR186" s="85">
        <v>243341</v>
      </c>
      <c r="DS186" s="85">
        <v>10508257</v>
      </c>
      <c r="DT186">
        <v>0</v>
      </c>
      <c r="DU186" s="85">
        <v>10577074</v>
      </c>
      <c r="DV186" s="85">
        <v>828101</v>
      </c>
      <c r="DW186" s="85">
        <v>828101</v>
      </c>
      <c r="DX186">
        <v>10577074</v>
      </c>
      <c r="DY186">
        <v>5216</v>
      </c>
      <c r="DZ186">
        <v>828101</v>
      </c>
      <c r="EA186" s="85">
        <v>11468133</v>
      </c>
      <c r="EB186" s="85">
        <v>11468133</v>
      </c>
    </row>
    <row r="187" spans="1:132" ht="12.75">
      <c r="A187">
        <v>227814</v>
      </c>
      <c r="B187" t="s">
        <v>447</v>
      </c>
      <c r="C187" t="s">
        <v>575</v>
      </c>
      <c r="D187">
        <v>4</v>
      </c>
      <c r="E187">
        <v>2</v>
      </c>
      <c r="F187">
        <v>330.537</v>
      </c>
      <c r="G187">
        <v>0</v>
      </c>
      <c r="H187">
        <v>0</v>
      </c>
      <c r="I187">
        <v>0.129</v>
      </c>
      <c r="J187">
        <v>0</v>
      </c>
      <c r="K187">
        <v>0</v>
      </c>
      <c r="L187">
        <v>0</v>
      </c>
      <c r="M187">
        <v>0</v>
      </c>
      <c r="N187">
        <v>0</v>
      </c>
      <c r="O187">
        <v>0</v>
      </c>
      <c r="P187">
        <v>0</v>
      </c>
      <c r="Q187">
        <v>4.677</v>
      </c>
      <c r="R187">
        <v>1</v>
      </c>
      <c r="S187">
        <v>0</v>
      </c>
      <c r="T187">
        <v>0</v>
      </c>
      <c r="U187">
        <v>0</v>
      </c>
      <c r="V187">
        <v>0</v>
      </c>
      <c r="W187">
        <v>0</v>
      </c>
      <c r="X187">
        <v>0</v>
      </c>
      <c r="Y187">
        <v>0</v>
      </c>
      <c r="Z187">
        <v>0</v>
      </c>
      <c r="AA187">
        <v>0</v>
      </c>
      <c r="AB187">
        <v>0</v>
      </c>
      <c r="AC187">
        <v>0</v>
      </c>
      <c r="AD187">
        <v>0</v>
      </c>
      <c r="AE187">
        <v>0</v>
      </c>
      <c r="AF187">
        <v>0</v>
      </c>
      <c r="AG187">
        <v>0</v>
      </c>
      <c r="AH187">
        <v>0</v>
      </c>
      <c r="AI187">
        <v>330.537</v>
      </c>
      <c r="AJ187">
        <v>330.537</v>
      </c>
      <c r="AK187">
        <v>0</v>
      </c>
      <c r="AL187">
        <v>0.129</v>
      </c>
      <c r="AM187">
        <v>325.731</v>
      </c>
      <c r="AN187">
        <v>80.05</v>
      </c>
      <c r="AO187">
        <v>0</v>
      </c>
      <c r="AP187">
        <v>0</v>
      </c>
      <c r="AQ187">
        <v>0</v>
      </c>
      <c r="AR187">
        <v>0</v>
      </c>
      <c r="AS187" s="85">
        <v>22014</v>
      </c>
      <c r="AT187">
        <v>0</v>
      </c>
      <c r="AU187">
        <v>0</v>
      </c>
      <c r="AV187">
        <v>0</v>
      </c>
      <c r="AW187">
        <v>0</v>
      </c>
      <c r="AX187">
        <v>0</v>
      </c>
      <c r="AY187">
        <v>0</v>
      </c>
      <c r="AZ187">
        <v>0</v>
      </c>
      <c r="BA187">
        <v>0</v>
      </c>
      <c r="BB187">
        <v>0</v>
      </c>
      <c r="BC187">
        <v>0</v>
      </c>
      <c r="BD187">
        <v>0</v>
      </c>
      <c r="BE187" s="85">
        <v>1854148</v>
      </c>
      <c r="BF187">
        <v>0</v>
      </c>
      <c r="BG187">
        <v>0</v>
      </c>
      <c r="BH187">
        <v>3809</v>
      </c>
      <c r="BI187" s="85">
        <v>8117</v>
      </c>
      <c r="BJ187">
        <v>0</v>
      </c>
      <c r="BK187" s="85">
        <v>2096432</v>
      </c>
      <c r="BL187">
        <v>5358</v>
      </c>
      <c r="BM187">
        <v>4625.0302734</v>
      </c>
      <c r="BN187">
        <v>4887.6337891</v>
      </c>
      <c r="BO187">
        <v>4887.6337891</v>
      </c>
      <c r="BP187">
        <v>5929.1992188</v>
      </c>
      <c r="BQ187">
        <v>0.0501417969</v>
      </c>
      <c r="BR187">
        <v>0.0434155273</v>
      </c>
      <c r="BS187">
        <v>0</v>
      </c>
      <c r="BT187">
        <v>0.645</v>
      </c>
      <c r="BU187">
        <v>0</v>
      </c>
      <c r="BV187">
        <v>1784350.235</v>
      </c>
      <c r="BW187">
        <v>6522.1191407</v>
      </c>
      <c r="BX187">
        <v>37437</v>
      </c>
      <c r="BY187">
        <v>0</v>
      </c>
      <c r="BZ187">
        <v>0</v>
      </c>
      <c r="CA187">
        <v>0</v>
      </c>
      <c r="CB187">
        <v>0</v>
      </c>
      <c r="CC187">
        <v>0</v>
      </c>
      <c r="CD187">
        <v>3824.3334961</v>
      </c>
      <c r="CE187">
        <v>0</v>
      </c>
      <c r="CF187">
        <v>0</v>
      </c>
      <c r="CG187">
        <v>0</v>
      </c>
      <c r="CH187">
        <v>0.9731359256</v>
      </c>
      <c r="CI187">
        <v>1782915</v>
      </c>
      <c r="CJ187">
        <v>385.493</v>
      </c>
      <c r="CK187" s="85">
        <v>115918</v>
      </c>
      <c r="CL187" s="85">
        <v>53473</v>
      </c>
      <c r="CM187" s="85">
        <v>169391</v>
      </c>
      <c r="CN187">
        <v>2023538.6877</v>
      </c>
      <c r="CO187">
        <v>5229</v>
      </c>
      <c r="CP187">
        <v>829.278</v>
      </c>
      <c r="CQ187">
        <v>5262</v>
      </c>
      <c r="CR187">
        <v>987.721</v>
      </c>
      <c r="CS187">
        <v>5199</v>
      </c>
      <c r="CT187">
        <v>2304.818</v>
      </c>
      <c r="CU187">
        <v>5092</v>
      </c>
      <c r="CV187">
        <v>1334.117</v>
      </c>
      <c r="CW187">
        <v>5111</v>
      </c>
      <c r="CX187">
        <v>591.372</v>
      </c>
      <c r="CY187">
        <v>5121</v>
      </c>
      <c r="CZ187">
        <v>332.793</v>
      </c>
      <c r="DA187">
        <v>5121</v>
      </c>
      <c r="DB187">
        <v>1346.994</v>
      </c>
      <c r="DC187">
        <v>5150</v>
      </c>
      <c r="DD187">
        <v>1417.459</v>
      </c>
      <c r="DE187">
        <v>5106</v>
      </c>
      <c r="DF187">
        <v>668.851</v>
      </c>
      <c r="DG187">
        <v>5261</v>
      </c>
      <c r="DH187">
        <v>400.387</v>
      </c>
      <c r="DI187">
        <v>4989</v>
      </c>
      <c r="DJ187">
        <v>572.187</v>
      </c>
      <c r="DK187">
        <v>5092</v>
      </c>
      <c r="DL187">
        <v>182.339</v>
      </c>
      <c r="DM187">
        <v>5060</v>
      </c>
      <c r="DN187">
        <v>241.679</v>
      </c>
      <c r="DP187">
        <v>4971</v>
      </c>
      <c r="DQ187" s="85">
        <v>2065471</v>
      </c>
      <c r="DR187" s="85">
        <v>46259</v>
      </c>
      <c r="DS187" s="85">
        <v>2111730</v>
      </c>
      <c r="DT187">
        <v>0</v>
      </c>
      <c r="DU187" s="85">
        <v>2119847</v>
      </c>
      <c r="DV187" s="85">
        <v>265699</v>
      </c>
      <c r="DW187" s="85">
        <v>265699</v>
      </c>
      <c r="DX187">
        <v>2119847</v>
      </c>
      <c r="DY187">
        <v>5499</v>
      </c>
      <c r="DZ187">
        <v>265699</v>
      </c>
      <c r="EA187" s="85">
        <v>2289238</v>
      </c>
      <c r="EB187" s="85">
        <v>2289238</v>
      </c>
    </row>
    <row r="188" spans="1:132" ht="12.75">
      <c r="A188">
        <v>227816</v>
      </c>
      <c r="B188" t="s">
        <v>447</v>
      </c>
      <c r="C188" t="s">
        <v>53</v>
      </c>
      <c r="D188">
        <v>4</v>
      </c>
      <c r="E188">
        <v>2</v>
      </c>
      <c r="F188">
        <v>2462.532</v>
      </c>
      <c r="G188">
        <v>0</v>
      </c>
      <c r="H188">
        <v>0</v>
      </c>
      <c r="I188">
        <v>1.348</v>
      </c>
      <c r="J188">
        <v>23.814</v>
      </c>
      <c r="K188">
        <v>1.345</v>
      </c>
      <c r="L188">
        <v>0</v>
      </c>
      <c r="M188">
        <v>0</v>
      </c>
      <c r="N188">
        <v>0</v>
      </c>
      <c r="O188">
        <v>0</v>
      </c>
      <c r="P188">
        <v>0</v>
      </c>
      <c r="Q188">
        <v>0</v>
      </c>
      <c r="R188">
        <v>19.736</v>
      </c>
      <c r="S188">
        <v>123.127</v>
      </c>
      <c r="T188">
        <v>1068.5</v>
      </c>
      <c r="U188">
        <v>0</v>
      </c>
      <c r="V188">
        <v>0</v>
      </c>
      <c r="W188">
        <v>0</v>
      </c>
      <c r="X188">
        <v>0</v>
      </c>
      <c r="Y188">
        <v>0</v>
      </c>
      <c r="Z188">
        <v>0</v>
      </c>
      <c r="AA188">
        <v>0</v>
      </c>
      <c r="AB188">
        <v>0</v>
      </c>
      <c r="AC188">
        <v>0</v>
      </c>
      <c r="AD188">
        <v>0</v>
      </c>
      <c r="AE188">
        <v>0</v>
      </c>
      <c r="AF188">
        <v>296.751</v>
      </c>
      <c r="AG188">
        <v>0</v>
      </c>
      <c r="AH188">
        <v>0</v>
      </c>
      <c r="AI188">
        <v>2462.532</v>
      </c>
      <c r="AJ188">
        <v>2462.532</v>
      </c>
      <c r="AK188">
        <v>296.751</v>
      </c>
      <c r="AL188">
        <v>26.507</v>
      </c>
      <c r="AM188">
        <v>2436.025</v>
      </c>
      <c r="AN188">
        <v>246.408</v>
      </c>
      <c r="AO188">
        <v>14.083</v>
      </c>
      <c r="AP188">
        <v>0</v>
      </c>
      <c r="AQ188">
        <v>0</v>
      </c>
      <c r="AR188">
        <v>0</v>
      </c>
      <c r="AS188" s="85">
        <v>67762</v>
      </c>
      <c r="AT188" s="85">
        <v>7042</v>
      </c>
      <c r="AU188">
        <v>0</v>
      </c>
      <c r="AV188">
        <v>0</v>
      </c>
      <c r="AW188">
        <v>0</v>
      </c>
      <c r="AX188">
        <v>0</v>
      </c>
      <c r="AY188">
        <v>0</v>
      </c>
      <c r="AZ188">
        <v>0</v>
      </c>
      <c r="BA188" s="85">
        <v>5361</v>
      </c>
      <c r="BB188">
        <v>0</v>
      </c>
      <c r="BC188">
        <v>0</v>
      </c>
      <c r="BD188">
        <v>0</v>
      </c>
      <c r="BE188" s="85">
        <v>15564463</v>
      </c>
      <c r="BF188">
        <v>0</v>
      </c>
      <c r="BG188">
        <v>0</v>
      </c>
      <c r="BH188">
        <v>3809</v>
      </c>
      <c r="BI188" s="85">
        <v>13351</v>
      </c>
      <c r="BJ188">
        <v>0</v>
      </c>
      <c r="BK188" s="85">
        <v>8020213</v>
      </c>
      <c r="BL188">
        <v>5135.894</v>
      </c>
      <c r="BM188">
        <v>4625.0302734</v>
      </c>
      <c r="BN188">
        <v>4887.6337891</v>
      </c>
      <c r="BO188">
        <v>4887.6337891</v>
      </c>
      <c r="BP188">
        <v>5929.1992188</v>
      </c>
      <c r="BQ188">
        <v>0.0501417969</v>
      </c>
      <c r="BR188">
        <v>0.0434155273</v>
      </c>
      <c r="BS188">
        <v>5361</v>
      </c>
      <c r="BT188">
        <v>82.217</v>
      </c>
      <c r="BU188">
        <v>0</v>
      </c>
      <c r="BV188">
        <v>13344513.667</v>
      </c>
      <c r="BW188">
        <v>128720.54336</v>
      </c>
      <c r="BX188">
        <v>0</v>
      </c>
      <c r="BY188">
        <v>87605.056864</v>
      </c>
      <c r="BZ188">
        <v>1267069.8731</v>
      </c>
      <c r="CA188">
        <v>0</v>
      </c>
      <c r="CB188">
        <v>0</v>
      </c>
      <c r="CC188">
        <v>175949.57974</v>
      </c>
      <c r="CD188">
        <v>487480.97217</v>
      </c>
      <c r="CE188">
        <v>0</v>
      </c>
      <c r="CF188">
        <v>0</v>
      </c>
      <c r="CG188">
        <v>0</v>
      </c>
      <c r="CH188">
        <v>0.9731359256</v>
      </c>
      <c r="CI188">
        <v>15075179</v>
      </c>
      <c r="CJ188">
        <v>3259.477</v>
      </c>
      <c r="CK188" s="85">
        <v>980126</v>
      </c>
      <c r="CL188" s="85">
        <v>452131</v>
      </c>
      <c r="CM188" s="85">
        <v>1432257</v>
      </c>
      <c r="CN188">
        <v>16996719.692</v>
      </c>
      <c r="CO188">
        <v>5229</v>
      </c>
      <c r="CP188">
        <v>829.278</v>
      </c>
      <c r="CQ188">
        <v>5262</v>
      </c>
      <c r="CR188">
        <v>987.721</v>
      </c>
      <c r="CS188">
        <v>5199</v>
      </c>
      <c r="CT188">
        <v>2304.818</v>
      </c>
      <c r="CU188">
        <v>5092</v>
      </c>
      <c r="CV188">
        <v>1334.117</v>
      </c>
      <c r="CW188">
        <v>5111</v>
      </c>
      <c r="CX188">
        <v>591.372</v>
      </c>
      <c r="CY188">
        <v>5121</v>
      </c>
      <c r="CZ188">
        <v>332.793</v>
      </c>
      <c r="DA188">
        <v>5121</v>
      </c>
      <c r="DB188">
        <v>1346.994</v>
      </c>
      <c r="DC188">
        <v>5150</v>
      </c>
      <c r="DD188">
        <v>1417.459</v>
      </c>
      <c r="DE188">
        <v>5106</v>
      </c>
      <c r="DF188">
        <v>668.851</v>
      </c>
      <c r="DG188">
        <v>5261</v>
      </c>
      <c r="DH188">
        <v>400.387</v>
      </c>
      <c r="DI188">
        <v>4989</v>
      </c>
      <c r="DJ188">
        <v>572.187</v>
      </c>
      <c r="DK188">
        <v>5092</v>
      </c>
      <c r="DL188">
        <v>182.339</v>
      </c>
      <c r="DM188">
        <v>5060</v>
      </c>
      <c r="DN188">
        <v>241.679</v>
      </c>
      <c r="DO188">
        <v>2086.31</v>
      </c>
      <c r="DP188">
        <v>4971</v>
      </c>
      <c r="DQ188" s="85">
        <v>16740328</v>
      </c>
      <c r="DR188" s="85">
        <v>391137</v>
      </c>
      <c r="DS188" s="85">
        <v>17131465</v>
      </c>
      <c r="DT188" s="85">
        <v>5361</v>
      </c>
      <c r="DU188" s="85">
        <v>17150177</v>
      </c>
      <c r="DV188" s="85">
        <v>1585714</v>
      </c>
      <c r="DW188" s="85">
        <v>1585714</v>
      </c>
      <c r="DX188">
        <v>17150177</v>
      </c>
      <c r="DY188">
        <v>5262</v>
      </c>
      <c r="DZ188">
        <v>1592756</v>
      </c>
      <c r="EA188" s="85">
        <v>18589476</v>
      </c>
      <c r="EB188" s="85">
        <v>18589476</v>
      </c>
    </row>
    <row r="189" spans="1:132" ht="12.75">
      <c r="A189">
        <v>227817</v>
      </c>
      <c r="B189" t="s">
        <v>447</v>
      </c>
      <c r="C189" t="s">
        <v>363</v>
      </c>
      <c r="D189">
        <v>4</v>
      </c>
      <c r="E189">
        <v>2</v>
      </c>
      <c r="F189">
        <v>224.665</v>
      </c>
      <c r="G189">
        <v>0</v>
      </c>
      <c r="H189">
        <v>0</v>
      </c>
      <c r="I189">
        <v>0.25</v>
      </c>
      <c r="J189">
        <v>0.197</v>
      </c>
      <c r="K189">
        <v>0</v>
      </c>
      <c r="L189">
        <v>0</v>
      </c>
      <c r="M189">
        <v>0</v>
      </c>
      <c r="N189">
        <v>0</v>
      </c>
      <c r="O189">
        <v>0</v>
      </c>
      <c r="P189">
        <v>0</v>
      </c>
      <c r="Q189">
        <v>0</v>
      </c>
      <c r="R189">
        <v>13.046</v>
      </c>
      <c r="S189">
        <v>11.233</v>
      </c>
      <c r="T189">
        <v>197.67</v>
      </c>
      <c r="U189">
        <v>0</v>
      </c>
      <c r="V189">
        <v>0</v>
      </c>
      <c r="W189">
        <v>0</v>
      </c>
      <c r="X189">
        <v>0</v>
      </c>
      <c r="Y189">
        <v>0</v>
      </c>
      <c r="Z189">
        <v>0</v>
      </c>
      <c r="AA189">
        <v>0</v>
      </c>
      <c r="AB189">
        <v>0</v>
      </c>
      <c r="AC189">
        <v>0</v>
      </c>
      <c r="AD189">
        <v>0</v>
      </c>
      <c r="AE189">
        <v>0</v>
      </c>
      <c r="AF189">
        <v>50.246</v>
      </c>
      <c r="AG189">
        <v>0</v>
      </c>
      <c r="AH189">
        <v>0</v>
      </c>
      <c r="AI189">
        <v>224.665</v>
      </c>
      <c r="AJ189">
        <v>224.665</v>
      </c>
      <c r="AK189">
        <v>50.246</v>
      </c>
      <c r="AL189">
        <v>0.447</v>
      </c>
      <c r="AM189">
        <v>224.218</v>
      </c>
      <c r="AN189">
        <v>0</v>
      </c>
      <c r="AO189">
        <v>10.75</v>
      </c>
      <c r="AP189">
        <v>0</v>
      </c>
      <c r="AQ189">
        <v>0</v>
      </c>
      <c r="AR189">
        <v>0</v>
      </c>
      <c r="AS189">
        <v>0</v>
      </c>
      <c r="AT189" s="85">
        <v>5375</v>
      </c>
      <c r="AU189">
        <v>0</v>
      </c>
      <c r="AV189">
        <v>0</v>
      </c>
      <c r="AW189">
        <v>0</v>
      </c>
      <c r="AX189">
        <v>0</v>
      </c>
      <c r="AY189">
        <v>0</v>
      </c>
      <c r="AZ189">
        <v>0</v>
      </c>
      <c r="BA189">
        <v>0</v>
      </c>
      <c r="BB189">
        <v>0</v>
      </c>
      <c r="BC189">
        <v>0</v>
      </c>
      <c r="BD189">
        <v>0</v>
      </c>
      <c r="BE189" s="85">
        <v>1596456</v>
      </c>
      <c r="BF189">
        <v>0</v>
      </c>
      <c r="BG189">
        <v>0</v>
      </c>
      <c r="BH189">
        <v>3809</v>
      </c>
      <c r="BI189" s="85">
        <v>6252</v>
      </c>
      <c r="BJ189">
        <v>0</v>
      </c>
      <c r="BK189" s="85">
        <v>1710371</v>
      </c>
      <c r="BL189">
        <v>5219</v>
      </c>
      <c r="BM189">
        <v>4625.0302734</v>
      </c>
      <c r="BN189">
        <v>4887.6337891</v>
      </c>
      <c r="BO189">
        <v>4887.6337891</v>
      </c>
      <c r="BP189">
        <v>5929.1992188</v>
      </c>
      <c r="BQ189">
        <v>0.0501417969</v>
      </c>
      <c r="BR189">
        <v>0.0434155273</v>
      </c>
      <c r="BS189">
        <v>0</v>
      </c>
      <c r="BT189">
        <v>1.841</v>
      </c>
      <c r="BU189">
        <v>0</v>
      </c>
      <c r="BV189">
        <v>1228263.3246</v>
      </c>
      <c r="BW189">
        <v>85087.566309</v>
      </c>
      <c r="BX189">
        <v>0</v>
      </c>
      <c r="BY189">
        <v>7992.501255</v>
      </c>
      <c r="BZ189">
        <v>234404.96192</v>
      </c>
      <c r="CA189">
        <v>0</v>
      </c>
      <c r="CB189">
        <v>0</v>
      </c>
      <c r="CC189">
        <v>29791.854395</v>
      </c>
      <c r="CD189">
        <v>10915.655762</v>
      </c>
      <c r="CE189">
        <v>0</v>
      </c>
      <c r="CF189">
        <v>0</v>
      </c>
      <c r="CG189">
        <v>0</v>
      </c>
      <c r="CH189">
        <v>0.9731359256</v>
      </c>
      <c r="CI189">
        <v>1553569</v>
      </c>
      <c r="CJ189">
        <v>335.905</v>
      </c>
      <c r="CK189" s="85">
        <v>101007</v>
      </c>
      <c r="CL189" s="85">
        <v>46594</v>
      </c>
      <c r="CM189" s="85">
        <v>147601</v>
      </c>
      <c r="CN189">
        <v>1744056.8643</v>
      </c>
      <c r="CO189">
        <v>5229</v>
      </c>
      <c r="CP189">
        <v>829.278</v>
      </c>
      <c r="CQ189">
        <v>5262</v>
      </c>
      <c r="CR189">
        <v>987.721</v>
      </c>
      <c r="CS189">
        <v>5199</v>
      </c>
      <c r="CT189">
        <v>2304.818</v>
      </c>
      <c r="CU189">
        <v>5092</v>
      </c>
      <c r="CV189">
        <v>1334.117</v>
      </c>
      <c r="CW189">
        <v>5111</v>
      </c>
      <c r="CX189">
        <v>591.372</v>
      </c>
      <c r="CY189">
        <v>5121</v>
      </c>
      <c r="CZ189">
        <v>332.793</v>
      </c>
      <c r="DA189">
        <v>5121</v>
      </c>
      <c r="DB189">
        <v>1346.994</v>
      </c>
      <c r="DC189">
        <v>5150</v>
      </c>
      <c r="DD189">
        <v>1417.459</v>
      </c>
      <c r="DE189">
        <v>5106</v>
      </c>
      <c r="DF189">
        <v>668.851</v>
      </c>
      <c r="DG189">
        <v>5261</v>
      </c>
      <c r="DH189">
        <v>400.387</v>
      </c>
      <c r="DI189">
        <v>4989</v>
      </c>
      <c r="DJ189">
        <v>572.187</v>
      </c>
      <c r="DK189">
        <v>5092</v>
      </c>
      <c r="DL189">
        <v>182.339</v>
      </c>
      <c r="DM189">
        <v>5060</v>
      </c>
      <c r="DN189">
        <v>241.679</v>
      </c>
      <c r="DP189">
        <v>4971</v>
      </c>
      <c r="DQ189" s="85">
        <v>1753088</v>
      </c>
      <c r="DR189" s="85">
        <v>40309</v>
      </c>
      <c r="DS189" s="85">
        <v>1793397</v>
      </c>
      <c r="DT189">
        <v>0</v>
      </c>
      <c r="DU189" s="85">
        <v>1799649</v>
      </c>
      <c r="DV189" s="85">
        <v>203193</v>
      </c>
      <c r="DW189" s="85">
        <v>203193</v>
      </c>
      <c r="DX189">
        <v>1799649</v>
      </c>
      <c r="DY189">
        <v>5358</v>
      </c>
      <c r="DZ189">
        <v>208568</v>
      </c>
      <c r="EA189" s="85">
        <v>1952625</v>
      </c>
      <c r="EB189" s="85">
        <v>1952625</v>
      </c>
    </row>
    <row r="190" spans="1:132" ht="12.75">
      <c r="A190">
        <v>227818</v>
      </c>
      <c r="B190" t="s">
        <v>447</v>
      </c>
      <c r="C190" t="s">
        <v>54</v>
      </c>
      <c r="D190">
        <v>4</v>
      </c>
      <c r="E190">
        <v>2</v>
      </c>
      <c r="F190">
        <v>266.206</v>
      </c>
      <c r="G190">
        <v>0.03</v>
      </c>
      <c r="H190">
        <v>0</v>
      </c>
      <c r="I190">
        <v>0</v>
      </c>
      <c r="J190">
        <v>1.509</v>
      </c>
      <c r="K190">
        <v>0</v>
      </c>
      <c r="L190">
        <v>0</v>
      </c>
      <c r="M190">
        <v>0</v>
      </c>
      <c r="N190">
        <v>0</v>
      </c>
      <c r="O190">
        <v>0</v>
      </c>
      <c r="P190">
        <v>0</v>
      </c>
      <c r="Q190">
        <v>5.873</v>
      </c>
      <c r="R190">
        <v>42.117</v>
      </c>
      <c r="S190">
        <v>0</v>
      </c>
      <c r="T190">
        <v>324.67</v>
      </c>
      <c r="U190">
        <v>0</v>
      </c>
      <c r="V190">
        <v>0</v>
      </c>
      <c r="W190">
        <v>0</v>
      </c>
      <c r="X190">
        <v>0</v>
      </c>
      <c r="Y190">
        <v>0</v>
      </c>
      <c r="Z190">
        <v>0</v>
      </c>
      <c r="AA190">
        <v>0</v>
      </c>
      <c r="AB190">
        <v>0</v>
      </c>
      <c r="AC190">
        <v>0</v>
      </c>
      <c r="AD190">
        <v>0</v>
      </c>
      <c r="AE190">
        <v>0</v>
      </c>
      <c r="AF190">
        <v>55.606</v>
      </c>
      <c r="AG190">
        <v>0</v>
      </c>
      <c r="AH190">
        <v>0</v>
      </c>
      <c r="AI190">
        <v>266.206</v>
      </c>
      <c r="AJ190">
        <v>266.206</v>
      </c>
      <c r="AK190">
        <v>55.606</v>
      </c>
      <c r="AL190">
        <v>1.539</v>
      </c>
      <c r="AM190">
        <v>258.794</v>
      </c>
      <c r="AN190">
        <v>277.372</v>
      </c>
      <c r="AO190">
        <v>0</v>
      </c>
      <c r="AP190">
        <v>0</v>
      </c>
      <c r="AQ190">
        <v>16.833</v>
      </c>
      <c r="AR190">
        <v>0</v>
      </c>
      <c r="AS190" s="85">
        <v>73207</v>
      </c>
      <c r="AT190">
        <v>0</v>
      </c>
      <c r="AU190">
        <v>0</v>
      </c>
      <c r="AV190" s="85">
        <v>33666</v>
      </c>
      <c r="AW190">
        <v>0</v>
      </c>
      <c r="AX190">
        <v>0</v>
      </c>
      <c r="AY190">
        <v>0</v>
      </c>
      <c r="AZ190">
        <v>0</v>
      </c>
      <c r="BA190" s="85">
        <v>12555</v>
      </c>
      <c r="BB190">
        <v>0</v>
      </c>
      <c r="BC190">
        <v>0</v>
      </c>
      <c r="BD190">
        <v>0</v>
      </c>
      <c r="BE190" s="85">
        <v>2270842</v>
      </c>
      <c r="BF190">
        <v>0</v>
      </c>
      <c r="BG190">
        <v>0</v>
      </c>
      <c r="BH190">
        <v>3809</v>
      </c>
      <c r="BI190" s="85">
        <v>11486</v>
      </c>
      <c r="BJ190" s="85">
        <v>12763</v>
      </c>
      <c r="BK190" s="85">
        <v>2826574</v>
      </c>
      <c r="BL190">
        <v>5219</v>
      </c>
      <c r="BM190">
        <v>4625.0302734</v>
      </c>
      <c r="BN190">
        <v>4887.6337891</v>
      </c>
      <c r="BO190">
        <v>4887.6337891</v>
      </c>
      <c r="BP190">
        <v>5929.1992188</v>
      </c>
      <c r="BQ190">
        <v>0.0501417969</v>
      </c>
      <c r="BR190">
        <v>0.0434155273</v>
      </c>
      <c r="BS190">
        <v>12555</v>
      </c>
      <c r="BT190">
        <v>4.677</v>
      </c>
      <c r="BU190">
        <v>0</v>
      </c>
      <c r="BV190">
        <v>1417670.2086</v>
      </c>
      <c r="BW190">
        <v>274692.09185</v>
      </c>
      <c r="BX190">
        <v>47010</v>
      </c>
      <c r="BY190">
        <v>0</v>
      </c>
      <c r="BZ190">
        <v>385006.62207</v>
      </c>
      <c r="CA190">
        <v>0</v>
      </c>
      <c r="CB190">
        <v>0</v>
      </c>
      <c r="CC190">
        <v>32969.905176</v>
      </c>
      <c r="CD190">
        <v>27730.864746</v>
      </c>
      <c r="CE190">
        <v>0</v>
      </c>
      <c r="CF190">
        <v>0</v>
      </c>
      <c r="CG190">
        <v>0</v>
      </c>
      <c r="CH190">
        <v>0.9731359256</v>
      </c>
      <c r="CI190">
        <v>2126380</v>
      </c>
      <c r="CJ190">
        <v>459.755</v>
      </c>
      <c r="CK190" s="85">
        <v>138248</v>
      </c>
      <c r="CL190" s="85">
        <v>63774</v>
      </c>
      <c r="CM190" s="85">
        <v>202022</v>
      </c>
      <c r="CN190">
        <v>2472863.6925</v>
      </c>
      <c r="CO190">
        <v>5229</v>
      </c>
      <c r="CP190">
        <v>829.278</v>
      </c>
      <c r="CQ190">
        <v>5262</v>
      </c>
      <c r="CR190">
        <v>987.721</v>
      </c>
      <c r="CS190">
        <v>5199</v>
      </c>
      <c r="CT190">
        <v>2304.818</v>
      </c>
      <c r="CU190">
        <v>5092</v>
      </c>
      <c r="CV190">
        <v>1334.117</v>
      </c>
      <c r="CW190">
        <v>5111</v>
      </c>
      <c r="CX190">
        <v>591.372</v>
      </c>
      <c r="CY190">
        <v>5121</v>
      </c>
      <c r="CZ190">
        <v>332.793</v>
      </c>
      <c r="DA190">
        <v>5121</v>
      </c>
      <c r="DB190">
        <v>1346.994</v>
      </c>
      <c r="DC190">
        <v>5150</v>
      </c>
      <c r="DD190">
        <v>1417.459</v>
      </c>
      <c r="DE190">
        <v>5106</v>
      </c>
      <c r="DF190">
        <v>668.851</v>
      </c>
      <c r="DG190">
        <v>5261</v>
      </c>
      <c r="DH190">
        <v>400.387</v>
      </c>
      <c r="DI190">
        <v>4989</v>
      </c>
      <c r="DJ190">
        <v>572.187</v>
      </c>
      <c r="DK190">
        <v>5092</v>
      </c>
      <c r="DL190">
        <v>182.339</v>
      </c>
      <c r="DM190">
        <v>5060</v>
      </c>
      <c r="DN190">
        <v>241.679</v>
      </c>
      <c r="DP190">
        <v>4971</v>
      </c>
      <c r="DQ190" s="85">
        <v>2399461</v>
      </c>
      <c r="DR190" s="85">
        <v>55171</v>
      </c>
      <c r="DS190" s="85">
        <v>2454632</v>
      </c>
      <c r="DT190">
        <v>-208</v>
      </c>
      <c r="DU190" s="85">
        <v>2465910</v>
      </c>
      <c r="DV190" s="85">
        <v>195068</v>
      </c>
      <c r="DW190" s="85">
        <v>195068</v>
      </c>
      <c r="DX190">
        <v>2465910</v>
      </c>
      <c r="DY190">
        <v>5364</v>
      </c>
      <c r="DZ190">
        <v>195068</v>
      </c>
      <c r="EA190" s="85">
        <v>2667932</v>
      </c>
      <c r="EB190" s="85">
        <v>2667932</v>
      </c>
    </row>
    <row r="191" spans="1:132" ht="12.75">
      <c r="A191">
        <v>227819</v>
      </c>
      <c r="B191" t="s">
        <v>447</v>
      </c>
      <c r="C191" t="s">
        <v>55</v>
      </c>
      <c r="D191">
        <v>4</v>
      </c>
      <c r="E191">
        <v>2</v>
      </c>
      <c r="F191">
        <v>262.841</v>
      </c>
      <c r="G191">
        <v>0</v>
      </c>
      <c r="H191">
        <v>0</v>
      </c>
      <c r="I191">
        <v>0.678</v>
      </c>
      <c r="J191">
        <v>5.989</v>
      </c>
      <c r="K191">
        <v>0.468</v>
      </c>
      <c r="L191">
        <v>0</v>
      </c>
      <c r="M191">
        <v>0</v>
      </c>
      <c r="N191">
        <v>0</v>
      </c>
      <c r="O191">
        <v>0</v>
      </c>
      <c r="P191">
        <v>0</v>
      </c>
      <c r="Q191">
        <v>0</v>
      </c>
      <c r="R191">
        <v>0.972</v>
      </c>
      <c r="S191">
        <v>13.142</v>
      </c>
      <c r="T191">
        <v>182</v>
      </c>
      <c r="U191">
        <v>0</v>
      </c>
      <c r="V191">
        <v>0</v>
      </c>
      <c r="W191">
        <v>0</v>
      </c>
      <c r="X191">
        <v>0</v>
      </c>
      <c r="Y191">
        <v>0</v>
      </c>
      <c r="Z191">
        <v>0</v>
      </c>
      <c r="AA191">
        <v>0</v>
      </c>
      <c r="AB191">
        <v>0</v>
      </c>
      <c r="AC191">
        <v>0</v>
      </c>
      <c r="AD191">
        <v>0</v>
      </c>
      <c r="AE191">
        <v>0</v>
      </c>
      <c r="AF191">
        <v>45.246</v>
      </c>
      <c r="AG191">
        <v>0</v>
      </c>
      <c r="AH191">
        <v>0</v>
      </c>
      <c r="AI191">
        <v>262.841</v>
      </c>
      <c r="AJ191">
        <v>262.841</v>
      </c>
      <c r="AK191">
        <v>45.246</v>
      </c>
      <c r="AL191">
        <v>7.135</v>
      </c>
      <c r="AM191">
        <v>255.706</v>
      </c>
      <c r="AN191">
        <v>0</v>
      </c>
      <c r="AO191">
        <v>0</v>
      </c>
      <c r="AP191">
        <v>0</v>
      </c>
      <c r="AQ191">
        <v>17.833</v>
      </c>
      <c r="AR191">
        <v>0</v>
      </c>
      <c r="AS191">
        <v>0</v>
      </c>
      <c r="AT191">
        <v>0</v>
      </c>
      <c r="AU191">
        <v>0</v>
      </c>
      <c r="AV191" s="85">
        <v>35666</v>
      </c>
      <c r="AW191">
        <v>0</v>
      </c>
      <c r="AX191">
        <v>0</v>
      </c>
      <c r="AY191">
        <v>0</v>
      </c>
      <c r="AZ191">
        <v>0</v>
      </c>
      <c r="BA191" s="85">
        <v>4682</v>
      </c>
      <c r="BB191">
        <v>0</v>
      </c>
      <c r="BC191">
        <v>0</v>
      </c>
      <c r="BD191">
        <v>0</v>
      </c>
      <c r="BE191" s="85">
        <v>1798731</v>
      </c>
      <c r="BF191">
        <v>0</v>
      </c>
      <c r="BG191">
        <v>0</v>
      </c>
      <c r="BH191">
        <v>3809</v>
      </c>
      <c r="BI191" s="85">
        <v>8007</v>
      </c>
      <c r="BJ191" s="85">
        <v>7195</v>
      </c>
      <c r="BK191" s="85">
        <v>2014798</v>
      </c>
      <c r="BL191">
        <v>5089</v>
      </c>
      <c r="BM191">
        <v>4625.0302734</v>
      </c>
      <c r="BN191">
        <v>4887.6337891</v>
      </c>
      <c r="BO191">
        <v>4887.6337891</v>
      </c>
      <c r="BP191">
        <v>5929.1992188</v>
      </c>
      <c r="BQ191">
        <v>0.0501417969</v>
      </c>
      <c r="BR191">
        <v>0.0434155273</v>
      </c>
      <c r="BS191">
        <v>4682</v>
      </c>
      <c r="BT191">
        <v>22.761</v>
      </c>
      <c r="BU191">
        <v>0</v>
      </c>
      <c r="BV191">
        <v>1400754.1843</v>
      </c>
      <c r="BW191">
        <v>6339.4998047</v>
      </c>
      <c r="BX191">
        <v>0</v>
      </c>
      <c r="BY191">
        <v>9350.584336</v>
      </c>
      <c r="BZ191">
        <v>215822.85156</v>
      </c>
      <c r="CA191">
        <v>0</v>
      </c>
      <c r="CB191">
        <v>0</v>
      </c>
      <c r="CC191">
        <v>26827.254785</v>
      </c>
      <c r="CD191">
        <v>134954.50342</v>
      </c>
      <c r="CE191">
        <v>0</v>
      </c>
      <c r="CF191">
        <v>0</v>
      </c>
      <c r="CG191">
        <v>0</v>
      </c>
      <c r="CH191">
        <v>0.9731359256</v>
      </c>
      <c r="CI191">
        <v>1745853</v>
      </c>
      <c r="CJ191">
        <v>377.479</v>
      </c>
      <c r="CK191" s="85">
        <v>113508</v>
      </c>
      <c r="CL191" s="85">
        <v>52361</v>
      </c>
      <c r="CM191" s="85">
        <v>165869</v>
      </c>
      <c r="CN191">
        <v>1964599.8782</v>
      </c>
      <c r="CO191">
        <v>5229</v>
      </c>
      <c r="CP191">
        <v>829.278</v>
      </c>
      <c r="CQ191">
        <v>5262</v>
      </c>
      <c r="CR191">
        <v>987.721</v>
      </c>
      <c r="CS191">
        <v>5199</v>
      </c>
      <c r="CT191">
        <v>2304.818</v>
      </c>
      <c r="CU191">
        <v>5092</v>
      </c>
      <c r="CV191">
        <v>1334.117</v>
      </c>
      <c r="CW191">
        <v>5111</v>
      </c>
      <c r="CX191">
        <v>591.372</v>
      </c>
      <c r="CY191">
        <v>5121</v>
      </c>
      <c r="CZ191">
        <v>332.793</v>
      </c>
      <c r="DA191">
        <v>5121</v>
      </c>
      <c r="DB191">
        <v>1346.994</v>
      </c>
      <c r="DC191">
        <v>5150</v>
      </c>
      <c r="DD191">
        <v>1417.459</v>
      </c>
      <c r="DE191">
        <v>5106</v>
      </c>
      <c r="DF191">
        <v>668.851</v>
      </c>
      <c r="DG191">
        <v>5261</v>
      </c>
      <c r="DH191">
        <v>400.387</v>
      </c>
      <c r="DI191">
        <v>4989</v>
      </c>
      <c r="DJ191">
        <v>572.187</v>
      </c>
      <c r="DK191">
        <v>5092</v>
      </c>
      <c r="DL191">
        <v>182.339</v>
      </c>
      <c r="DM191">
        <v>5060</v>
      </c>
      <c r="DN191">
        <v>241.679</v>
      </c>
      <c r="DP191">
        <v>4971</v>
      </c>
      <c r="DQ191" s="85">
        <v>1920991</v>
      </c>
      <c r="DR191" s="85">
        <v>45297</v>
      </c>
      <c r="DS191" s="85">
        <v>1966288</v>
      </c>
      <c r="DT191" s="85">
        <v>-2513</v>
      </c>
      <c r="DU191" s="85">
        <v>1971782</v>
      </c>
      <c r="DV191" s="85">
        <v>173051</v>
      </c>
      <c r="DW191" s="85">
        <v>173051</v>
      </c>
      <c r="DX191">
        <v>1971782</v>
      </c>
      <c r="DY191">
        <v>5224</v>
      </c>
      <c r="DZ191">
        <v>173051</v>
      </c>
      <c r="EA191" s="85">
        <v>2137651</v>
      </c>
      <c r="EB191" s="85">
        <v>2137651</v>
      </c>
    </row>
    <row r="192" spans="1:132" ht="12.75">
      <c r="A192">
        <v>227820</v>
      </c>
      <c r="B192" t="s">
        <v>447</v>
      </c>
      <c r="C192" t="s">
        <v>56</v>
      </c>
      <c r="D192">
        <v>4</v>
      </c>
      <c r="E192">
        <v>2</v>
      </c>
      <c r="F192">
        <v>1434.095</v>
      </c>
      <c r="G192">
        <v>0</v>
      </c>
      <c r="H192">
        <v>0</v>
      </c>
      <c r="I192">
        <v>1.024</v>
      </c>
      <c r="J192">
        <v>25.913</v>
      </c>
      <c r="K192">
        <v>0</v>
      </c>
      <c r="L192">
        <v>0</v>
      </c>
      <c r="M192">
        <v>0</v>
      </c>
      <c r="N192">
        <v>0</v>
      </c>
      <c r="O192">
        <v>0</v>
      </c>
      <c r="P192">
        <v>0</v>
      </c>
      <c r="Q192">
        <v>0</v>
      </c>
      <c r="R192">
        <v>22.058</v>
      </c>
      <c r="S192">
        <v>0</v>
      </c>
      <c r="T192">
        <v>1099.17</v>
      </c>
      <c r="U192">
        <v>0</v>
      </c>
      <c r="V192">
        <v>0</v>
      </c>
      <c r="W192">
        <v>0</v>
      </c>
      <c r="X192">
        <v>0</v>
      </c>
      <c r="Y192">
        <v>0</v>
      </c>
      <c r="Z192">
        <v>0</v>
      </c>
      <c r="AA192">
        <v>0</v>
      </c>
      <c r="AB192">
        <v>0</v>
      </c>
      <c r="AC192">
        <v>0</v>
      </c>
      <c r="AD192">
        <v>0</v>
      </c>
      <c r="AE192">
        <v>0</v>
      </c>
      <c r="AF192">
        <v>546.86</v>
      </c>
      <c r="AG192">
        <v>0</v>
      </c>
      <c r="AH192">
        <v>0</v>
      </c>
      <c r="AI192">
        <v>1434.095</v>
      </c>
      <c r="AJ192">
        <v>1434.095</v>
      </c>
      <c r="AK192">
        <v>546.86</v>
      </c>
      <c r="AL192">
        <v>26.937</v>
      </c>
      <c r="AM192">
        <v>1407.158</v>
      </c>
      <c r="AN192">
        <v>262.639</v>
      </c>
      <c r="AO192">
        <v>0</v>
      </c>
      <c r="AP192">
        <v>0</v>
      </c>
      <c r="AQ192">
        <v>53.167</v>
      </c>
      <c r="AR192">
        <v>0</v>
      </c>
      <c r="AS192" s="85">
        <v>72226</v>
      </c>
      <c r="AT192">
        <v>0</v>
      </c>
      <c r="AU192">
        <v>0</v>
      </c>
      <c r="AV192" s="85">
        <v>106334</v>
      </c>
      <c r="AW192">
        <v>0</v>
      </c>
      <c r="AX192">
        <v>0</v>
      </c>
      <c r="AY192">
        <v>0</v>
      </c>
      <c r="AZ192">
        <v>0</v>
      </c>
      <c r="BA192" s="85">
        <v>101534</v>
      </c>
      <c r="BB192">
        <v>0</v>
      </c>
      <c r="BC192">
        <v>0</v>
      </c>
      <c r="BD192">
        <v>0</v>
      </c>
      <c r="BE192" s="85">
        <v>10144990</v>
      </c>
      <c r="BF192">
        <v>0</v>
      </c>
      <c r="BG192">
        <v>0</v>
      </c>
      <c r="BH192">
        <v>3809</v>
      </c>
      <c r="BI192" s="85">
        <v>16538</v>
      </c>
      <c r="BJ192" s="85">
        <v>87195</v>
      </c>
      <c r="BK192" s="85">
        <v>5502369</v>
      </c>
      <c r="BL192">
        <v>5220</v>
      </c>
      <c r="BM192">
        <v>4625.0302734</v>
      </c>
      <c r="BN192">
        <v>4887.6337891</v>
      </c>
      <c r="BO192">
        <v>4887.6337891</v>
      </c>
      <c r="BP192">
        <v>5929.1992188</v>
      </c>
      <c r="BQ192">
        <v>0.0501417969</v>
      </c>
      <c r="BR192">
        <v>0.0434155273</v>
      </c>
      <c r="BS192">
        <v>101534</v>
      </c>
      <c r="BT192">
        <v>82.859</v>
      </c>
      <c r="BU192">
        <v>0</v>
      </c>
      <c r="BV192">
        <v>7708393.4536</v>
      </c>
      <c r="BW192">
        <v>143864.90401</v>
      </c>
      <c r="BX192">
        <v>0</v>
      </c>
      <c r="BY192">
        <v>0</v>
      </c>
      <c r="BZ192">
        <v>1303439.5811</v>
      </c>
      <c r="CA192">
        <v>0</v>
      </c>
      <c r="CB192">
        <v>0</v>
      </c>
      <c r="CC192">
        <v>324244.18848</v>
      </c>
      <c r="CD192">
        <v>491287.51807</v>
      </c>
      <c r="CE192">
        <v>0</v>
      </c>
      <c r="CF192">
        <v>0</v>
      </c>
      <c r="CG192">
        <v>0</v>
      </c>
      <c r="CH192">
        <v>0.9731359256</v>
      </c>
      <c r="CI192">
        <v>9703362</v>
      </c>
      <c r="CJ192">
        <v>2098.01</v>
      </c>
      <c r="CK192" s="85">
        <v>630872</v>
      </c>
      <c r="CL192" s="85">
        <v>291020</v>
      </c>
      <c r="CM192" s="85">
        <v>921892</v>
      </c>
      <c r="CN192">
        <v>11066881.645</v>
      </c>
      <c r="CO192">
        <v>5229</v>
      </c>
      <c r="CP192">
        <v>829.278</v>
      </c>
      <c r="CQ192">
        <v>5262</v>
      </c>
      <c r="CR192">
        <v>987.721</v>
      </c>
      <c r="CS192">
        <v>5199</v>
      </c>
      <c r="CT192">
        <v>2304.818</v>
      </c>
      <c r="CU192">
        <v>5092</v>
      </c>
      <c r="CV192">
        <v>1334.117</v>
      </c>
      <c r="CW192">
        <v>5111</v>
      </c>
      <c r="CX192">
        <v>591.372</v>
      </c>
      <c r="CY192">
        <v>5121</v>
      </c>
      <c r="CZ192">
        <v>332.793</v>
      </c>
      <c r="DA192">
        <v>5121</v>
      </c>
      <c r="DB192">
        <v>1346.994</v>
      </c>
      <c r="DC192">
        <v>5150</v>
      </c>
      <c r="DD192">
        <v>1417.459</v>
      </c>
      <c r="DE192">
        <v>5106</v>
      </c>
      <c r="DF192">
        <v>668.851</v>
      </c>
      <c r="DG192">
        <v>5261</v>
      </c>
      <c r="DH192">
        <v>400.387</v>
      </c>
      <c r="DI192">
        <v>4989</v>
      </c>
      <c r="DJ192">
        <v>572.187</v>
      </c>
      <c r="DK192">
        <v>5092</v>
      </c>
      <c r="DL192">
        <v>182.339</v>
      </c>
      <c r="DM192">
        <v>5060</v>
      </c>
      <c r="DN192">
        <v>241.679</v>
      </c>
      <c r="DP192">
        <v>4971</v>
      </c>
      <c r="DQ192" s="85">
        <v>10951612</v>
      </c>
      <c r="DR192" s="85">
        <v>251761</v>
      </c>
      <c r="DS192" s="85">
        <v>11203373</v>
      </c>
      <c r="DT192" s="85">
        <v>14339</v>
      </c>
      <c r="DU192" s="85">
        <v>11234250</v>
      </c>
      <c r="DV192" s="85">
        <v>1089260</v>
      </c>
      <c r="DW192" s="85">
        <v>1089260</v>
      </c>
      <c r="DX192">
        <v>11234250</v>
      </c>
      <c r="DY192">
        <v>5355</v>
      </c>
      <c r="DZ192">
        <v>1089260</v>
      </c>
      <c r="EA192" s="85">
        <v>12156142</v>
      </c>
      <c r="EB192" s="85">
        <v>12156142</v>
      </c>
    </row>
    <row r="193" spans="1:132" ht="12.75">
      <c r="A193">
        <v>227821</v>
      </c>
      <c r="B193" t="s">
        <v>447</v>
      </c>
      <c r="C193" t="s">
        <v>328</v>
      </c>
      <c r="D193">
        <v>4</v>
      </c>
      <c r="E193">
        <v>2</v>
      </c>
      <c r="F193">
        <v>376.825</v>
      </c>
      <c r="G193">
        <v>0</v>
      </c>
      <c r="H193">
        <v>0</v>
      </c>
      <c r="I193">
        <v>0.261</v>
      </c>
      <c r="J193">
        <v>6.294</v>
      </c>
      <c r="K193">
        <v>0.093</v>
      </c>
      <c r="L193">
        <v>0</v>
      </c>
      <c r="M193">
        <v>0</v>
      </c>
      <c r="N193">
        <v>0</v>
      </c>
      <c r="O193">
        <v>0</v>
      </c>
      <c r="P193">
        <v>0</v>
      </c>
      <c r="Q193">
        <v>0</v>
      </c>
      <c r="R193">
        <v>5.976</v>
      </c>
      <c r="S193">
        <v>0</v>
      </c>
      <c r="T193">
        <v>65.33</v>
      </c>
      <c r="U193">
        <v>0</v>
      </c>
      <c r="V193">
        <v>0</v>
      </c>
      <c r="W193">
        <v>0</v>
      </c>
      <c r="X193">
        <v>0</v>
      </c>
      <c r="Y193">
        <v>0</v>
      </c>
      <c r="Z193">
        <v>0</v>
      </c>
      <c r="AA193">
        <v>0</v>
      </c>
      <c r="AB193">
        <v>0</v>
      </c>
      <c r="AC193">
        <v>0</v>
      </c>
      <c r="AD193">
        <v>0</v>
      </c>
      <c r="AE193">
        <v>0</v>
      </c>
      <c r="AF193">
        <v>14.831</v>
      </c>
      <c r="AG193">
        <v>0</v>
      </c>
      <c r="AH193">
        <v>0</v>
      </c>
      <c r="AI193">
        <v>376.825</v>
      </c>
      <c r="AJ193">
        <v>376.825</v>
      </c>
      <c r="AK193">
        <v>14.831</v>
      </c>
      <c r="AL193">
        <v>6.648</v>
      </c>
      <c r="AM193">
        <v>370.177</v>
      </c>
      <c r="AN193">
        <v>0</v>
      </c>
      <c r="AO193">
        <v>0</v>
      </c>
      <c r="AP193">
        <v>0</v>
      </c>
      <c r="AQ193">
        <v>0</v>
      </c>
      <c r="AR193">
        <v>0</v>
      </c>
      <c r="AS193">
        <v>0</v>
      </c>
      <c r="AT193">
        <v>0</v>
      </c>
      <c r="AU193">
        <v>0</v>
      </c>
      <c r="AV193">
        <v>0</v>
      </c>
      <c r="AW193">
        <v>0</v>
      </c>
      <c r="AX193">
        <v>0</v>
      </c>
      <c r="AY193">
        <v>0</v>
      </c>
      <c r="AZ193">
        <v>0</v>
      </c>
      <c r="BA193">
        <v>0</v>
      </c>
      <c r="BB193">
        <v>0</v>
      </c>
      <c r="BC193">
        <v>0</v>
      </c>
      <c r="BD193">
        <v>0</v>
      </c>
      <c r="BE193" s="85">
        <v>2274413</v>
      </c>
      <c r="BF193">
        <v>0</v>
      </c>
      <c r="BG193">
        <v>0</v>
      </c>
      <c r="BH193">
        <v>3809</v>
      </c>
      <c r="BI193" s="85">
        <v>7158</v>
      </c>
      <c r="BJ193">
        <v>0</v>
      </c>
      <c r="BK193" s="85">
        <v>2242416</v>
      </c>
      <c r="BL193">
        <v>5173</v>
      </c>
      <c r="BM193">
        <v>4625.0302734</v>
      </c>
      <c r="BN193">
        <v>4887.6337891</v>
      </c>
      <c r="BO193">
        <v>4887.6337891</v>
      </c>
      <c r="BP193">
        <v>5929.1992188</v>
      </c>
      <c r="BQ193">
        <v>0.0501417969</v>
      </c>
      <c r="BR193">
        <v>0.0434155273</v>
      </c>
      <c r="BS193">
        <v>0</v>
      </c>
      <c r="BT193">
        <v>20.466</v>
      </c>
      <c r="BU193">
        <v>0</v>
      </c>
      <c r="BV193">
        <v>2027824.8523</v>
      </c>
      <c r="BW193">
        <v>38976.183985</v>
      </c>
      <c r="BX193">
        <v>0</v>
      </c>
      <c r="BY193">
        <v>0</v>
      </c>
      <c r="BZ193">
        <v>77470.916993</v>
      </c>
      <c r="CA193">
        <v>0</v>
      </c>
      <c r="CB193">
        <v>0</v>
      </c>
      <c r="CC193">
        <v>8793.5953614</v>
      </c>
      <c r="CD193">
        <v>121346.99121</v>
      </c>
      <c r="CE193">
        <v>0</v>
      </c>
      <c r="CF193">
        <v>0</v>
      </c>
      <c r="CG193">
        <v>0</v>
      </c>
      <c r="CH193">
        <v>0.9731359256</v>
      </c>
      <c r="CI193">
        <v>2213313</v>
      </c>
      <c r="CJ193">
        <v>478.551</v>
      </c>
      <c r="CK193" s="85">
        <v>143900</v>
      </c>
      <c r="CL193" s="85">
        <v>66381</v>
      </c>
      <c r="CM193" s="85">
        <v>210281</v>
      </c>
      <c r="CN193">
        <v>2484693.5398</v>
      </c>
      <c r="CO193">
        <v>5229</v>
      </c>
      <c r="CP193">
        <v>829.278</v>
      </c>
      <c r="CQ193">
        <v>5262</v>
      </c>
      <c r="CR193">
        <v>987.721</v>
      </c>
      <c r="CS193">
        <v>5199</v>
      </c>
      <c r="CT193">
        <v>2304.818</v>
      </c>
      <c r="CU193">
        <v>5092</v>
      </c>
      <c r="CV193">
        <v>1334.117</v>
      </c>
      <c r="CW193">
        <v>5111</v>
      </c>
      <c r="CX193">
        <v>591.372</v>
      </c>
      <c r="CY193">
        <v>5121</v>
      </c>
      <c r="CZ193">
        <v>332.793</v>
      </c>
      <c r="DA193">
        <v>5121</v>
      </c>
      <c r="DB193">
        <v>1346.994</v>
      </c>
      <c r="DC193">
        <v>5150</v>
      </c>
      <c r="DD193">
        <v>1417.459</v>
      </c>
      <c r="DE193">
        <v>5106</v>
      </c>
      <c r="DF193">
        <v>668.851</v>
      </c>
      <c r="DG193">
        <v>5261</v>
      </c>
      <c r="DH193">
        <v>400.387</v>
      </c>
      <c r="DI193">
        <v>4989</v>
      </c>
      <c r="DJ193">
        <v>572.187</v>
      </c>
      <c r="DK193">
        <v>5092</v>
      </c>
      <c r="DL193">
        <v>182.339</v>
      </c>
      <c r="DM193">
        <v>5060</v>
      </c>
      <c r="DN193">
        <v>241.679</v>
      </c>
      <c r="DP193">
        <v>4971</v>
      </c>
      <c r="DQ193" s="85">
        <v>2475544</v>
      </c>
      <c r="DR193" s="85">
        <v>57426</v>
      </c>
      <c r="DS193" s="85">
        <v>2532970</v>
      </c>
      <c r="DT193">
        <v>0</v>
      </c>
      <c r="DU193" s="85">
        <v>2540128</v>
      </c>
      <c r="DV193" s="85">
        <v>265715</v>
      </c>
      <c r="DW193" s="85">
        <v>265715</v>
      </c>
      <c r="DX193">
        <v>2540128</v>
      </c>
      <c r="DY193">
        <v>5308</v>
      </c>
      <c r="DZ193">
        <v>265715</v>
      </c>
      <c r="EA193" s="85">
        <v>2750409</v>
      </c>
      <c r="EB193" s="85">
        <v>2750409</v>
      </c>
    </row>
    <row r="194" spans="1:132" ht="12.75">
      <c r="A194">
        <v>227824</v>
      </c>
      <c r="B194" t="s">
        <v>447</v>
      </c>
      <c r="C194" t="s">
        <v>57</v>
      </c>
      <c r="D194">
        <v>4</v>
      </c>
      <c r="E194">
        <v>2</v>
      </c>
      <c r="F194">
        <v>301.066</v>
      </c>
      <c r="G194">
        <v>0</v>
      </c>
      <c r="H194">
        <v>0</v>
      </c>
      <c r="I194">
        <v>0.284</v>
      </c>
      <c r="J194">
        <v>0.902</v>
      </c>
      <c r="K194">
        <v>0</v>
      </c>
      <c r="L194">
        <v>0</v>
      </c>
      <c r="M194">
        <v>0</v>
      </c>
      <c r="N194">
        <v>0</v>
      </c>
      <c r="O194">
        <v>0</v>
      </c>
      <c r="P194">
        <v>0</v>
      </c>
      <c r="Q194">
        <v>0</v>
      </c>
      <c r="R194">
        <v>31.179</v>
      </c>
      <c r="S194">
        <v>0</v>
      </c>
      <c r="T194">
        <v>207.33</v>
      </c>
      <c r="U194">
        <v>0</v>
      </c>
      <c r="V194">
        <v>0</v>
      </c>
      <c r="W194">
        <v>0</v>
      </c>
      <c r="X194">
        <v>0</v>
      </c>
      <c r="Y194">
        <v>0</v>
      </c>
      <c r="Z194">
        <v>0</v>
      </c>
      <c r="AA194">
        <v>0</v>
      </c>
      <c r="AB194">
        <v>0</v>
      </c>
      <c r="AC194">
        <v>0</v>
      </c>
      <c r="AD194">
        <v>0</v>
      </c>
      <c r="AE194">
        <v>0</v>
      </c>
      <c r="AF194">
        <v>86.027</v>
      </c>
      <c r="AG194">
        <v>0</v>
      </c>
      <c r="AH194">
        <v>0</v>
      </c>
      <c r="AI194">
        <v>301.066</v>
      </c>
      <c r="AJ194">
        <v>301.066</v>
      </c>
      <c r="AK194">
        <v>86.027</v>
      </c>
      <c r="AL194">
        <v>1.186</v>
      </c>
      <c r="AM194">
        <v>299.88</v>
      </c>
      <c r="AN194">
        <v>0</v>
      </c>
      <c r="AO194">
        <v>0</v>
      </c>
      <c r="AP194">
        <v>0</v>
      </c>
      <c r="AQ194">
        <v>0</v>
      </c>
      <c r="AR194">
        <v>0</v>
      </c>
      <c r="AS194">
        <v>0</v>
      </c>
      <c r="AT194">
        <v>0</v>
      </c>
      <c r="AU194">
        <v>0</v>
      </c>
      <c r="AV194">
        <v>0</v>
      </c>
      <c r="AW194">
        <v>0</v>
      </c>
      <c r="AX194">
        <v>0</v>
      </c>
      <c r="AY194">
        <v>0</v>
      </c>
      <c r="AZ194">
        <v>0</v>
      </c>
      <c r="BA194" s="85">
        <v>10197</v>
      </c>
      <c r="BB194">
        <v>0</v>
      </c>
      <c r="BC194">
        <v>0</v>
      </c>
      <c r="BD194">
        <v>0</v>
      </c>
      <c r="BE194" s="85">
        <v>2177620</v>
      </c>
      <c r="BF194">
        <v>0</v>
      </c>
      <c r="BG194">
        <v>0</v>
      </c>
      <c r="BH194">
        <v>3809</v>
      </c>
      <c r="BI194">
        <v>0</v>
      </c>
      <c r="BJ194" s="85">
        <v>13619</v>
      </c>
      <c r="BK194" s="85">
        <v>773972</v>
      </c>
      <c r="BL194">
        <v>5068</v>
      </c>
      <c r="BM194">
        <v>4625.0302734</v>
      </c>
      <c r="BN194">
        <v>4887.6337891</v>
      </c>
      <c r="BO194">
        <v>4887.6337891</v>
      </c>
      <c r="BP194">
        <v>5929.1992188</v>
      </c>
      <c r="BQ194">
        <v>0.0501417969</v>
      </c>
      <c r="BR194">
        <v>0.0434155273</v>
      </c>
      <c r="BS194">
        <v>10197</v>
      </c>
      <c r="BT194">
        <v>4.126</v>
      </c>
      <c r="BU194">
        <v>0</v>
      </c>
      <c r="BV194">
        <v>1642738.789</v>
      </c>
      <c r="BW194">
        <v>203353.15269</v>
      </c>
      <c r="BX194">
        <v>0</v>
      </c>
      <c r="BY194">
        <v>0</v>
      </c>
      <c r="BZ194">
        <v>245860.17481</v>
      </c>
      <c r="CA194">
        <v>0</v>
      </c>
      <c r="CB194">
        <v>0</v>
      </c>
      <c r="CC194">
        <v>51007.12212</v>
      </c>
      <c r="CD194">
        <v>24463.875977</v>
      </c>
      <c r="CE194">
        <v>0</v>
      </c>
      <c r="CF194">
        <v>0</v>
      </c>
      <c r="CG194">
        <v>0</v>
      </c>
      <c r="CH194">
        <v>0.9731359256</v>
      </c>
      <c r="CI194">
        <v>2109197</v>
      </c>
      <c r="CJ194">
        <v>456.04</v>
      </c>
      <c r="CK194" s="85">
        <v>137131</v>
      </c>
      <c r="CL194" s="85">
        <v>63258</v>
      </c>
      <c r="CM194" s="85">
        <v>200389</v>
      </c>
      <c r="CN194">
        <v>2378009.1146</v>
      </c>
      <c r="CO194">
        <v>5229</v>
      </c>
      <c r="CP194">
        <v>829.278</v>
      </c>
      <c r="CQ194">
        <v>5262</v>
      </c>
      <c r="CR194">
        <v>987.721</v>
      </c>
      <c r="CS194">
        <v>5199</v>
      </c>
      <c r="CT194">
        <v>2304.818</v>
      </c>
      <c r="CU194">
        <v>5092</v>
      </c>
      <c r="CV194">
        <v>1334.117</v>
      </c>
      <c r="CW194">
        <v>5111</v>
      </c>
      <c r="CX194">
        <v>591.372</v>
      </c>
      <c r="CY194">
        <v>5121</v>
      </c>
      <c r="CZ194">
        <v>332.793</v>
      </c>
      <c r="DA194">
        <v>5121</v>
      </c>
      <c r="DB194">
        <v>1346.994</v>
      </c>
      <c r="DC194">
        <v>5150</v>
      </c>
      <c r="DD194">
        <v>1417.459</v>
      </c>
      <c r="DE194">
        <v>5106</v>
      </c>
      <c r="DF194">
        <v>668.851</v>
      </c>
      <c r="DG194">
        <v>5261</v>
      </c>
      <c r="DH194">
        <v>400.387</v>
      </c>
      <c r="DI194">
        <v>4989</v>
      </c>
      <c r="DJ194">
        <v>572.187</v>
      </c>
      <c r="DK194">
        <v>5092</v>
      </c>
      <c r="DL194">
        <v>182.339</v>
      </c>
      <c r="DM194">
        <v>5060</v>
      </c>
      <c r="DN194">
        <v>241.679</v>
      </c>
      <c r="DP194">
        <v>4971</v>
      </c>
      <c r="DQ194" s="85">
        <v>2311211</v>
      </c>
      <c r="DR194" s="85">
        <v>54725</v>
      </c>
      <c r="DS194" s="85">
        <v>2365936</v>
      </c>
      <c r="DT194" s="85">
        <v>-3422</v>
      </c>
      <c r="DU194" s="85">
        <v>2362514</v>
      </c>
      <c r="DV194" s="85">
        <v>184894</v>
      </c>
      <c r="DW194" s="85">
        <v>184894</v>
      </c>
      <c r="DX194">
        <v>2362514</v>
      </c>
      <c r="DY194">
        <v>5180</v>
      </c>
      <c r="DZ194">
        <v>184894</v>
      </c>
      <c r="EA194" s="85">
        <v>2562903</v>
      </c>
      <c r="EB194" s="85">
        <v>2562903</v>
      </c>
    </row>
    <row r="195" spans="1:132" ht="12.75">
      <c r="A195">
        <v>232801</v>
      </c>
      <c r="B195" t="s">
        <v>447</v>
      </c>
      <c r="C195" t="s">
        <v>0</v>
      </c>
      <c r="D195">
        <v>4</v>
      </c>
      <c r="E195">
        <v>2</v>
      </c>
      <c r="F195">
        <v>107.466</v>
      </c>
      <c r="G195">
        <v>0</v>
      </c>
      <c r="H195">
        <v>0</v>
      </c>
      <c r="I195">
        <v>0.054</v>
      </c>
      <c r="J195">
        <v>0</v>
      </c>
      <c r="K195">
        <v>0</v>
      </c>
      <c r="L195">
        <v>0</v>
      </c>
      <c r="M195">
        <v>0</v>
      </c>
      <c r="N195">
        <v>0</v>
      </c>
      <c r="O195">
        <v>0</v>
      </c>
      <c r="P195">
        <v>0</v>
      </c>
      <c r="Q195">
        <v>0</v>
      </c>
      <c r="R195">
        <v>6.858</v>
      </c>
      <c r="S195">
        <v>0</v>
      </c>
      <c r="T195">
        <v>76.5</v>
      </c>
      <c r="U195">
        <v>0</v>
      </c>
      <c r="V195">
        <v>0</v>
      </c>
      <c r="W195">
        <v>0</v>
      </c>
      <c r="X195">
        <v>0</v>
      </c>
      <c r="Y195">
        <v>0</v>
      </c>
      <c r="Z195">
        <v>0</v>
      </c>
      <c r="AA195">
        <v>0</v>
      </c>
      <c r="AB195">
        <v>0</v>
      </c>
      <c r="AC195">
        <v>0</v>
      </c>
      <c r="AD195">
        <v>0</v>
      </c>
      <c r="AE195">
        <v>0</v>
      </c>
      <c r="AF195">
        <v>0</v>
      </c>
      <c r="AG195">
        <v>0</v>
      </c>
      <c r="AH195">
        <v>0</v>
      </c>
      <c r="AI195">
        <v>107.466</v>
      </c>
      <c r="AJ195">
        <v>107.466</v>
      </c>
      <c r="AK195">
        <v>0</v>
      </c>
      <c r="AL195">
        <v>0.054</v>
      </c>
      <c r="AM195">
        <v>107.412</v>
      </c>
      <c r="AN195">
        <v>0</v>
      </c>
      <c r="AO195">
        <v>12.417</v>
      </c>
      <c r="AP195">
        <v>0</v>
      </c>
      <c r="AQ195">
        <v>0</v>
      </c>
      <c r="AR195">
        <v>0</v>
      </c>
      <c r="AS195">
        <v>0</v>
      </c>
      <c r="AT195" s="85">
        <v>6208</v>
      </c>
      <c r="AU195">
        <v>0</v>
      </c>
      <c r="AV195">
        <v>0</v>
      </c>
      <c r="AW195">
        <v>0</v>
      </c>
      <c r="AX195">
        <v>0</v>
      </c>
      <c r="AY195">
        <v>0</v>
      </c>
      <c r="AZ195">
        <v>0</v>
      </c>
      <c r="BA195" s="85">
        <v>13586</v>
      </c>
      <c r="BB195">
        <v>0</v>
      </c>
      <c r="BC195">
        <v>0</v>
      </c>
      <c r="BD195">
        <v>0</v>
      </c>
      <c r="BE195" s="85">
        <v>739034</v>
      </c>
      <c r="BF195">
        <v>0</v>
      </c>
      <c r="BG195">
        <v>0</v>
      </c>
      <c r="BH195">
        <v>3809</v>
      </c>
      <c r="BI195" s="85">
        <v>3631</v>
      </c>
      <c r="BJ195" s="85">
        <v>6593</v>
      </c>
      <c r="BK195" s="85">
        <v>887713</v>
      </c>
      <c r="BL195">
        <v>5094</v>
      </c>
      <c r="BM195">
        <v>4625.0302734</v>
      </c>
      <c r="BN195">
        <v>4887.6337891</v>
      </c>
      <c r="BO195">
        <v>4887.6337891</v>
      </c>
      <c r="BP195">
        <v>5929.1992188</v>
      </c>
      <c r="BQ195">
        <v>0.0501417969</v>
      </c>
      <c r="BR195">
        <v>0.0434155273</v>
      </c>
      <c r="BS195">
        <v>13586</v>
      </c>
      <c r="BT195">
        <v>0.27</v>
      </c>
      <c r="BU195">
        <v>0</v>
      </c>
      <c r="BV195">
        <v>588401.55664</v>
      </c>
      <c r="BW195">
        <v>44728.693067</v>
      </c>
      <c r="BX195">
        <v>0</v>
      </c>
      <c r="BY195">
        <v>0</v>
      </c>
      <c r="BZ195">
        <v>90716.748048</v>
      </c>
      <c r="CA195">
        <v>0</v>
      </c>
      <c r="CB195">
        <v>0</v>
      </c>
      <c r="CC195">
        <v>0</v>
      </c>
      <c r="CD195">
        <v>1600.8837891</v>
      </c>
      <c r="CE195">
        <v>0</v>
      </c>
      <c r="CF195">
        <v>0</v>
      </c>
      <c r="CG195">
        <v>0</v>
      </c>
      <c r="CH195">
        <v>0.9731359256</v>
      </c>
      <c r="CI195">
        <v>705959</v>
      </c>
      <c r="CJ195">
        <v>152.639</v>
      </c>
      <c r="CK195" s="85">
        <v>45899</v>
      </c>
      <c r="CL195" s="85">
        <v>21173</v>
      </c>
      <c r="CM195" s="85">
        <v>67072</v>
      </c>
      <c r="CN195">
        <v>806105.88155</v>
      </c>
      <c r="CO195">
        <v>5229</v>
      </c>
      <c r="CP195">
        <v>829.278</v>
      </c>
      <c r="CQ195">
        <v>5262</v>
      </c>
      <c r="CR195">
        <v>987.721</v>
      </c>
      <c r="CS195">
        <v>5199</v>
      </c>
      <c r="CT195">
        <v>2304.818</v>
      </c>
      <c r="CU195">
        <v>5092</v>
      </c>
      <c r="CV195">
        <v>1334.117</v>
      </c>
      <c r="CW195">
        <v>5111</v>
      </c>
      <c r="CX195">
        <v>591.372</v>
      </c>
      <c r="CY195">
        <v>5121</v>
      </c>
      <c r="CZ195">
        <v>332.793</v>
      </c>
      <c r="DA195">
        <v>5121</v>
      </c>
      <c r="DB195">
        <v>1346.994</v>
      </c>
      <c r="DC195">
        <v>5150</v>
      </c>
      <c r="DD195">
        <v>1417.459</v>
      </c>
      <c r="DE195">
        <v>5106</v>
      </c>
      <c r="DF195">
        <v>668.851</v>
      </c>
      <c r="DG195">
        <v>5261</v>
      </c>
      <c r="DH195">
        <v>400.387</v>
      </c>
      <c r="DI195">
        <v>4989</v>
      </c>
      <c r="DJ195">
        <v>572.187</v>
      </c>
      <c r="DK195">
        <v>5092</v>
      </c>
      <c r="DL195">
        <v>182.339</v>
      </c>
      <c r="DM195">
        <v>5060</v>
      </c>
      <c r="DN195">
        <v>241.679</v>
      </c>
      <c r="DP195">
        <v>4971</v>
      </c>
      <c r="DQ195" s="85">
        <v>777543</v>
      </c>
      <c r="DR195" s="85">
        <v>18317</v>
      </c>
      <c r="DS195" s="85">
        <v>795860</v>
      </c>
      <c r="DT195" s="85">
        <v>6993</v>
      </c>
      <c r="DU195" s="85">
        <v>806484</v>
      </c>
      <c r="DV195" s="85">
        <v>67450</v>
      </c>
      <c r="DW195" s="85">
        <v>67450</v>
      </c>
      <c r="DX195">
        <v>806484</v>
      </c>
      <c r="DY195">
        <v>5284</v>
      </c>
      <c r="DZ195">
        <v>73658</v>
      </c>
      <c r="EA195" s="85">
        <v>879764</v>
      </c>
      <c r="EB195" s="85">
        <v>879764</v>
      </c>
    </row>
    <row r="196" spans="1:132" ht="12.75">
      <c r="A196">
        <v>234801</v>
      </c>
      <c r="B196" t="s">
        <v>447</v>
      </c>
      <c r="C196" t="s">
        <v>367</v>
      </c>
      <c r="D196">
        <v>4</v>
      </c>
      <c r="E196">
        <v>2</v>
      </c>
      <c r="F196">
        <v>101.146</v>
      </c>
      <c r="G196">
        <v>0</v>
      </c>
      <c r="H196">
        <v>0</v>
      </c>
      <c r="I196">
        <v>0.128</v>
      </c>
      <c r="J196">
        <v>1.378</v>
      </c>
      <c r="K196">
        <v>0</v>
      </c>
      <c r="L196">
        <v>0</v>
      </c>
      <c r="M196">
        <v>0</v>
      </c>
      <c r="N196">
        <v>0</v>
      </c>
      <c r="O196">
        <v>0</v>
      </c>
      <c r="P196">
        <v>31.823</v>
      </c>
      <c r="Q196">
        <v>5.595</v>
      </c>
      <c r="R196">
        <v>0.467</v>
      </c>
      <c r="S196">
        <v>0</v>
      </c>
      <c r="T196">
        <v>101.33</v>
      </c>
      <c r="U196">
        <v>0</v>
      </c>
      <c r="V196">
        <v>0</v>
      </c>
      <c r="W196">
        <v>0</v>
      </c>
      <c r="X196">
        <v>0</v>
      </c>
      <c r="Y196">
        <v>0</v>
      </c>
      <c r="Z196">
        <v>0</v>
      </c>
      <c r="AA196">
        <v>0</v>
      </c>
      <c r="AB196">
        <v>0</v>
      </c>
      <c r="AC196">
        <v>0</v>
      </c>
      <c r="AD196">
        <v>0</v>
      </c>
      <c r="AE196">
        <v>0</v>
      </c>
      <c r="AF196">
        <v>0</v>
      </c>
      <c r="AG196">
        <v>0</v>
      </c>
      <c r="AH196">
        <v>0</v>
      </c>
      <c r="AI196">
        <v>101.146</v>
      </c>
      <c r="AJ196">
        <v>101.146</v>
      </c>
      <c r="AK196">
        <v>0</v>
      </c>
      <c r="AL196">
        <v>33.329</v>
      </c>
      <c r="AM196">
        <v>62.222</v>
      </c>
      <c r="AN196">
        <v>82.459</v>
      </c>
      <c r="AO196">
        <v>0</v>
      </c>
      <c r="AP196">
        <v>0</v>
      </c>
      <c r="AQ196">
        <v>13</v>
      </c>
      <c r="AR196">
        <v>0</v>
      </c>
      <c r="AS196" s="85">
        <v>22676</v>
      </c>
      <c r="AT196">
        <v>0</v>
      </c>
      <c r="AU196">
        <v>0</v>
      </c>
      <c r="AV196" s="85">
        <v>26000</v>
      </c>
      <c r="AW196">
        <v>0</v>
      </c>
      <c r="AX196">
        <v>0</v>
      </c>
      <c r="AY196">
        <v>0</v>
      </c>
      <c r="AZ196">
        <v>0</v>
      </c>
      <c r="BA196">
        <v>0</v>
      </c>
      <c r="BB196">
        <v>0</v>
      </c>
      <c r="BC196">
        <v>0</v>
      </c>
      <c r="BD196">
        <v>0</v>
      </c>
      <c r="BE196" s="85">
        <v>1314565</v>
      </c>
      <c r="BF196">
        <v>0</v>
      </c>
      <c r="BG196">
        <v>0</v>
      </c>
      <c r="BH196">
        <v>3809</v>
      </c>
      <c r="BI196" s="85">
        <v>5287</v>
      </c>
      <c r="BJ196">
        <v>0</v>
      </c>
      <c r="BK196" s="85">
        <v>1468918</v>
      </c>
      <c r="BL196">
        <v>5039</v>
      </c>
      <c r="BM196">
        <v>4625.0302734</v>
      </c>
      <c r="BN196">
        <v>4887.6337891</v>
      </c>
      <c r="BO196">
        <v>4887.6337891</v>
      </c>
      <c r="BP196">
        <v>5929.1992188</v>
      </c>
      <c r="BQ196">
        <v>0.0501417969</v>
      </c>
      <c r="BR196">
        <v>0.0434155273</v>
      </c>
      <c r="BS196">
        <v>0</v>
      </c>
      <c r="BT196">
        <v>132.066</v>
      </c>
      <c r="BU196">
        <v>0</v>
      </c>
      <c r="BV196">
        <v>340851.31696</v>
      </c>
      <c r="BW196">
        <v>3045.8296387</v>
      </c>
      <c r="BX196">
        <v>44785</v>
      </c>
      <c r="BY196">
        <v>0</v>
      </c>
      <c r="BZ196">
        <v>120161.15137</v>
      </c>
      <c r="CA196">
        <v>0</v>
      </c>
      <c r="CB196">
        <v>0</v>
      </c>
      <c r="CC196">
        <v>0</v>
      </c>
      <c r="CD196">
        <v>783045.62403</v>
      </c>
      <c r="CE196">
        <v>0</v>
      </c>
      <c r="CF196">
        <v>754739.62696</v>
      </c>
      <c r="CG196">
        <v>0</v>
      </c>
      <c r="CH196">
        <v>0.9731359256</v>
      </c>
      <c r="CI196">
        <v>1257184</v>
      </c>
      <c r="CJ196">
        <v>271.822</v>
      </c>
      <c r="CK196" s="85">
        <v>81737</v>
      </c>
      <c r="CL196" s="85">
        <v>37705</v>
      </c>
      <c r="CM196" s="85">
        <v>119442</v>
      </c>
      <c r="CN196">
        <v>1434006.922</v>
      </c>
      <c r="CO196">
        <v>5229</v>
      </c>
      <c r="CP196">
        <v>829.278</v>
      </c>
      <c r="CQ196">
        <v>5262</v>
      </c>
      <c r="CR196">
        <v>987.721</v>
      </c>
      <c r="CS196">
        <v>5199</v>
      </c>
      <c r="CT196">
        <v>2304.818</v>
      </c>
      <c r="CU196">
        <v>5092</v>
      </c>
      <c r="CV196">
        <v>1334.117</v>
      </c>
      <c r="CW196">
        <v>5111</v>
      </c>
      <c r="CX196">
        <v>591.372</v>
      </c>
      <c r="CY196">
        <v>5121</v>
      </c>
      <c r="CZ196">
        <v>332.793</v>
      </c>
      <c r="DA196">
        <v>5121</v>
      </c>
      <c r="DB196">
        <v>1346.994</v>
      </c>
      <c r="DC196">
        <v>5150</v>
      </c>
      <c r="DD196">
        <v>1417.459</v>
      </c>
      <c r="DE196">
        <v>5106</v>
      </c>
      <c r="DF196">
        <v>668.851</v>
      </c>
      <c r="DG196">
        <v>5261</v>
      </c>
      <c r="DH196">
        <v>400.387</v>
      </c>
      <c r="DI196">
        <v>4989</v>
      </c>
      <c r="DJ196">
        <v>572.187</v>
      </c>
      <c r="DK196">
        <v>5092</v>
      </c>
      <c r="DL196">
        <v>182.339</v>
      </c>
      <c r="DM196">
        <v>5060</v>
      </c>
      <c r="DN196">
        <v>241.679</v>
      </c>
      <c r="DP196">
        <v>4971</v>
      </c>
      <c r="DQ196" s="85">
        <v>1369711</v>
      </c>
      <c r="DR196" s="85">
        <v>32619</v>
      </c>
      <c r="DS196" s="85">
        <v>1402330</v>
      </c>
      <c r="DT196">
        <v>0</v>
      </c>
      <c r="DU196" s="85">
        <v>1407617</v>
      </c>
      <c r="DV196" s="85">
        <v>93052</v>
      </c>
      <c r="DW196" s="85">
        <v>93052</v>
      </c>
      <c r="DX196">
        <v>1407617</v>
      </c>
      <c r="DY196">
        <v>5178</v>
      </c>
      <c r="DZ196">
        <v>93052</v>
      </c>
      <c r="EA196" s="85">
        <v>1527059</v>
      </c>
      <c r="EB196" s="85">
        <v>1527059</v>
      </c>
    </row>
    <row r="197" spans="1:132" ht="12.75">
      <c r="A197">
        <v>236801</v>
      </c>
      <c r="B197" t="s">
        <v>447</v>
      </c>
      <c r="C197" t="s">
        <v>368</v>
      </c>
      <c r="D197">
        <v>4</v>
      </c>
      <c r="E197">
        <v>2</v>
      </c>
      <c r="F197">
        <v>118.523</v>
      </c>
      <c r="G197">
        <v>0</v>
      </c>
      <c r="H197">
        <v>0</v>
      </c>
      <c r="I197">
        <v>0</v>
      </c>
      <c r="J197">
        <v>0</v>
      </c>
      <c r="K197">
        <v>0</v>
      </c>
      <c r="L197">
        <v>0</v>
      </c>
      <c r="M197">
        <v>0</v>
      </c>
      <c r="N197">
        <v>0</v>
      </c>
      <c r="O197">
        <v>0</v>
      </c>
      <c r="P197">
        <v>4.773</v>
      </c>
      <c r="Q197">
        <v>98.022</v>
      </c>
      <c r="R197">
        <v>0</v>
      </c>
      <c r="S197">
        <v>0</v>
      </c>
      <c r="T197">
        <v>121</v>
      </c>
      <c r="U197">
        <v>0</v>
      </c>
      <c r="V197">
        <v>0</v>
      </c>
      <c r="W197">
        <v>0</v>
      </c>
      <c r="X197">
        <v>0</v>
      </c>
      <c r="Y197">
        <v>0</v>
      </c>
      <c r="Z197">
        <v>0</v>
      </c>
      <c r="AA197">
        <v>0</v>
      </c>
      <c r="AB197">
        <v>0</v>
      </c>
      <c r="AC197">
        <v>0</v>
      </c>
      <c r="AD197">
        <v>0</v>
      </c>
      <c r="AE197">
        <v>0</v>
      </c>
      <c r="AF197">
        <v>1</v>
      </c>
      <c r="AG197">
        <v>0</v>
      </c>
      <c r="AH197">
        <v>0</v>
      </c>
      <c r="AI197">
        <v>118.523</v>
      </c>
      <c r="AJ197">
        <v>118.523</v>
      </c>
      <c r="AK197">
        <v>1</v>
      </c>
      <c r="AL197">
        <v>4.773</v>
      </c>
      <c r="AM197">
        <v>15.728</v>
      </c>
      <c r="AN197">
        <v>130.72</v>
      </c>
      <c r="AO197">
        <v>141.333</v>
      </c>
      <c r="AP197">
        <v>0.917</v>
      </c>
      <c r="AQ197">
        <v>0</v>
      </c>
      <c r="AR197">
        <v>0</v>
      </c>
      <c r="AS197" s="85">
        <v>32594</v>
      </c>
      <c r="AT197" s="85">
        <v>70896</v>
      </c>
      <c r="AU197">
        <v>0</v>
      </c>
      <c r="AV197">
        <v>0</v>
      </c>
      <c r="AW197">
        <v>0</v>
      </c>
      <c r="AX197">
        <v>0</v>
      </c>
      <c r="AY197">
        <v>0</v>
      </c>
      <c r="AZ197">
        <v>0</v>
      </c>
      <c r="BA197">
        <v>0</v>
      </c>
      <c r="BB197">
        <v>0</v>
      </c>
      <c r="BC197">
        <v>0</v>
      </c>
      <c r="BD197">
        <v>0</v>
      </c>
      <c r="BE197" s="85">
        <v>1160641</v>
      </c>
      <c r="BF197">
        <v>0</v>
      </c>
      <c r="BG197">
        <v>0</v>
      </c>
      <c r="BH197">
        <v>3809</v>
      </c>
      <c r="BI197" s="85">
        <v>9226</v>
      </c>
      <c r="BJ197">
        <v>0</v>
      </c>
      <c r="BK197" s="85">
        <v>2025644</v>
      </c>
      <c r="BL197">
        <v>5071</v>
      </c>
      <c r="BM197">
        <v>4625.0302734</v>
      </c>
      <c r="BN197">
        <v>4887.6337891</v>
      </c>
      <c r="BO197">
        <v>4887.6337891</v>
      </c>
      <c r="BP197">
        <v>5929.1992188</v>
      </c>
      <c r="BQ197">
        <v>0.0501417969</v>
      </c>
      <c r="BR197">
        <v>0.0434155273</v>
      </c>
      <c r="BS197">
        <v>0</v>
      </c>
      <c r="BT197">
        <v>19.092</v>
      </c>
      <c r="BU197">
        <v>0</v>
      </c>
      <c r="BV197">
        <v>86157.782025</v>
      </c>
      <c r="BW197">
        <v>0</v>
      </c>
      <c r="BX197">
        <v>784609</v>
      </c>
      <c r="BY197">
        <v>0</v>
      </c>
      <c r="BZ197">
        <v>143486.62109</v>
      </c>
      <c r="CA197">
        <v>0</v>
      </c>
      <c r="CB197">
        <v>0</v>
      </c>
      <c r="CC197">
        <v>592.91992188</v>
      </c>
      <c r="CD197">
        <v>113200.27149</v>
      </c>
      <c r="CE197">
        <v>0</v>
      </c>
      <c r="CF197">
        <v>113200.27149</v>
      </c>
      <c r="CG197">
        <v>0</v>
      </c>
      <c r="CH197">
        <v>0.9731359256</v>
      </c>
      <c r="CI197">
        <v>1097743</v>
      </c>
      <c r="CJ197">
        <v>237.348</v>
      </c>
      <c r="CK197" s="85">
        <v>71371</v>
      </c>
      <c r="CL197" s="85">
        <v>32923</v>
      </c>
      <c r="CM197" s="85">
        <v>104294</v>
      </c>
      <c r="CN197">
        <v>1264934.5945</v>
      </c>
      <c r="CO197">
        <v>5229</v>
      </c>
      <c r="CP197">
        <v>829.278</v>
      </c>
      <c r="CQ197">
        <v>5262</v>
      </c>
      <c r="CR197">
        <v>987.721</v>
      </c>
      <c r="CS197">
        <v>5199</v>
      </c>
      <c r="CT197">
        <v>2304.818</v>
      </c>
      <c r="CU197">
        <v>5092</v>
      </c>
      <c r="CV197">
        <v>1334.117</v>
      </c>
      <c r="CW197">
        <v>5111</v>
      </c>
      <c r="CX197">
        <v>591.372</v>
      </c>
      <c r="CY197">
        <v>5121</v>
      </c>
      <c r="CZ197">
        <v>332.793</v>
      </c>
      <c r="DA197">
        <v>5121</v>
      </c>
      <c r="DB197">
        <v>1346.994</v>
      </c>
      <c r="DC197">
        <v>5150</v>
      </c>
      <c r="DD197">
        <v>1417.459</v>
      </c>
      <c r="DE197">
        <v>5106</v>
      </c>
      <c r="DF197">
        <v>668.851</v>
      </c>
      <c r="DG197">
        <v>5261</v>
      </c>
      <c r="DH197">
        <v>400.387</v>
      </c>
      <c r="DI197">
        <v>4989</v>
      </c>
      <c r="DJ197">
        <v>572.187</v>
      </c>
      <c r="DK197">
        <v>5092</v>
      </c>
      <c r="DL197">
        <v>182.339</v>
      </c>
      <c r="DM197">
        <v>5060</v>
      </c>
      <c r="DN197">
        <v>241.679</v>
      </c>
      <c r="DP197">
        <v>4971</v>
      </c>
      <c r="DQ197" s="85">
        <v>1203592</v>
      </c>
      <c r="DR197" s="85">
        <v>28482</v>
      </c>
      <c r="DS197" s="85">
        <v>1232074</v>
      </c>
      <c r="DT197">
        <v>0</v>
      </c>
      <c r="DU197" s="85">
        <v>1241300</v>
      </c>
      <c r="DV197" s="85">
        <v>80659</v>
      </c>
      <c r="DW197" s="85">
        <v>80659</v>
      </c>
      <c r="DX197">
        <v>1241300</v>
      </c>
      <c r="DY197">
        <v>5230</v>
      </c>
      <c r="DZ197">
        <v>151555</v>
      </c>
      <c r="EA197" s="85">
        <v>1416490</v>
      </c>
      <c r="EB197" s="85">
        <v>1416490</v>
      </c>
    </row>
    <row r="198" spans="1:132" ht="12.75">
      <c r="A198">
        <v>240801</v>
      </c>
      <c r="B198" t="s">
        <v>447</v>
      </c>
      <c r="C198" t="s">
        <v>1</v>
      </c>
      <c r="D198">
        <v>4</v>
      </c>
      <c r="E198">
        <v>2</v>
      </c>
      <c r="F198">
        <v>439.37</v>
      </c>
      <c r="G198">
        <v>0</v>
      </c>
      <c r="H198">
        <v>0</v>
      </c>
      <c r="I198">
        <v>0</v>
      </c>
      <c r="J198">
        <v>11.64</v>
      </c>
      <c r="K198">
        <v>0</v>
      </c>
      <c r="L198">
        <v>0</v>
      </c>
      <c r="M198">
        <v>0</v>
      </c>
      <c r="N198">
        <v>0</v>
      </c>
      <c r="O198">
        <v>0</v>
      </c>
      <c r="P198">
        <v>0</v>
      </c>
      <c r="Q198">
        <v>16.869</v>
      </c>
      <c r="R198">
        <v>51.565</v>
      </c>
      <c r="S198">
        <v>0</v>
      </c>
      <c r="T198">
        <v>478.17</v>
      </c>
      <c r="U198">
        <v>6.451</v>
      </c>
      <c r="V198">
        <v>0</v>
      </c>
      <c r="W198">
        <v>0</v>
      </c>
      <c r="X198">
        <v>0</v>
      </c>
      <c r="Y198">
        <v>0</v>
      </c>
      <c r="Z198">
        <v>0</v>
      </c>
      <c r="AA198">
        <v>0</v>
      </c>
      <c r="AB198">
        <v>0</v>
      </c>
      <c r="AC198">
        <v>0</v>
      </c>
      <c r="AD198">
        <v>0</v>
      </c>
      <c r="AE198">
        <v>0</v>
      </c>
      <c r="AF198">
        <v>6.912</v>
      </c>
      <c r="AG198">
        <v>0</v>
      </c>
      <c r="AH198">
        <v>0</v>
      </c>
      <c r="AI198">
        <v>439.37</v>
      </c>
      <c r="AJ198">
        <v>439.37</v>
      </c>
      <c r="AK198">
        <v>6.912</v>
      </c>
      <c r="AL198">
        <v>11.64</v>
      </c>
      <c r="AM198">
        <v>410.861</v>
      </c>
      <c r="AN198">
        <v>440.862</v>
      </c>
      <c r="AO198">
        <v>7</v>
      </c>
      <c r="AP198">
        <v>0</v>
      </c>
      <c r="AQ198">
        <v>35.375</v>
      </c>
      <c r="AR198">
        <v>0</v>
      </c>
      <c r="AS198" s="85">
        <v>120827</v>
      </c>
      <c r="AT198" s="85">
        <v>3500</v>
      </c>
      <c r="AU198">
        <v>0</v>
      </c>
      <c r="AV198" s="85">
        <v>88438</v>
      </c>
      <c r="AW198">
        <v>0</v>
      </c>
      <c r="AX198">
        <v>0</v>
      </c>
      <c r="AY198">
        <v>0</v>
      </c>
      <c r="AZ198">
        <v>0</v>
      </c>
      <c r="BA198">
        <v>0</v>
      </c>
      <c r="BB198">
        <v>0</v>
      </c>
      <c r="BC198">
        <v>0</v>
      </c>
      <c r="BD198">
        <v>0</v>
      </c>
      <c r="BE198" s="85">
        <v>3713218</v>
      </c>
      <c r="BF198">
        <v>0</v>
      </c>
      <c r="BG198">
        <v>0</v>
      </c>
      <c r="BH198">
        <v>3809</v>
      </c>
      <c r="BI198" s="85">
        <v>19097</v>
      </c>
      <c r="BJ198">
        <v>0</v>
      </c>
      <c r="BK198" s="85">
        <v>4856391</v>
      </c>
      <c r="BL198">
        <v>5138</v>
      </c>
      <c r="BM198">
        <v>4625.0302734</v>
      </c>
      <c r="BN198">
        <v>4887.6337891</v>
      </c>
      <c r="BO198">
        <v>4887.6337891</v>
      </c>
      <c r="BP198">
        <v>5929.1992188</v>
      </c>
      <c r="BQ198">
        <v>0.0501417969</v>
      </c>
      <c r="BR198">
        <v>0.0434155273</v>
      </c>
      <c r="BS198">
        <v>0</v>
      </c>
      <c r="BT198">
        <v>34.92</v>
      </c>
      <c r="BU198">
        <v>0</v>
      </c>
      <c r="BV198">
        <v>2250691.2818</v>
      </c>
      <c r="BW198">
        <v>336313.07349</v>
      </c>
      <c r="BX198">
        <v>135027</v>
      </c>
      <c r="BY198">
        <v>0</v>
      </c>
      <c r="BZ198">
        <v>567033.03809</v>
      </c>
      <c r="CA198">
        <v>92180.726627</v>
      </c>
      <c r="CB198">
        <v>0</v>
      </c>
      <c r="CC198">
        <v>4098.2625</v>
      </c>
      <c r="CD198">
        <v>207047.63672</v>
      </c>
      <c r="CE198">
        <v>0</v>
      </c>
      <c r="CF198">
        <v>0</v>
      </c>
      <c r="CG198">
        <v>0</v>
      </c>
      <c r="CH198">
        <v>0.9731359256</v>
      </c>
      <c r="CI198">
        <v>3495885</v>
      </c>
      <c r="CJ198">
        <v>755.862</v>
      </c>
      <c r="CK198" s="85">
        <v>227288</v>
      </c>
      <c r="CL198" s="85">
        <v>104848</v>
      </c>
      <c r="CM198" s="85">
        <v>332136</v>
      </c>
      <c r="CN198">
        <v>4045354.0193</v>
      </c>
      <c r="CO198">
        <v>5229</v>
      </c>
      <c r="CP198">
        <v>829.278</v>
      </c>
      <c r="CQ198">
        <v>5262</v>
      </c>
      <c r="CR198">
        <v>987.721</v>
      </c>
      <c r="CS198">
        <v>5199</v>
      </c>
      <c r="CT198">
        <v>2304.818</v>
      </c>
      <c r="CU198">
        <v>5092</v>
      </c>
      <c r="CV198">
        <v>1334.117</v>
      </c>
      <c r="CW198">
        <v>5111</v>
      </c>
      <c r="CX198">
        <v>591.372</v>
      </c>
      <c r="CY198">
        <v>5121</v>
      </c>
      <c r="CZ198">
        <v>332.793</v>
      </c>
      <c r="DA198">
        <v>5121</v>
      </c>
      <c r="DB198">
        <v>1346.994</v>
      </c>
      <c r="DC198">
        <v>5150</v>
      </c>
      <c r="DD198">
        <v>1417.459</v>
      </c>
      <c r="DE198">
        <v>5106</v>
      </c>
      <c r="DF198">
        <v>668.851</v>
      </c>
      <c r="DG198">
        <v>5261</v>
      </c>
      <c r="DH198">
        <v>400.387</v>
      </c>
      <c r="DI198">
        <v>4989</v>
      </c>
      <c r="DJ198">
        <v>572.187</v>
      </c>
      <c r="DK198">
        <v>5092</v>
      </c>
      <c r="DL198">
        <v>182.339</v>
      </c>
      <c r="DM198">
        <v>5060</v>
      </c>
      <c r="DN198">
        <v>241.679</v>
      </c>
      <c r="DP198">
        <v>4971</v>
      </c>
      <c r="DQ198" s="85">
        <v>3883619</v>
      </c>
      <c r="DR198" s="85">
        <v>90703</v>
      </c>
      <c r="DS198" s="85">
        <v>3974322</v>
      </c>
      <c r="DT198">
        <v>0</v>
      </c>
      <c r="DU198" s="85">
        <v>3993419</v>
      </c>
      <c r="DV198" s="85">
        <v>280201</v>
      </c>
      <c r="DW198" s="85">
        <v>280201</v>
      </c>
      <c r="DX198">
        <v>3993419</v>
      </c>
      <c r="DY198">
        <v>5283</v>
      </c>
      <c r="DZ198">
        <v>283701</v>
      </c>
      <c r="EA198" s="85">
        <v>4329055</v>
      </c>
      <c r="EB198" s="85">
        <v>4329055</v>
      </c>
    </row>
    <row r="199" spans="1:132" ht="12.75">
      <c r="A199">
        <v>240804</v>
      </c>
      <c r="B199" t="s">
        <v>447</v>
      </c>
      <c r="C199" t="s">
        <v>2</v>
      </c>
      <c r="D199">
        <v>4</v>
      </c>
      <c r="E199">
        <v>2</v>
      </c>
      <c r="F199">
        <v>636.003</v>
      </c>
      <c r="G199">
        <v>0</v>
      </c>
      <c r="H199">
        <v>0</v>
      </c>
      <c r="I199">
        <v>0.301</v>
      </c>
      <c r="J199">
        <v>2.98</v>
      </c>
      <c r="K199">
        <v>0.813</v>
      </c>
      <c r="L199">
        <v>0</v>
      </c>
      <c r="M199">
        <v>0</v>
      </c>
      <c r="N199">
        <v>0</v>
      </c>
      <c r="O199">
        <v>0</v>
      </c>
      <c r="P199">
        <v>0</v>
      </c>
      <c r="Q199">
        <v>0</v>
      </c>
      <c r="R199">
        <v>4.541</v>
      </c>
      <c r="S199">
        <v>31.8</v>
      </c>
      <c r="T199">
        <v>391.17</v>
      </c>
      <c r="U199">
        <v>0</v>
      </c>
      <c r="V199">
        <v>0</v>
      </c>
      <c r="W199">
        <v>0</v>
      </c>
      <c r="X199">
        <v>0</v>
      </c>
      <c r="Y199">
        <v>0</v>
      </c>
      <c r="Z199">
        <v>0</v>
      </c>
      <c r="AA199">
        <v>0</v>
      </c>
      <c r="AB199">
        <v>0</v>
      </c>
      <c r="AC199">
        <v>0</v>
      </c>
      <c r="AD199">
        <v>0</v>
      </c>
      <c r="AE199">
        <v>0</v>
      </c>
      <c r="AF199">
        <v>51.204</v>
      </c>
      <c r="AG199">
        <v>0</v>
      </c>
      <c r="AH199">
        <v>0</v>
      </c>
      <c r="AI199">
        <v>636.003</v>
      </c>
      <c r="AJ199">
        <v>636.003</v>
      </c>
      <c r="AK199">
        <v>51.204</v>
      </c>
      <c r="AL199">
        <v>4.094</v>
      </c>
      <c r="AM199">
        <v>631.909</v>
      </c>
      <c r="AN199">
        <v>65.756</v>
      </c>
      <c r="AO199">
        <v>6.667</v>
      </c>
      <c r="AP199">
        <v>0</v>
      </c>
      <c r="AQ199">
        <v>0</v>
      </c>
      <c r="AR199">
        <v>0</v>
      </c>
      <c r="AS199" s="85">
        <v>18083</v>
      </c>
      <c r="AT199" s="85">
        <v>3333</v>
      </c>
      <c r="AU199">
        <v>0</v>
      </c>
      <c r="AV199">
        <v>0</v>
      </c>
      <c r="AW199">
        <v>0</v>
      </c>
      <c r="AX199">
        <v>0</v>
      </c>
      <c r="AY199">
        <v>0</v>
      </c>
      <c r="AZ199">
        <v>0</v>
      </c>
      <c r="BA199">
        <v>0</v>
      </c>
      <c r="BB199">
        <v>0</v>
      </c>
      <c r="BC199">
        <v>0</v>
      </c>
      <c r="BD199">
        <v>0</v>
      </c>
      <c r="BE199" s="85">
        <v>4102532</v>
      </c>
      <c r="BF199">
        <v>0</v>
      </c>
      <c r="BG199">
        <v>0</v>
      </c>
      <c r="BH199">
        <v>3809</v>
      </c>
      <c r="BI199" s="85">
        <v>11067</v>
      </c>
      <c r="BJ199">
        <v>0</v>
      </c>
      <c r="BK199" s="85">
        <v>4171412</v>
      </c>
      <c r="BL199">
        <v>5100</v>
      </c>
      <c r="BM199">
        <v>4625.0302734</v>
      </c>
      <c r="BN199">
        <v>4887.6337891</v>
      </c>
      <c r="BO199">
        <v>4887.6337891</v>
      </c>
      <c r="BP199">
        <v>5929.1992188</v>
      </c>
      <c r="BQ199">
        <v>0.0501417969</v>
      </c>
      <c r="BR199">
        <v>0.0434155273</v>
      </c>
      <c r="BS199">
        <v>0</v>
      </c>
      <c r="BT199">
        <v>12.884</v>
      </c>
      <c r="BU199">
        <v>0</v>
      </c>
      <c r="BV199">
        <v>3461589.3872</v>
      </c>
      <c r="BW199">
        <v>29616.943018</v>
      </c>
      <c r="BX199">
        <v>0</v>
      </c>
      <c r="BY199">
        <v>22625.824219</v>
      </c>
      <c r="BZ199">
        <v>463864.97168</v>
      </c>
      <c r="CA199">
        <v>0</v>
      </c>
      <c r="CB199">
        <v>0</v>
      </c>
      <c r="CC199">
        <v>30359.87168</v>
      </c>
      <c r="CD199">
        <v>76391.802735</v>
      </c>
      <c r="CE199">
        <v>0</v>
      </c>
      <c r="CF199">
        <v>0</v>
      </c>
      <c r="CG199">
        <v>0</v>
      </c>
      <c r="CH199">
        <v>0.9731359256</v>
      </c>
      <c r="CI199">
        <v>3974724</v>
      </c>
      <c r="CJ199">
        <v>859.394</v>
      </c>
      <c r="CK199" s="85">
        <v>258420</v>
      </c>
      <c r="CL199" s="85">
        <v>119209</v>
      </c>
      <c r="CM199" s="85">
        <v>377629</v>
      </c>
      <c r="CN199">
        <v>4480160.8005</v>
      </c>
      <c r="CO199">
        <v>5229</v>
      </c>
      <c r="CP199">
        <v>829.278</v>
      </c>
      <c r="CQ199">
        <v>5262</v>
      </c>
      <c r="CR199">
        <v>987.721</v>
      </c>
      <c r="CS199">
        <v>5199</v>
      </c>
      <c r="CT199">
        <v>2304.818</v>
      </c>
      <c r="CU199">
        <v>5092</v>
      </c>
      <c r="CV199">
        <v>1334.117</v>
      </c>
      <c r="CW199">
        <v>5111</v>
      </c>
      <c r="CX199">
        <v>591.372</v>
      </c>
      <c r="CY199">
        <v>5121</v>
      </c>
      <c r="CZ199">
        <v>332.793</v>
      </c>
      <c r="DA199">
        <v>5121</v>
      </c>
      <c r="DB199">
        <v>1346.994</v>
      </c>
      <c r="DC199">
        <v>5150</v>
      </c>
      <c r="DD199">
        <v>1417.459</v>
      </c>
      <c r="DE199">
        <v>5106</v>
      </c>
      <c r="DF199">
        <v>668.851</v>
      </c>
      <c r="DG199">
        <v>5261</v>
      </c>
      <c r="DH199">
        <v>400.387</v>
      </c>
      <c r="DI199">
        <v>4989</v>
      </c>
      <c r="DJ199">
        <v>572.187</v>
      </c>
      <c r="DK199">
        <v>5092</v>
      </c>
      <c r="DL199">
        <v>182.339</v>
      </c>
      <c r="DM199">
        <v>5060</v>
      </c>
      <c r="DN199">
        <v>241.679</v>
      </c>
      <c r="DP199">
        <v>4971</v>
      </c>
      <c r="DQ199" s="85">
        <v>4382909</v>
      </c>
      <c r="DR199" s="85">
        <v>103127</v>
      </c>
      <c r="DS199" s="85">
        <v>4486036</v>
      </c>
      <c r="DT199">
        <v>0</v>
      </c>
      <c r="DU199" s="85">
        <v>4497103</v>
      </c>
      <c r="DV199" s="85">
        <v>394571</v>
      </c>
      <c r="DW199" s="85">
        <v>394571</v>
      </c>
      <c r="DX199">
        <v>4497103</v>
      </c>
      <c r="DY199">
        <v>5233</v>
      </c>
      <c r="DZ199">
        <v>397904</v>
      </c>
      <c r="EA199" s="85">
        <v>4878065</v>
      </c>
      <c r="EB199" s="85">
        <v>4878065</v>
      </c>
    </row>
    <row r="200" spans="1:132" ht="12.75">
      <c r="A200">
        <v>243801</v>
      </c>
      <c r="B200" t="s">
        <v>447</v>
      </c>
      <c r="C200" t="s">
        <v>369</v>
      </c>
      <c r="D200">
        <v>4</v>
      </c>
      <c r="E200">
        <v>2</v>
      </c>
      <c r="F200">
        <v>171.944</v>
      </c>
      <c r="G200">
        <v>0</v>
      </c>
      <c r="H200">
        <v>0</v>
      </c>
      <c r="I200">
        <v>0.305</v>
      </c>
      <c r="J200">
        <v>3.41</v>
      </c>
      <c r="K200">
        <v>0</v>
      </c>
      <c r="L200">
        <v>0</v>
      </c>
      <c r="M200">
        <v>0</v>
      </c>
      <c r="N200">
        <v>0</v>
      </c>
      <c r="O200">
        <v>0</v>
      </c>
      <c r="P200">
        <v>0</v>
      </c>
      <c r="Q200">
        <v>0</v>
      </c>
      <c r="R200">
        <v>1.578</v>
      </c>
      <c r="S200">
        <v>0</v>
      </c>
      <c r="T200">
        <v>88.83</v>
      </c>
      <c r="U200">
        <v>0</v>
      </c>
      <c r="V200">
        <v>0</v>
      </c>
      <c r="W200">
        <v>0</v>
      </c>
      <c r="X200">
        <v>0</v>
      </c>
      <c r="Y200">
        <v>0</v>
      </c>
      <c r="Z200">
        <v>0</v>
      </c>
      <c r="AA200">
        <v>0</v>
      </c>
      <c r="AB200">
        <v>0</v>
      </c>
      <c r="AC200">
        <v>0</v>
      </c>
      <c r="AD200">
        <v>0</v>
      </c>
      <c r="AE200">
        <v>0</v>
      </c>
      <c r="AF200">
        <v>0</v>
      </c>
      <c r="AG200">
        <v>0</v>
      </c>
      <c r="AH200">
        <v>0</v>
      </c>
      <c r="AI200">
        <v>171.944</v>
      </c>
      <c r="AJ200">
        <v>171.944</v>
      </c>
      <c r="AK200">
        <v>0</v>
      </c>
      <c r="AL200">
        <v>3.715</v>
      </c>
      <c r="AM200">
        <v>168.229</v>
      </c>
      <c r="AN200">
        <v>47.612</v>
      </c>
      <c r="AO200">
        <v>0</v>
      </c>
      <c r="AP200">
        <v>0</v>
      </c>
      <c r="AQ200">
        <v>16.5</v>
      </c>
      <c r="AR200">
        <v>0</v>
      </c>
      <c r="AS200" s="85">
        <v>13093</v>
      </c>
      <c r="AT200">
        <v>0</v>
      </c>
      <c r="AU200">
        <v>0</v>
      </c>
      <c r="AV200" s="85">
        <v>33000</v>
      </c>
      <c r="AW200">
        <v>0</v>
      </c>
      <c r="AX200">
        <v>0</v>
      </c>
      <c r="AY200">
        <v>0</v>
      </c>
      <c r="AZ200">
        <v>0</v>
      </c>
      <c r="BA200">
        <v>0</v>
      </c>
      <c r="BB200">
        <v>0</v>
      </c>
      <c r="BC200">
        <v>0</v>
      </c>
      <c r="BD200">
        <v>0</v>
      </c>
      <c r="BE200" s="85">
        <v>1119977</v>
      </c>
      <c r="BF200">
        <v>0</v>
      </c>
      <c r="BG200">
        <v>0</v>
      </c>
      <c r="BH200">
        <v>3809</v>
      </c>
      <c r="BI200" s="85">
        <v>4884</v>
      </c>
      <c r="BJ200">
        <v>0</v>
      </c>
      <c r="BK200" s="85">
        <v>1360507</v>
      </c>
      <c r="BL200">
        <v>5088</v>
      </c>
      <c r="BM200">
        <v>4625.0302734</v>
      </c>
      <c r="BN200">
        <v>4887.6337891</v>
      </c>
      <c r="BO200">
        <v>4887.6337891</v>
      </c>
      <c r="BP200">
        <v>5929.1992188</v>
      </c>
      <c r="BQ200">
        <v>0.0501417969</v>
      </c>
      <c r="BR200">
        <v>0.0434155273</v>
      </c>
      <c r="BS200">
        <v>0</v>
      </c>
      <c r="BT200">
        <v>11.755</v>
      </c>
      <c r="BU200">
        <v>0</v>
      </c>
      <c r="BV200">
        <v>921556.30165</v>
      </c>
      <c r="BW200">
        <v>10291.904004</v>
      </c>
      <c r="BX200">
        <v>0</v>
      </c>
      <c r="BY200">
        <v>0</v>
      </c>
      <c r="BZ200">
        <v>105338.15332</v>
      </c>
      <c r="CA200">
        <v>0</v>
      </c>
      <c r="CB200">
        <v>0</v>
      </c>
      <c r="CC200">
        <v>0</v>
      </c>
      <c r="CD200">
        <v>69697.736817</v>
      </c>
      <c r="CE200">
        <v>0</v>
      </c>
      <c r="CF200">
        <v>0</v>
      </c>
      <c r="CG200">
        <v>0</v>
      </c>
      <c r="CH200">
        <v>0.9731359256</v>
      </c>
      <c r="CI200">
        <v>1077149</v>
      </c>
      <c r="CJ200">
        <v>232.896</v>
      </c>
      <c r="CK200" s="85">
        <v>70032</v>
      </c>
      <c r="CL200" s="85">
        <v>32306</v>
      </c>
      <c r="CM200" s="85">
        <v>102338</v>
      </c>
      <c r="CN200">
        <v>1222315.0958</v>
      </c>
      <c r="CO200">
        <v>5229</v>
      </c>
      <c r="CP200">
        <v>829.278</v>
      </c>
      <c r="CQ200">
        <v>5262</v>
      </c>
      <c r="CR200">
        <v>987.721</v>
      </c>
      <c r="CS200">
        <v>5199</v>
      </c>
      <c r="CT200">
        <v>2304.818</v>
      </c>
      <c r="CU200">
        <v>5092</v>
      </c>
      <c r="CV200">
        <v>1334.117</v>
      </c>
      <c r="CW200">
        <v>5111</v>
      </c>
      <c r="CX200">
        <v>591.372</v>
      </c>
      <c r="CY200">
        <v>5121</v>
      </c>
      <c r="CZ200">
        <v>332.793</v>
      </c>
      <c r="DA200">
        <v>5121</v>
      </c>
      <c r="DB200">
        <v>1346.994</v>
      </c>
      <c r="DC200">
        <v>5150</v>
      </c>
      <c r="DD200">
        <v>1417.459</v>
      </c>
      <c r="DE200">
        <v>5106</v>
      </c>
      <c r="DF200">
        <v>668.851</v>
      </c>
      <c r="DG200">
        <v>5261</v>
      </c>
      <c r="DH200">
        <v>400.387</v>
      </c>
      <c r="DI200">
        <v>4989</v>
      </c>
      <c r="DJ200">
        <v>572.187</v>
      </c>
      <c r="DK200">
        <v>5092</v>
      </c>
      <c r="DL200">
        <v>182.339</v>
      </c>
      <c r="DM200">
        <v>5060</v>
      </c>
      <c r="DN200">
        <v>241.679</v>
      </c>
      <c r="DP200">
        <v>4971</v>
      </c>
      <c r="DQ200" s="85">
        <v>1184975</v>
      </c>
      <c r="DR200" s="85">
        <v>27948</v>
      </c>
      <c r="DS200" s="85">
        <v>1212923</v>
      </c>
      <c r="DT200">
        <v>0</v>
      </c>
      <c r="DU200" s="85">
        <v>1217807</v>
      </c>
      <c r="DV200" s="85">
        <v>97830</v>
      </c>
      <c r="DW200" s="85">
        <v>97830</v>
      </c>
      <c r="DX200">
        <v>1217807</v>
      </c>
      <c r="DY200">
        <v>5229</v>
      </c>
      <c r="DZ200">
        <v>97830</v>
      </c>
      <c r="EA200" s="85">
        <v>1320145</v>
      </c>
      <c r="EB200" s="85">
        <v>1320145</v>
      </c>
    </row>
    <row r="201" spans="1:132" ht="12.75">
      <c r="A201">
        <v>246801</v>
      </c>
      <c r="B201" t="s">
        <v>447</v>
      </c>
      <c r="C201" t="s">
        <v>581</v>
      </c>
      <c r="D201">
        <v>4</v>
      </c>
      <c r="E201">
        <v>2</v>
      </c>
      <c r="F201">
        <v>651.109</v>
      </c>
      <c r="G201">
        <v>0</v>
      </c>
      <c r="H201">
        <v>0</v>
      </c>
      <c r="I201">
        <v>0.6</v>
      </c>
      <c r="J201">
        <v>4.302</v>
      </c>
      <c r="K201">
        <v>1.043</v>
      </c>
      <c r="L201">
        <v>0</v>
      </c>
      <c r="M201">
        <v>0</v>
      </c>
      <c r="N201">
        <v>0</v>
      </c>
      <c r="O201">
        <v>0</v>
      </c>
      <c r="P201">
        <v>0</v>
      </c>
      <c r="Q201">
        <v>0</v>
      </c>
      <c r="R201">
        <v>3.81</v>
      </c>
      <c r="S201">
        <v>4.5</v>
      </c>
      <c r="T201">
        <v>0</v>
      </c>
      <c r="U201">
        <v>0</v>
      </c>
      <c r="V201">
        <v>0</v>
      </c>
      <c r="W201">
        <v>0</v>
      </c>
      <c r="X201">
        <v>0</v>
      </c>
      <c r="Y201">
        <v>0</v>
      </c>
      <c r="Z201">
        <v>0</v>
      </c>
      <c r="AA201">
        <v>0</v>
      </c>
      <c r="AB201">
        <v>0</v>
      </c>
      <c r="AC201">
        <v>0</v>
      </c>
      <c r="AD201">
        <v>0</v>
      </c>
      <c r="AE201">
        <v>0</v>
      </c>
      <c r="AF201">
        <v>6.523</v>
      </c>
      <c r="AG201">
        <v>0</v>
      </c>
      <c r="AH201">
        <v>0</v>
      </c>
      <c r="AI201">
        <v>651.109</v>
      </c>
      <c r="AJ201">
        <v>651.109</v>
      </c>
      <c r="AK201">
        <v>6.523</v>
      </c>
      <c r="AL201">
        <v>5.945</v>
      </c>
      <c r="AM201">
        <v>645.164</v>
      </c>
      <c r="AN201">
        <v>0</v>
      </c>
      <c r="AO201">
        <v>0</v>
      </c>
      <c r="AP201">
        <v>0</v>
      </c>
      <c r="AQ201">
        <v>0</v>
      </c>
      <c r="AR201">
        <v>0</v>
      </c>
      <c r="AS201">
        <v>0</v>
      </c>
      <c r="AT201">
        <v>0</v>
      </c>
      <c r="AU201">
        <v>0</v>
      </c>
      <c r="AV201">
        <v>0</v>
      </c>
      <c r="AW201">
        <v>0</v>
      </c>
      <c r="AX201">
        <v>0</v>
      </c>
      <c r="AY201">
        <v>0</v>
      </c>
      <c r="AZ201">
        <v>0</v>
      </c>
      <c r="BA201">
        <v>0</v>
      </c>
      <c r="BB201">
        <v>0</v>
      </c>
      <c r="BC201">
        <v>0</v>
      </c>
      <c r="BD201">
        <v>0</v>
      </c>
      <c r="BE201" s="85">
        <v>3678981</v>
      </c>
      <c r="BF201">
        <v>0</v>
      </c>
      <c r="BG201">
        <v>0</v>
      </c>
      <c r="BH201">
        <v>3809</v>
      </c>
      <c r="BI201">
        <v>0</v>
      </c>
      <c r="BJ201">
        <v>0</v>
      </c>
      <c r="BK201">
        <v>0</v>
      </c>
      <c r="BL201">
        <v>0</v>
      </c>
      <c r="BM201">
        <v>4625.0302734</v>
      </c>
      <c r="BN201">
        <v>4887.6337891</v>
      </c>
      <c r="BO201">
        <v>4887.6337891</v>
      </c>
      <c r="BP201">
        <v>5929.1992188</v>
      </c>
      <c r="BQ201">
        <v>0.0501417969</v>
      </c>
      <c r="BR201">
        <v>0.0434155273</v>
      </c>
      <c r="BS201">
        <v>0</v>
      </c>
      <c r="BT201">
        <v>19.035</v>
      </c>
      <c r="BU201">
        <v>0</v>
      </c>
      <c r="BV201">
        <v>3534200.107</v>
      </c>
      <c r="BW201">
        <v>24849.273926</v>
      </c>
      <c r="BX201">
        <v>0</v>
      </c>
      <c r="BY201">
        <v>3201.7675782</v>
      </c>
      <c r="BZ201">
        <v>0</v>
      </c>
      <c r="CA201">
        <v>0</v>
      </c>
      <c r="CB201">
        <v>0</v>
      </c>
      <c r="CC201">
        <v>3867.6166504</v>
      </c>
      <c r="CD201">
        <v>112862.30713</v>
      </c>
      <c r="CE201">
        <v>0</v>
      </c>
      <c r="CF201">
        <v>0</v>
      </c>
      <c r="CG201">
        <v>0</v>
      </c>
      <c r="CH201">
        <v>0.9731359256</v>
      </c>
      <c r="CI201">
        <v>3580149</v>
      </c>
      <c r="CJ201">
        <v>774.081</v>
      </c>
      <c r="CK201" s="85">
        <v>232766</v>
      </c>
      <c r="CL201" s="85">
        <v>107375</v>
      </c>
      <c r="CM201" s="85">
        <v>340141</v>
      </c>
      <c r="CN201">
        <v>4019122.0722</v>
      </c>
      <c r="CO201">
        <v>5229</v>
      </c>
      <c r="CP201">
        <v>829.278</v>
      </c>
      <c r="CQ201">
        <v>5262</v>
      </c>
      <c r="CR201">
        <v>987.721</v>
      </c>
      <c r="CS201">
        <v>5199</v>
      </c>
      <c r="CT201">
        <v>2304.818</v>
      </c>
      <c r="CU201">
        <v>5092</v>
      </c>
      <c r="CV201">
        <v>1334.117</v>
      </c>
      <c r="CW201">
        <v>5111</v>
      </c>
      <c r="CX201">
        <v>591.372</v>
      </c>
      <c r="CY201">
        <v>5121</v>
      </c>
      <c r="CZ201">
        <v>332.793</v>
      </c>
      <c r="DA201">
        <v>5121</v>
      </c>
      <c r="DB201">
        <v>1346.994</v>
      </c>
      <c r="DC201">
        <v>5150</v>
      </c>
      <c r="DD201">
        <v>1417.459</v>
      </c>
      <c r="DE201">
        <v>5106</v>
      </c>
      <c r="DF201">
        <v>668.851</v>
      </c>
      <c r="DG201">
        <v>5261</v>
      </c>
      <c r="DH201">
        <v>400.387</v>
      </c>
      <c r="DI201">
        <v>4989</v>
      </c>
      <c r="DJ201">
        <v>572.187</v>
      </c>
      <c r="DK201">
        <v>5092</v>
      </c>
      <c r="DL201">
        <v>182.339</v>
      </c>
      <c r="DM201">
        <v>5060</v>
      </c>
      <c r="DN201">
        <v>241.679</v>
      </c>
      <c r="DP201">
        <v>4971</v>
      </c>
      <c r="DQ201" s="85">
        <v>3847957</v>
      </c>
      <c r="DR201" s="85">
        <v>92890</v>
      </c>
      <c r="DS201" s="85">
        <v>3940847</v>
      </c>
      <c r="DT201">
        <v>0</v>
      </c>
      <c r="DU201" s="85">
        <v>3940847</v>
      </c>
      <c r="DV201" s="85">
        <v>261866</v>
      </c>
      <c r="DW201" s="85">
        <v>261866</v>
      </c>
      <c r="DX201">
        <v>3940847</v>
      </c>
      <c r="DY201">
        <v>5091</v>
      </c>
      <c r="DZ201">
        <v>261866</v>
      </c>
      <c r="EA201" s="85">
        <v>4280988</v>
      </c>
      <c r="EB201" s="85">
        <v>4280988</v>
      </c>
    </row>
    <row r="202" spans="11:37" ht="12.75">
      <c r="K202"/>
      <c r="AK202"/>
    </row>
    <row r="203" spans="11:37" ht="12.75">
      <c r="K203"/>
      <c r="AK203"/>
    </row>
    <row r="204" spans="11:37" ht="12.75">
      <c r="K204"/>
      <c r="AK204"/>
    </row>
    <row r="205" spans="11:37" ht="12.75">
      <c r="K205"/>
      <c r="AK205"/>
    </row>
    <row r="206" spans="1:139" ht="12.75">
      <c r="A206">
        <v>243801</v>
      </c>
      <c r="B206" t="s">
        <v>447</v>
      </c>
      <c r="C206" t="s">
        <v>369</v>
      </c>
      <c r="D206">
        <v>4</v>
      </c>
      <c r="E206">
        <v>2</v>
      </c>
      <c r="F206">
        <v>172.542</v>
      </c>
      <c r="G206">
        <v>0</v>
      </c>
      <c r="H206">
        <v>0</v>
      </c>
      <c r="I206">
        <v>0.209</v>
      </c>
      <c r="J206">
        <v>0</v>
      </c>
      <c r="K206">
        <v>0</v>
      </c>
      <c r="L206">
        <v>0</v>
      </c>
      <c r="M206">
        <v>0</v>
      </c>
      <c r="N206">
        <v>0</v>
      </c>
      <c r="O206">
        <v>0</v>
      </c>
      <c r="P206">
        <v>0</v>
      </c>
      <c r="Q206">
        <v>0</v>
      </c>
      <c r="R206">
        <v>4.24</v>
      </c>
      <c r="S206">
        <v>0</v>
      </c>
      <c r="T206">
        <v>90.3</v>
      </c>
      <c r="U206">
        <v>0</v>
      </c>
      <c r="V206">
        <v>0</v>
      </c>
      <c r="W206">
        <v>0</v>
      </c>
      <c r="X206">
        <v>0</v>
      </c>
      <c r="Y206">
        <v>0</v>
      </c>
      <c r="Z206">
        <v>0</v>
      </c>
      <c r="AA206">
        <v>0</v>
      </c>
      <c r="AB206">
        <v>0</v>
      </c>
      <c r="AC206">
        <v>0</v>
      </c>
      <c r="AD206">
        <v>0</v>
      </c>
      <c r="AE206">
        <v>0</v>
      </c>
      <c r="AF206">
        <v>0</v>
      </c>
      <c r="AG206">
        <v>0</v>
      </c>
      <c r="AH206">
        <v>0</v>
      </c>
      <c r="AI206">
        <v>172.542</v>
      </c>
      <c r="AJ206">
        <v>172.542</v>
      </c>
      <c r="AK206">
        <v>0</v>
      </c>
      <c r="AL206">
        <v>0.209</v>
      </c>
      <c r="AM206">
        <v>172.333</v>
      </c>
      <c r="AN206">
        <v>55.029</v>
      </c>
      <c r="AO206">
        <v>0</v>
      </c>
      <c r="AP206">
        <v>0</v>
      </c>
      <c r="AQ206">
        <v>16.5</v>
      </c>
      <c r="AR206">
        <v>0</v>
      </c>
      <c r="AS206" s="85">
        <v>15133</v>
      </c>
      <c r="AT206">
        <v>0</v>
      </c>
      <c r="AU206">
        <v>0</v>
      </c>
      <c r="AV206" s="85">
        <v>33000</v>
      </c>
      <c r="AW206">
        <v>0</v>
      </c>
      <c r="AX206">
        <v>0</v>
      </c>
      <c r="AY206">
        <v>0</v>
      </c>
      <c r="AZ206">
        <v>0</v>
      </c>
      <c r="BA206">
        <v>0</v>
      </c>
      <c r="BB206">
        <v>0</v>
      </c>
      <c r="BC206">
        <v>0</v>
      </c>
      <c r="BD206">
        <v>0</v>
      </c>
      <c r="BE206" s="85">
        <v>1100075</v>
      </c>
      <c r="BF206">
        <v>0</v>
      </c>
      <c r="BG206">
        <v>0</v>
      </c>
      <c r="BH206">
        <v>1510</v>
      </c>
      <c r="BI206">
        <v>167.533</v>
      </c>
      <c r="BJ206" s="85">
        <v>4884</v>
      </c>
      <c r="BK206">
        <v>0</v>
      </c>
      <c r="BL206" s="85">
        <v>1360420</v>
      </c>
      <c r="BM206">
        <v>5088</v>
      </c>
      <c r="BN206" s="85">
        <v>1178433</v>
      </c>
      <c r="BO206">
        <v>244.764</v>
      </c>
      <c r="BP206" s="85">
        <v>101182</v>
      </c>
      <c r="BQ206">
        <v>0</v>
      </c>
      <c r="BR206">
        <v>4625.0302734</v>
      </c>
      <c r="BS206">
        <v>4887.6337891</v>
      </c>
      <c r="BT206">
        <v>4887.6337891</v>
      </c>
      <c r="BU206">
        <v>5929.0498047</v>
      </c>
      <c r="BV206">
        <v>0.0498201172</v>
      </c>
      <c r="BW206">
        <v>0.0394337891</v>
      </c>
      <c r="BX206">
        <v>1.045</v>
      </c>
      <c r="BY206">
        <v>0</v>
      </c>
      <c r="BZ206">
        <v>944014.17146</v>
      </c>
      <c r="CA206">
        <v>27653.088289</v>
      </c>
      <c r="CB206">
        <v>0</v>
      </c>
      <c r="CC206">
        <v>0</v>
      </c>
      <c r="CD206">
        <v>107078.63947</v>
      </c>
      <c r="CE206">
        <v>0</v>
      </c>
      <c r="CF206">
        <v>0</v>
      </c>
      <c r="CG206">
        <v>0</v>
      </c>
      <c r="CH206">
        <v>6195.8570459</v>
      </c>
      <c r="CI206">
        <v>0</v>
      </c>
      <c r="CJ206">
        <v>0</v>
      </c>
      <c r="CK206">
        <v>0</v>
      </c>
      <c r="CL206">
        <v>0</v>
      </c>
      <c r="CM206">
        <v>0.9731359256</v>
      </c>
      <c r="CN206">
        <v>1055796</v>
      </c>
      <c r="CO206">
        <v>228.279</v>
      </c>
      <c r="CP206" s="85">
        <v>68203</v>
      </c>
      <c r="CQ206" s="85">
        <v>28761</v>
      </c>
      <c r="CR206" s="85">
        <v>96964</v>
      </c>
      <c r="CS206">
        <v>1197038.7563</v>
      </c>
      <c r="CT206">
        <v>5229</v>
      </c>
      <c r="CU206">
        <v>829.278</v>
      </c>
      <c r="CV206">
        <v>5262</v>
      </c>
      <c r="CW206">
        <v>987.721</v>
      </c>
      <c r="CX206">
        <v>5199</v>
      </c>
      <c r="CY206">
        <v>2304.818</v>
      </c>
      <c r="CZ206">
        <v>5092</v>
      </c>
      <c r="DA206">
        <v>1334.117</v>
      </c>
      <c r="DB206">
        <v>5111</v>
      </c>
      <c r="DC206">
        <v>591.372</v>
      </c>
      <c r="DD206">
        <v>5121</v>
      </c>
      <c r="DE206">
        <v>332.793</v>
      </c>
      <c r="DF206">
        <v>5121</v>
      </c>
      <c r="DG206">
        <v>1346.994</v>
      </c>
      <c r="DH206">
        <v>5150</v>
      </c>
      <c r="DI206">
        <v>1417.459</v>
      </c>
      <c r="DJ206">
        <v>5106</v>
      </c>
      <c r="DK206">
        <v>668.851</v>
      </c>
      <c r="DL206">
        <v>5261</v>
      </c>
      <c r="DM206">
        <v>400.387</v>
      </c>
      <c r="DN206">
        <v>4989</v>
      </c>
      <c r="DO206">
        <v>572.187</v>
      </c>
      <c r="DP206">
        <v>5092</v>
      </c>
      <c r="DQ206">
        <v>182.339</v>
      </c>
      <c r="DR206">
        <v>5060</v>
      </c>
      <c r="DS206">
        <v>241.679</v>
      </c>
      <c r="DU206">
        <v>4971</v>
      </c>
      <c r="DV206">
        <v>1279615</v>
      </c>
      <c r="DW206">
        <v>5228</v>
      </c>
      <c r="DX206" s="85">
        <v>1161484</v>
      </c>
      <c r="DY206" s="85">
        <v>27393</v>
      </c>
      <c r="DZ206" s="85">
        <v>1188877</v>
      </c>
      <c r="EA206">
        <v>0</v>
      </c>
      <c r="EB206" s="85">
        <v>1193761</v>
      </c>
      <c r="EC206" s="85">
        <v>93686</v>
      </c>
      <c r="ED206" s="85">
        <v>93686</v>
      </c>
      <c r="EE206">
        <v>1193761</v>
      </c>
      <c r="EF206">
        <v>5229</v>
      </c>
      <c r="EG206">
        <v>93686</v>
      </c>
      <c r="EH206" s="85">
        <v>1290725</v>
      </c>
      <c r="EI206" s="85">
        <v>1290725</v>
      </c>
    </row>
    <row r="207" spans="1:139" ht="12.75">
      <c r="A207">
        <v>246801</v>
      </c>
      <c r="B207" t="s">
        <v>447</v>
      </c>
      <c r="C207" t="s">
        <v>452</v>
      </c>
      <c r="D207">
        <v>4</v>
      </c>
      <c r="E207">
        <v>2</v>
      </c>
      <c r="F207">
        <v>659.6</v>
      </c>
      <c r="G207">
        <v>0</v>
      </c>
      <c r="H207">
        <v>0</v>
      </c>
      <c r="I207">
        <v>0.323</v>
      </c>
      <c r="J207">
        <v>1.849</v>
      </c>
      <c r="K207">
        <v>1.387</v>
      </c>
      <c r="L207">
        <v>0</v>
      </c>
      <c r="M207">
        <v>0</v>
      </c>
      <c r="N207">
        <v>0</v>
      </c>
      <c r="O207">
        <v>0</v>
      </c>
      <c r="P207">
        <v>0</v>
      </c>
      <c r="Q207">
        <v>0</v>
      </c>
      <c r="R207">
        <v>7.76</v>
      </c>
      <c r="S207">
        <v>0</v>
      </c>
      <c r="T207">
        <v>0</v>
      </c>
      <c r="U207">
        <v>0</v>
      </c>
      <c r="V207">
        <v>0</v>
      </c>
      <c r="W207">
        <v>0</v>
      </c>
      <c r="X207">
        <v>0</v>
      </c>
      <c r="Y207">
        <v>0</v>
      </c>
      <c r="Z207">
        <v>0</v>
      </c>
      <c r="AA207">
        <v>0</v>
      </c>
      <c r="AB207">
        <v>0</v>
      </c>
      <c r="AC207">
        <v>0</v>
      </c>
      <c r="AD207">
        <v>0</v>
      </c>
      <c r="AE207">
        <v>0</v>
      </c>
      <c r="AF207">
        <v>2.91</v>
      </c>
      <c r="AG207">
        <v>0</v>
      </c>
      <c r="AH207">
        <v>0</v>
      </c>
      <c r="AI207">
        <v>659.6</v>
      </c>
      <c r="AJ207">
        <v>659.6</v>
      </c>
      <c r="AK207">
        <v>2.91</v>
      </c>
      <c r="AL207">
        <v>3.559</v>
      </c>
      <c r="AM207">
        <v>656.041</v>
      </c>
      <c r="AN207">
        <v>0</v>
      </c>
      <c r="AO207">
        <v>0</v>
      </c>
      <c r="AP207">
        <v>0</v>
      </c>
      <c r="AQ207">
        <v>0</v>
      </c>
      <c r="AR207">
        <v>0</v>
      </c>
      <c r="AS207">
        <v>0</v>
      </c>
      <c r="AT207">
        <v>0</v>
      </c>
      <c r="AU207">
        <v>0</v>
      </c>
      <c r="AV207">
        <v>0</v>
      </c>
      <c r="AW207">
        <v>0</v>
      </c>
      <c r="AX207">
        <v>0</v>
      </c>
      <c r="AY207">
        <v>0</v>
      </c>
      <c r="AZ207">
        <v>0</v>
      </c>
      <c r="BA207">
        <v>0</v>
      </c>
      <c r="BB207">
        <v>0</v>
      </c>
      <c r="BC207">
        <v>0</v>
      </c>
      <c r="BD207">
        <v>0</v>
      </c>
      <c r="BE207" s="85">
        <v>3713164</v>
      </c>
      <c r="BF207">
        <v>0</v>
      </c>
      <c r="BG207">
        <v>0</v>
      </c>
      <c r="BH207">
        <v>1510</v>
      </c>
      <c r="BI207">
        <v>0</v>
      </c>
      <c r="BJ207">
        <v>0</v>
      </c>
      <c r="BK207">
        <v>0</v>
      </c>
      <c r="BL207">
        <v>0</v>
      </c>
      <c r="BM207">
        <v>0</v>
      </c>
      <c r="BN207">
        <v>0</v>
      </c>
      <c r="BO207">
        <v>0</v>
      </c>
      <c r="BP207">
        <v>0</v>
      </c>
      <c r="BQ207">
        <v>0</v>
      </c>
      <c r="BR207">
        <v>4625.0302734</v>
      </c>
      <c r="BS207">
        <v>4887.6337891</v>
      </c>
      <c r="BT207">
        <v>4887.6337891</v>
      </c>
      <c r="BU207">
        <v>5929.0498047</v>
      </c>
      <c r="BV207">
        <v>0.0498201172</v>
      </c>
      <c r="BW207">
        <v>0.0394337891</v>
      </c>
      <c r="BX207">
        <v>11.323</v>
      </c>
      <c r="BY207">
        <v>0</v>
      </c>
      <c r="BZ207">
        <v>3593693.611</v>
      </c>
      <c r="CA207">
        <v>50610.369133</v>
      </c>
      <c r="CB207">
        <v>0</v>
      </c>
      <c r="CC207">
        <v>0</v>
      </c>
      <c r="CD207">
        <v>0</v>
      </c>
      <c r="CE207">
        <v>0</v>
      </c>
      <c r="CF207">
        <v>0</v>
      </c>
      <c r="CG207">
        <v>1725.3534932</v>
      </c>
      <c r="CH207">
        <v>67134.630939</v>
      </c>
      <c r="CI207">
        <v>0</v>
      </c>
      <c r="CJ207">
        <v>0</v>
      </c>
      <c r="CK207">
        <v>0</v>
      </c>
      <c r="CL207">
        <v>0</v>
      </c>
      <c r="CM207">
        <v>0.9731359256</v>
      </c>
      <c r="CN207">
        <v>3613413</v>
      </c>
      <c r="CO207">
        <v>781.273</v>
      </c>
      <c r="CP207" s="85">
        <v>233422</v>
      </c>
      <c r="CQ207" s="85">
        <v>98433</v>
      </c>
      <c r="CR207" s="85">
        <v>331855</v>
      </c>
      <c r="CS207">
        <v>4045018.9645</v>
      </c>
      <c r="CT207">
        <v>5229</v>
      </c>
      <c r="CU207">
        <v>829.278</v>
      </c>
      <c r="CV207">
        <v>5262</v>
      </c>
      <c r="CW207">
        <v>987.721</v>
      </c>
      <c r="CX207">
        <v>5199</v>
      </c>
      <c r="CY207">
        <v>2304.818</v>
      </c>
      <c r="CZ207">
        <v>5092</v>
      </c>
      <c r="DA207">
        <v>1334.117</v>
      </c>
      <c r="DB207">
        <v>5111</v>
      </c>
      <c r="DC207">
        <v>591.372</v>
      </c>
      <c r="DD207">
        <v>5121</v>
      </c>
      <c r="DE207">
        <v>332.793</v>
      </c>
      <c r="DF207">
        <v>5121</v>
      </c>
      <c r="DG207">
        <v>1346.994</v>
      </c>
      <c r="DH207">
        <v>5150</v>
      </c>
      <c r="DI207">
        <v>1417.459</v>
      </c>
      <c r="DJ207">
        <v>5106</v>
      </c>
      <c r="DK207">
        <v>668.851</v>
      </c>
      <c r="DL207">
        <v>5261</v>
      </c>
      <c r="DM207">
        <v>400.387</v>
      </c>
      <c r="DN207">
        <v>4989</v>
      </c>
      <c r="DO207">
        <v>572.187</v>
      </c>
      <c r="DP207">
        <v>5092</v>
      </c>
      <c r="DQ207">
        <v>182.339</v>
      </c>
      <c r="DR207">
        <v>5060</v>
      </c>
      <c r="DS207">
        <v>241.679</v>
      </c>
      <c r="DU207">
        <v>4971</v>
      </c>
      <c r="DV207">
        <v>0</v>
      </c>
      <c r="DW207">
        <v>5091</v>
      </c>
      <c r="DX207" s="85">
        <v>3883708</v>
      </c>
      <c r="DY207" s="85">
        <v>93753</v>
      </c>
      <c r="DZ207" s="85">
        <v>3977461</v>
      </c>
      <c r="EA207">
        <v>0</v>
      </c>
      <c r="EB207" s="85">
        <v>3977461</v>
      </c>
      <c r="EC207" s="85">
        <v>264297</v>
      </c>
      <c r="ED207" s="85">
        <v>264297</v>
      </c>
      <c r="EE207">
        <v>3977461</v>
      </c>
      <c r="EF207">
        <v>5091</v>
      </c>
      <c r="EG207">
        <v>264297</v>
      </c>
      <c r="EH207" s="85">
        <v>4309316</v>
      </c>
      <c r="EI207" s="85">
        <v>4309316</v>
      </c>
    </row>
    <row r="208" spans="11:37" ht="12.75">
      <c r="K208"/>
      <c r="AK208"/>
    </row>
    <row r="209" spans="11:37" ht="12.75">
      <c r="K209"/>
      <c r="AK209"/>
    </row>
    <row r="210" spans="11:37" ht="12.75">
      <c r="K210"/>
      <c r="AK210"/>
    </row>
    <row r="211" spans="11:37" ht="12.75">
      <c r="K211"/>
      <c r="AK211"/>
    </row>
    <row r="212" spans="11:37" ht="12.75">
      <c r="K212"/>
      <c r="AK212"/>
    </row>
    <row r="213" spans="11:37" ht="12.75">
      <c r="K213"/>
      <c r="AK213"/>
    </row>
    <row r="214" spans="11:37" ht="12.75">
      <c r="K214"/>
      <c r="AK214"/>
    </row>
    <row r="215" spans="11:37" ht="12.75">
      <c r="K215"/>
      <c r="AK215"/>
    </row>
    <row r="216" spans="11:37" ht="12.75">
      <c r="K216"/>
      <c r="AK216"/>
    </row>
    <row r="217" spans="11:37" ht="12.75">
      <c r="K217"/>
      <c r="AK217"/>
    </row>
    <row r="218" spans="11:37" ht="12.75">
      <c r="K218"/>
      <c r="AK218"/>
    </row>
    <row r="219" spans="11:37" ht="12.75">
      <c r="K219"/>
      <c r="AK219"/>
    </row>
    <row r="220" spans="11:37" ht="12.75">
      <c r="K220"/>
      <c r="AK220"/>
    </row>
    <row r="221" spans="11:37" ht="12.75">
      <c r="K221"/>
      <c r="AK221"/>
    </row>
    <row r="222" spans="11:37" ht="12.75">
      <c r="K222"/>
      <c r="AK222"/>
    </row>
    <row r="223" spans="11:37" ht="12.75">
      <c r="K223"/>
      <c r="AK223"/>
    </row>
    <row r="224" spans="11:37" ht="12.75">
      <c r="K224"/>
      <c r="AK224"/>
    </row>
    <row r="225" spans="11:37" ht="12.75">
      <c r="K225"/>
      <c r="AK225"/>
    </row>
    <row r="226" spans="11:37" ht="12.75">
      <c r="K226"/>
      <c r="AK226"/>
    </row>
    <row r="227" spans="11:37" ht="12.75">
      <c r="K227"/>
      <c r="AK227"/>
    </row>
    <row r="228" spans="11:37" ht="12.75">
      <c r="K228"/>
      <c r="AK228"/>
    </row>
    <row r="229" spans="11:37" ht="12.75">
      <c r="K229"/>
      <c r="AK229"/>
    </row>
    <row r="230" spans="11:37" ht="12.75">
      <c r="K230"/>
      <c r="AK230"/>
    </row>
    <row r="231" spans="11:37" ht="12.75">
      <c r="K231"/>
      <c r="AK231"/>
    </row>
    <row r="232" spans="11:37" ht="12.75">
      <c r="K232"/>
      <c r="AK232"/>
    </row>
    <row r="233" spans="11:37" ht="12.75">
      <c r="K233"/>
      <c r="AK233"/>
    </row>
    <row r="234" spans="11:37" ht="12.75">
      <c r="K234"/>
      <c r="AK234"/>
    </row>
    <row r="235" spans="11:37" ht="12.75">
      <c r="K235"/>
      <c r="AK235"/>
    </row>
    <row r="236" spans="11:37" ht="12.75">
      <c r="K236"/>
      <c r="AK236"/>
    </row>
    <row r="237" spans="11:37" ht="12.75">
      <c r="K237"/>
      <c r="AK237"/>
    </row>
    <row r="238" spans="11:37" ht="12.75">
      <c r="K238"/>
      <c r="AK238"/>
    </row>
    <row r="239" spans="11:37" ht="12.75">
      <c r="K239"/>
      <c r="AK239"/>
    </row>
    <row r="240" spans="11:37" ht="12.75">
      <c r="K240"/>
      <c r="AK240"/>
    </row>
    <row r="241" spans="11:37" ht="12.75">
      <c r="K241"/>
      <c r="AK241"/>
    </row>
    <row r="242" spans="11:37" ht="12.75">
      <c r="K242"/>
      <c r="AK242"/>
    </row>
    <row r="243" spans="11:37" ht="12.75">
      <c r="K243"/>
      <c r="AK243"/>
    </row>
    <row r="244" spans="11:37" ht="12.75">
      <c r="K244"/>
      <c r="AK244"/>
    </row>
    <row r="245" spans="11:37" ht="12.75">
      <c r="K245"/>
      <c r="AK245"/>
    </row>
    <row r="246" spans="11:37" ht="12.75">
      <c r="K246"/>
      <c r="AK246"/>
    </row>
    <row r="247" spans="11:37" ht="12.75">
      <c r="K247"/>
      <c r="AK247"/>
    </row>
    <row r="248" spans="11:37" ht="12.75">
      <c r="K248"/>
      <c r="AK248"/>
    </row>
    <row r="249" spans="11:37" ht="12.75">
      <c r="K249"/>
      <c r="AK249"/>
    </row>
    <row r="250" spans="11:37" ht="12.75">
      <c r="K250"/>
      <c r="AK250"/>
    </row>
    <row r="251" spans="11:37" ht="12.75">
      <c r="K251"/>
      <c r="AK251"/>
    </row>
    <row r="252" spans="11:37" ht="12.75">
      <c r="K252"/>
      <c r="AK252"/>
    </row>
    <row r="253" spans="11:37" ht="12.75">
      <c r="K253"/>
      <c r="AK253"/>
    </row>
    <row r="254" spans="11:37" ht="12.75">
      <c r="K254"/>
      <c r="AK254"/>
    </row>
    <row r="255" spans="11:37" ht="12.75">
      <c r="K255"/>
      <c r="AK255"/>
    </row>
    <row r="256" spans="11:37" ht="12.75">
      <c r="K256"/>
      <c r="AK256"/>
    </row>
    <row r="257" spans="11:37" ht="12.75">
      <c r="K257"/>
      <c r="AK257"/>
    </row>
    <row r="258" spans="11:37" ht="12.75">
      <c r="K258"/>
      <c r="AK258"/>
    </row>
    <row r="259" spans="11:37" ht="12.75">
      <c r="K259"/>
      <c r="AK259"/>
    </row>
    <row r="260" spans="11:37" ht="12.75">
      <c r="K260"/>
      <c r="AK260"/>
    </row>
    <row r="261" spans="11:37" ht="12.75">
      <c r="K261"/>
      <c r="AK261"/>
    </row>
    <row r="262" spans="11:37" ht="12.75">
      <c r="K262"/>
      <c r="AK262"/>
    </row>
    <row r="263" spans="11:37" ht="12.75">
      <c r="K263"/>
      <c r="AK263"/>
    </row>
    <row r="264" spans="11:37" ht="12.75">
      <c r="K264"/>
      <c r="AK264"/>
    </row>
    <row r="265" spans="11:37" ht="12.75">
      <c r="K265"/>
      <c r="AK265"/>
    </row>
    <row r="266" spans="11:37" ht="12.75">
      <c r="K266"/>
      <c r="AK266"/>
    </row>
    <row r="267" spans="11:37" ht="12.75">
      <c r="K267"/>
      <c r="AK267"/>
    </row>
    <row r="268" spans="11:37" ht="12.75">
      <c r="K268"/>
      <c r="AK268"/>
    </row>
    <row r="269" spans="11:37" ht="12.75">
      <c r="K269"/>
      <c r="AK269"/>
    </row>
    <row r="270" spans="11:37" ht="12.75">
      <c r="K270"/>
      <c r="AK270"/>
    </row>
    <row r="271" spans="11:37" ht="12.75">
      <c r="K271"/>
      <c r="AK271"/>
    </row>
    <row r="272" spans="11:37" ht="12.75">
      <c r="K272"/>
      <c r="AK272"/>
    </row>
    <row r="273" spans="11:37" ht="12.75">
      <c r="K273"/>
      <c r="AK273"/>
    </row>
    <row r="274" spans="11:37" ht="12.75">
      <c r="K274"/>
      <c r="AK274"/>
    </row>
    <row r="275" spans="11:37" ht="12.75">
      <c r="K275"/>
      <c r="AK275"/>
    </row>
    <row r="276" spans="11:37" ht="12.75">
      <c r="K276"/>
      <c r="AK276"/>
    </row>
    <row r="277" spans="11:37" ht="12.75">
      <c r="K277"/>
      <c r="AK277"/>
    </row>
    <row r="278" spans="11:37" ht="12.75">
      <c r="K278"/>
      <c r="AK278"/>
    </row>
    <row r="279" spans="11:37" ht="12.75">
      <c r="K279"/>
      <c r="AK279"/>
    </row>
    <row r="280" spans="11:37" ht="12.75">
      <c r="K280"/>
      <c r="AK280"/>
    </row>
    <row r="281" spans="11:37" ht="12.75">
      <c r="K281"/>
      <c r="AK281"/>
    </row>
    <row r="282" spans="11:37" ht="12.75">
      <c r="K282"/>
      <c r="AK282"/>
    </row>
    <row r="283" spans="11:37" ht="12.75">
      <c r="K283"/>
      <c r="AK283"/>
    </row>
    <row r="284" spans="11:37" ht="12.75">
      <c r="K284"/>
      <c r="AK284"/>
    </row>
    <row r="285" spans="11:37" ht="12.75">
      <c r="K285"/>
      <c r="AK285"/>
    </row>
    <row r="286" spans="11:37" ht="12.75">
      <c r="K286"/>
      <c r="AK286"/>
    </row>
    <row r="287" spans="11:37" ht="12.75">
      <c r="K287"/>
      <c r="AK287"/>
    </row>
    <row r="288" spans="11:37" ht="12.75">
      <c r="K288"/>
      <c r="AK288"/>
    </row>
    <row r="289" spans="11:37" ht="12.75">
      <c r="K289"/>
      <c r="AK289"/>
    </row>
    <row r="290" spans="11:37" ht="12.75">
      <c r="K290"/>
      <c r="AK290"/>
    </row>
    <row r="291" spans="11:37" ht="12.75">
      <c r="K291"/>
      <c r="AK291"/>
    </row>
    <row r="292" spans="11:37" ht="12.75">
      <c r="K292"/>
      <c r="AK292"/>
    </row>
    <row r="293" spans="11:37" ht="12.75">
      <c r="K293"/>
      <c r="AK293"/>
    </row>
    <row r="294" spans="11:37" ht="12.75">
      <c r="K294"/>
      <c r="AK294"/>
    </row>
    <row r="295" spans="11:37" ht="12.75">
      <c r="K295"/>
      <c r="AK295"/>
    </row>
    <row r="296" spans="11:37" ht="12.75">
      <c r="K296"/>
      <c r="AK296"/>
    </row>
    <row r="297" spans="11:37" ht="12.75">
      <c r="K297"/>
      <c r="AK297"/>
    </row>
    <row r="298" spans="11:37" ht="12.75">
      <c r="K298"/>
      <c r="AK298"/>
    </row>
    <row r="299" spans="11:37" ht="12.75">
      <c r="K299"/>
      <c r="AK299"/>
    </row>
    <row r="300" spans="11:37" ht="12.75">
      <c r="K300"/>
      <c r="AK300"/>
    </row>
    <row r="301" spans="11:37" ht="12.75">
      <c r="K301"/>
      <c r="AK301"/>
    </row>
    <row r="302" spans="11:37" ht="12.75">
      <c r="K302"/>
      <c r="AK302"/>
    </row>
    <row r="303" spans="11:37" ht="12.75">
      <c r="K303"/>
      <c r="AK303"/>
    </row>
    <row r="304" spans="11:37" ht="12.75">
      <c r="K304"/>
      <c r="AK304"/>
    </row>
    <row r="305" spans="11:37" ht="12.75">
      <c r="K305"/>
      <c r="AK305"/>
    </row>
    <row r="306" spans="11:37" ht="12.75">
      <c r="K306"/>
      <c r="AK306"/>
    </row>
    <row r="307" spans="11:37" ht="12.75">
      <c r="K307"/>
      <c r="AK307"/>
    </row>
    <row r="308" spans="11:37" ht="12.75">
      <c r="K308"/>
      <c r="AK308"/>
    </row>
    <row r="309" spans="11:37" ht="12.75">
      <c r="K309"/>
      <c r="AK309"/>
    </row>
    <row r="310" spans="11:37" ht="12.75">
      <c r="K310"/>
      <c r="AK310"/>
    </row>
    <row r="311" spans="11:37" ht="12.75">
      <c r="K311"/>
      <c r="AK311"/>
    </row>
    <row r="312" spans="11:37" ht="12.75">
      <c r="K312"/>
      <c r="AK312"/>
    </row>
    <row r="313" spans="11:37" ht="12.75">
      <c r="K313"/>
      <c r="AK313"/>
    </row>
    <row r="314" spans="11:37" ht="12.75">
      <c r="K314"/>
      <c r="AK314"/>
    </row>
    <row r="315" spans="11:37" ht="12.75">
      <c r="K315"/>
      <c r="AK315"/>
    </row>
    <row r="316" spans="11:37" ht="12.75">
      <c r="K316"/>
      <c r="AK316"/>
    </row>
    <row r="317" spans="11:37" ht="12.75">
      <c r="K317"/>
      <c r="AK317"/>
    </row>
    <row r="318" spans="11:37" ht="12.75">
      <c r="K318"/>
      <c r="AK318"/>
    </row>
    <row r="319" spans="11:37" ht="12.75">
      <c r="K319"/>
      <c r="AK319"/>
    </row>
    <row r="320" spans="11:37" ht="12.75">
      <c r="K320"/>
      <c r="AK320"/>
    </row>
    <row r="321" spans="11:37" ht="12.75">
      <c r="K321"/>
      <c r="AK321"/>
    </row>
    <row r="322" spans="11:37" ht="12.75">
      <c r="K322"/>
      <c r="AK322"/>
    </row>
    <row r="323" spans="11:37" ht="12.75">
      <c r="K323"/>
      <c r="AK323"/>
    </row>
    <row r="324" spans="11:37" ht="12.75">
      <c r="K324"/>
      <c r="AK324"/>
    </row>
    <row r="325" spans="11:37" ht="12.75">
      <c r="K325"/>
      <c r="AK325"/>
    </row>
    <row r="326" spans="11:37" ht="12.75">
      <c r="K326"/>
      <c r="AK326"/>
    </row>
    <row r="327" spans="11:37" ht="12.75">
      <c r="K327"/>
      <c r="AK327"/>
    </row>
    <row r="328" spans="11:37" ht="12.75">
      <c r="K328"/>
      <c r="AK328"/>
    </row>
    <row r="329" spans="11:37" ht="12.75">
      <c r="K329"/>
      <c r="AK329"/>
    </row>
    <row r="330" spans="11:37" ht="12.75">
      <c r="K330"/>
      <c r="AK330"/>
    </row>
    <row r="331" spans="11:37" ht="12.75">
      <c r="K331"/>
      <c r="AK331"/>
    </row>
    <row r="332" spans="11:37" ht="12.75">
      <c r="K332"/>
      <c r="AK332"/>
    </row>
    <row r="333" spans="11:37" ht="12.75">
      <c r="K333"/>
      <c r="AK333"/>
    </row>
    <row r="334" spans="11:37" ht="12.75">
      <c r="K334"/>
      <c r="AK334"/>
    </row>
    <row r="335" spans="11:37" ht="12.75">
      <c r="K335"/>
      <c r="AK335"/>
    </row>
    <row r="336" spans="11:37" ht="12.75">
      <c r="K336"/>
      <c r="AK336"/>
    </row>
    <row r="337" spans="11:37" ht="12.75">
      <c r="K337"/>
      <c r="AK337"/>
    </row>
    <row r="338" spans="11:37" ht="12.75">
      <c r="K338"/>
      <c r="AK338"/>
    </row>
    <row r="339" spans="11:37" ht="12.75">
      <c r="K339"/>
      <c r="AK339"/>
    </row>
    <row r="340" spans="11:37" ht="12.75">
      <c r="K340"/>
      <c r="AK340"/>
    </row>
    <row r="341" spans="11:37" ht="12.75">
      <c r="K341"/>
      <c r="AK341"/>
    </row>
    <row r="342" spans="11:37" ht="12.75">
      <c r="K342"/>
      <c r="AK342"/>
    </row>
    <row r="343" spans="11:37" ht="12.75">
      <c r="K343"/>
      <c r="AK343"/>
    </row>
    <row r="344" spans="11:37" ht="12.75">
      <c r="K344"/>
      <c r="AK344"/>
    </row>
    <row r="345" spans="11:37" ht="12.75">
      <c r="K345"/>
      <c r="AK345"/>
    </row>
    <row r="346" spans="11:37" ht="12.75">
      <c r="K346"/>
      <c r="AK346"/>
    </row>
    <row r="347" spans="11:37" ht="12.75">
      <c r="K347"/>
      <c r="AK347"/>
    </row>
    <row r="348" spans="11:37" ht="12.75">
      <c r="K348"/>
      <c r="AK348"/>
    </row>
    <row r="349" spans="11:37" ht="12.75">
      <c r="K349"/>
      <c r="AK349"/>
    </row>
    <row r="350" spans="11:37" ht="12.75">
      <c r="K350"/>
      <c r="AK350"/>
    </row>
    <row r="351" spans="11:37" ht="12.75">
      <c r="K351"/>
      <c r="AK351"/>
    </row>
    <row r="352" spans="11:37" ht="12.75">
      <c r="K352"/>
      <c r="AK352"/>
    </row>
    <row r="353" spans="11:37" ht="12.75">
      <c r="K353"/>
      <c r="AK353"/>
    </row>
    <row r="354" spans="11:37" ht="12.75">
      <c r="K354"/>
      <c r="AK354"/>
    </row>
    <row r="355" spans="11:37" ht="12.75">
      <c r="K355"/>
      <c r="AK355"/>
    </row>
    <row r="356" spans="11:37" ht="12.75">
      <c r="K356"/>
      <c r="AK356"/>
    </row>
    <row r="357" spans="11:37" ht="12.75">
      <c r="K357"/>
      <c r="AK357"/>
    </row>
    <row r="358" spans="11:37" ht="12.75">
      <c r="K358"/>
      <c r="AK358"/>
    </row>
    <row r="359" spans="11:37" ht="12.75">
      <c r="K359"/>
      <c r="AK359"/>
    </row>
    <row r="360" spans="11:37" ht="12.75">
      <c r="K360"/>
      <c r="AK360"/>
    </row>
    <row r="361" spans="11:37" ht="12.75">
      <c r="K361"/>
      <c r="AK361"/>
    </row>
    <row r="362" spans="11:37" ht="12.75">
      <c r="K362"/>
      <c r="AK362"/>
    </row>
    <row r="363" spans="11:37" ht="12.75">
      <c r="K363"/>
      <c r="AK363"/>
    </row>
    <row r="364" spans="11:37" ht="12.75">
      <c r="K364"/>
      <c r="AK364"/>
    </row>
    <row r="365" spans="11:37" ht="12.75">
      <c r="K365"/>
      <c r="AK365"/>
    </row>
    <row r="366" spans="11:37" ht="12.75">
      <c r="K366"/>
      <c r="AK366"/>
    </row>
    <row r="367" spans="11:37" ht="12.75">
      <c r="K367"/>
      <c r="AK367"/>
    </row>
    <row r="368" spans="11:37" ht="12.75">
      <c r="K368"/>
      <c r="AK368"/>
    </row>
    <row r="369" spans="11:37" ht="12.75">
      <c r="K369"/>
      <c r="AK369"/>
    </row>
    <row r="370" spans="11:37" ht="12.75">
      <c r="K370"/>
      <c r="AK370"/>
    </row>
    <row r="371" spans="11:37" ht="12.75">
      <c r="K371"/>
      <c r="AK371"/>
    </row>
    <row r="372" spans="11:37" ht="12.75">
      <c r="K372"/>
      <c r="AK372"/>
    </row>
    <row r="373" spans="11:37" ht="12.75">
      <c r="K373"/>
      <c r="AK373"/>
    </row>
    <row r="374" spans="11:37" ht="12.75">
      <c r="K374"/>
      <c r="AK374"/>
    </row>
    <row r="375" spans="11:37" ht="12.75">
      <c r="K375"/>
      <c r="AK375"/>
    </row>
    <row r="376" spans="11:37" ht="12.75">
      <c r="K376"/>
      <c r="AK376"/>
    </row>
    <row r="377" spans="11:37" ht="12.75">
      <c r="K377"/>
      <c r="AK377"/>
    </row>
    <row r="378" spans="11:37" ht="12.75">
      <c r="K378"/>
      <c r="AK378"/>
    </row>
    <row r="379" spans="11:37" ht="12.75">
      <c r="K379"/>
      <c r="AK379"/>
    </row>
    <row r="380" spans="11:37" ht="12.75">
      <c r="K380"/>
      <c r="AK380"/>
    </row>
    <row r="381" spans="11:37" ht="12.75">
      <c r="K381"/>
      <c r="AK381"/>
    </row>
    <row r="382" spans="11:37" ht="12.75">
      <c r="K382"/>
      <c r="AK382"/>
    </row>
    <row r="383" spans="11:37" ht="12.75">
      <c r="K383"/>
      <c r="AK383"/>
    </row>
    <row r="384" spans="11:37" ht="12.75">
      <c r="K384"/>
      <c r="AK384"/>
    </row>
    <row r="385" spans="11:37" ht="12.75">
      <c r="K385"/>
      <c r="AK385"/>
    </row>
    <row r="386" spans="11:37" ht="12.75">
      <c r="K386"/>
      <c r="AK386"/>
    </row>
    <row r="387" spans="11:37" ht="12.75">
      <c r="K387"/>
      <c r="AK387"/>
    </row>
    <row r="388" spans="11:37" ht="12.75">
      <c r="K388"/>
      <c r="AK388"/>
    </row>
    <row r="389" spans="11:37" ht="12.75">
      <c r="K389"/>
      <c r="AK389"/>
    </row>
    <row r="390" spans="11:37" ht="12.75">
      <c r="K390"/>
      <c r="AK390"/>
    </row>
    <row r="391" spans="11:37" ht="12.75">
      <c r="K391"/>
      <c r="AK391"/>
    </row>
    <row r="392" spans="11:37" ht="12.75">
      <c r="K392"/>
      <c r="AK392"/>
    </row>
    <row r="393" spans="11:37" ht="12.75">
      <c r="K393"/>
      <c r="AK393"/>
    </row>
    <row r="394" spans="11:37" ht="12.75">
      <c r="K394"/>
      <c r="AK394"/>
    </row>
    <row r="395" spans="11:37" ht="12.75">
      <c r="K395"/>
      <c r="AK395"/>
    </row>
    <row r="396" spans="11:37" ht="12.75">
      <c r="K396"/>
      <c r="AK396"/>
    </row>
    <row r="397" spans="11:37" ht="12.75">
      <c r="K397"/>
      <c r="AK397"/>
    </row>
    <row r="398" spans="11:37" ht="12.75">
      <c r="K398"/>
      <c r="AK398"/>
    </row>
    <row r="399" spans="11:37" ht="12.75">
      <c r="K399"/>
      <c r="AK399"/>
    </row>
    <row r="400" spans="11:37" ht="12.75">
      <c r="K400"/>
      <c r="AK400"/>
    </row>
    <row r="401" spans="11:37" ht="12.75">
      <c r="K401"/>
      <c r="AK401"/>
    </row>
    <row r="402" spans="11:37" ht="12.75">
      <c r="K402"/>
      <c r="AK402"/>
    </row>
    <row r="403" spans="11:37" ht="12.75">
      <c r="K403"/>
      <c r="AK403"/>
    </row>
    <row r="404" spans="11:37" ht="12.75">
      <c r="K404"/>
      <c r="AK404"/>
    </row>
    <row r="405" spans="11:37" ht="12.75">
      <c r="K405"/>
      <c r="AK405"/>
    </row>
    <row r="406" spans="11:37" ht="12.75">
      <c r="K406"/>
      <c r="AK406"/>
    </row>
    <row r="407" spans="11:37" ht="12.75">
      <c r="K407"/>
      <c r="AK407"/>
    </row>
    <row r="408" spans="11:37" ht="12.75">
      <c r="K408"/>
      <c r="AK408"/>
    </row>
    <row r="409" spans="11:37" ht="12.75">
      <c r="K409"/>
      <c r="AK409"/>
    </row>
    <row r="410" spans="11:37" ht="12.75">
      <c r="K410"/>
      <c r="AK410"/>
    </row>
    <row r="411" spans="11:37" ht="12.75">
      <c r="K411"/>
      <c r="AK411"/>
    </row>
    <row r="412" spans="11:37" ht="12.75">
      <c r="K412"/>
      <c r="AK412"/>
    </row>
    <row r="413" spans="11:37" ht="12.75">
      <c r="K413"/>
      <c r="AK413"/>
    </row>
    <row r="414" spans="11:37" ht="12.75">
      <c r="K414"/>
      <c r="AK414"/>
    </row>
    <row r="415" spans="11:37" ht="12.75">
      <c r="K415"/>
      <c r="AK415"/>
    </row>
    <row r="416" spans="11:37" ht="12.75">
      <c r="K416"/>
      <c r="AK416"/>
    </row>
    <row r="417" spans="11:37" ht="12.75">
      <c r="K417"/>
      <c r="AK417"/>
    </row>
    <row r="418" spans="11:37" ht="12.75">
      <c r="K418"/>
      <c r="AK418"/>
    </row>
    <row r="419" spans="11:37" ht="12.75">
      <c r="K419"/>
      <c r="AK419"/>
    </row>
    <row r="420" spans="11:37" ht="12.75">
      <c r="K420"/>
      <c r="AK420"/>
    </row>
    <row r="421" spans="11:37" ht="12.75">
      <c r="K421"/>
      <c r="AK421"/>
    </row>
    <row r="422" spans="11:37" ht="12.75">
      <c r="K422"/>
      <c r="AK422"/>
    </row>
    <row r="423" spans="11:37" ht="12.75">
      <c r="K423"/>
      <c r="AK423"/>
    </row>
    <row r="424" spans="11:37" ht="12.75">
      <c r="K424"/>
      <c r="AK424"/>
    </row>
    <row r="425" spans="11:37" ht="12.75">
      <c r="K425"/>
      <c r="AK425"/>
    </row>
    <row r="426" spans="11:37" ht="12.75">
      <c r="K426"/>
      <c r="AK426"/>
    </row>
    <row r="427" spans="11:37" ht="12.75">
      <c r="K427"/>
      <c r="AK427"/>
    </row>
    <row r="428" spans="11:37" ht="12.75">
      <c r="K428"/>
      <c r="AK428"/>
    </row>
    <row r="429" spans="11:37" ht="12.75">
      <c r="K429"/>
      <c r="AK429"/>
    </row>
    <row r="430" spans="11:37" ht="12.75">
      <c r="K430"/>
      <c r="AK430"/>
    </row>
    <row r="431" spans="11:37" ht="12.75">
      <c r="K431"/>
      <c r="AK431"/>
    </row>
    <row r="432" spans="11:37" ht="12.75">
      <c r="K432"/>
      <c r="AK432"/>
    </row>
    <row r="433" spans="11:37" ht="12.75">
      <c r="K433"/>
      <c r="AK433"/>
    </row>
    <row r="434" spans="11:37" ht="12.75">
      <c r="K434"/>
      <c r="AK434"/>
    </row>
    <row r="435" spans="11:37" ht="12.75">
      <c r="K435"/>
      <c r="AK435"/>
    </row>
    <row r="436" spans="11:37" ht="12.75">
      <c r="K436"/>
      <c r="AK436"/>
    </row>
    <row r="437" spans="11:37" ht="12.75">
      <c r="K437"/>
      <c r="AK437"/>
    </row>
    <row r="438" spans="11:37" ht="12.75">
      <c r="K438"/>
      <c r="AK438"/>
    </row>
    <row r="439" spans="11:37" ht="12.75">
      <c r="K439"/>
      <c r="AK439"/>
    </row>
    <row r="440" spans="11:37" ht="12.75">
      <c r="K440"/>
      <c r="AK440"/>
    </row>
    <row r="441" spans="11:37" ht="12.75">
      <c r="K441"/>
      <c r="AK441"/>
    </row>
    <row r="442" spans="11:37" ht="12.75">
      <c r="K442"/>
      <c r="AK442"/>
    </row>
    <row r="443" spans="11:37" ht="12.75">
      <c r="K443"/>
      <c r="AK443"/>
    </row>
    <row r="444" spans="11:37" ht="12.75">
      <c r="K444"/>
      <c r="AK444"/>
    </row>
    <row r="445" spans="11:37" ht="12.75">
      <c r="K445"/>
      <c r="AK445"/>
    </row>
    <row r="446" spans="11:37" ht="12.75">
      <c r="K446"/>
      <c r="AK446"/>
    </row>
    <row r="447" spans="11:37" ht="12.75">
      <c r="K447"/>
      <c r="AK447"/>
    </row>
    <row r="448" spans="11:37" ht="12.75">
      <c r="K448"/>
      <c r="AK448"/>
    </row>
    <row r="449" spans="11:37" ht="12.75">
      <c r="K449"/>
      <c r="AK449"/>
    </row>
    <row r="450" spans="11:37" ht="12.75">
      <c r="K450"/>
      <c r="AK450"/>
    </row>
    <row r="451" spans="11:37" ht="12.75">
      <c r="K451"/>
      <c r="AK451"/>
    </row>
    <row r="452" spans="11:37" ht="12.75">
      <c r="K452"/>
      <c r="AK452"/>
    </row>
    <row r="453" spans="11:37" ht="12.75">
      <c r="K453"/>
      <c r="AK453"/>
    </row>
    <row r="454" spans="11:37" ht="12.75">
      <c r="K454"/>
      <c r="AK454"/>
    </row>
    <row r="455" spans="11:37" ht="12.75">
      <c r="K455"/>
      <c r="AK455"/>
    </row>
    <row r="456" spans="11:37" ht="12.75">
      <c r="K456"/>
      <c r="AK456"/>
    </row>
    <row r="457" spans="11:37" ht="12.75">
      <c r="K457"/>
      <c r="AK457"/>
    </row>
    <row r="458" spans="11:37" ht="12.75">
      <c r="K458"/>
      <c r="AK458"/>
    </row>
    <row r="459" spans="11:37" ht="12.75">
      <c r="K459"/>
      <c r="AK459"/>
    </row>
    <row r="460" spans="11:37" ht="12.75">
      <c r="K460"/>
      <c r="AK460"/>
    </row>
    <row r="461" spans="11:37" ht="12.75">
      <c r="K461"/>
      <c r="AK461"/>
    </row>
    <row r="462" spans="11:37" ht="12.75">
      <c r="K462"/>
      <c r="AK462"/>
    </row>
    <row r="463" spans="11:37" ht="12.75">
      <c r="K463"/>
      <c r="AK463"/>
    </row>
    <row r="464" spans="11:37" ht="12.75">
      <c r="K464"/>
      <c r="AK464"/>
    </row>
    <row r="465" spans="11:37" ht="12.75">
      <c r="K465"/>
      <c r="AK465"/>
    </row>
    <row r="466" spans="11:37" ht="12.75">
      <c r="K466"/>
      <c r="AK466"/>
    </row>
    <row r="467" spans="11:37" ht="12.75">
      <c r="K467"/>
      <c r="AK467"/>
    </row>
    <row r="468" spans="11:37" ht="12.75">
      <c r="K468"/>
      <c r="AK468"/>
    </row>
    <row r="469" spans="11:37" ht="12.75">
      <c r="K469"/>
      <c r="AK469"/>
    </row>
    <row r="470" spans="11:37" ht="12.75">
      <c r="K470"/>
      <c r="AK470"/>
    </row>
    <row r="471" spans="11:37" ht="12.75">
      <c r="K471"/>
      <c r="AK471"/>
    </row>
    <row r="472" spans="11:37" ht="12.75">
      <c r="K472"/>
      <c r="AK472"/>
    </row>
    <row r="473" spans="11:37" ht="12.75">
      <c r="K473"/>
      <c r="AK473"/>
    </row>
    <row r="474" spans="11:37" ht="12.75">
      <c r="K474"/>
      <c r="AK474"/>
    </row>
    <row r="475" spans="11:37" ht="12.75">
      <c r="K475"/>
      <c r="AK475"/>
    </row>
    <row r="476" spans="11:37" ht="12.75">
      <c r="K476"/>
      <c r="AK476"/>
    </row>
    <row r="477" spans="11:37" ht="12.75">
      <c r="K477"/>
      <c r="AK477"/>
    </row>
    <row r="478" spans="11:37" ht="12.75">
      <c r="K478"/>
      <c r="AK478"/>
    </row>
    <row r="479" spans="11:37" ht="12.75">
      <c r="K479"/>
      <c r="AK479"/>
    </row>
    <row r="480" spans="11:37" ht="12.75">
      <c r="K480"/>
      <c r="AK480"/>
    </row>
    <row r="481" spans="11:37" ht="12.75">
      <c r="K481"/>
      <c r="AK481"/>
    </row>
    <row r="482" spans="11:37" ht="12.75">
      <c r="K482"/>
      <c r="AK482"/>
    </row>
    <row r="483" spans="11:37" ht="12.75">
      <c r="K483"/>
      <c r="AK483"/>
    </row>
    <row r="484" spans="11:37" ht="12.75">
      <c r="K484"/>
      <c r="AK484"/>
    </row>
    <row r="485" spans="11:37" ht="12.75">
      <c r="K485"/>
      <c r="AK485"/>
    </row>
    <row r="486" spans="11:37" ht="12.75">
      <c r="K486"/>
      <c r="AK486"/>
    </row>
    <row r="487" spans="11:37" ht="12.75">
      <c r="K487"/>
      <c r="AK487"/>
    </row>
    <row r="488" spans="11:37" ht="12.75">
      <c r="K488"/>
      <c r="AK488"/>
    </row>
    <row r="489" spans="11:37" ht="12.75">
      <c r="K489"/>
      <c r="AK489"/>
    </row>
    <row r="490" spans="11:37" ht="12.75">
      <c r="K490"/>
      <c r="AK490"/>
    </row>
    <row r="491" spans="11:37" ht="12.75">
      <c r="K491"/>
      <c r="AK491"/>
    </row>
    <row r="492" spans="11:37" ht="12.75">
      <c r="K492"/>
      <c r="AK492"/>
    </row>
    <row r="493" spans="11:37" ht="12.75">
      <c r="K493"/>
      <c r="AK493"/>
    </row>
    <row r="494" spans="11:37" ht="12.75">
      <c r="K494"/>
      <c r="AK494"/>
    </row>
    <row r="495" spans="11:37" ht="12.75">
      <c r="K495"/>
      <c r="AK495"/>
    </row>
    <row r="496" spans="11:37" ht="12.75">
      <c r="K496"/>
      <c r="AK496"/>
    </row>
    <row r="497" spans="11:37" ht="12.75">
      <c r="K497"/>
      <c r="AK497"/>
    </row>
    <row r="498" spans="11:37" ht="12.75">
      <c r="K498"/>
      <c r="AK498"/>
    </row>
    <row r="499" spans="11:37" ht="12.75">
      <c r="K499"/>
      <c r="AK499"/>
    </row>
    <row r="500" spans="11:37" ht="12.75">
      <c r="K500"/>
      <c r="AK500"/>
    </row>
    <row r="501" spans="11:37" ht="12.75">
      <c r="K501"/>
      <c r="AK501"/>
    </row>
    <row r="502" spans="11:37" ht="12.75">
      <c r="K502"/>
      <c r="AK502"/>
    </row>
    <row r="503" spans="11:37" ht="12.75">
      <c r="K503"/>
      <c r="AK503"/>
    </row>
    <row r="504" spans="11:37" ht="12.75">
      <c r="K504"/>
      <c r="AK504"/>
    </row>
    <row r="505" spans="11:37" ht="12.75">
      <c r="K505"/>
      <c r="AK505"/>
    </row>
    <row r="506" spans="11:37" ht="12.75">
      <c r="K506"/>
      <c r="AK506"/>
    </row>
    <row r="507" spans="11:37" ht="12.75">
      <c r="K507"/>
      <c r="AK507"/>
    </row>
    <row r="508" spans="11:37" ht="12.75">
      <c r="K508"/>
      <c r="AK508"/>
    </row>
    <row r="509" spans="11:37" ht="12.75">
      <c r="K509"/>
      <c r="AK509"/>
    </row>
    <row r="510" spans="11:37" ht="12.75">
      <c r="K510"/>
      <c r="AK510"/>
    </row>
    <row r="511" spans="11:37" ht="12.75">
      <c r="K511"/>
      <c r="AK511"/>
    </row>
    <row r="512" spans="11:37" ht="12.75">
      <c r="K512"/>
      <c r="AK512"/>
    </row>
    <row r="513" spans="11:37" ht="12.75">
      <c r="K513"/>
      <c r="AK513"/>
    </row>
    <row r="514" spans="11:37" ht="12.75">
      <c r="K514"/>
      <c r="AK514"/>
    </row>
    <row r="515" spans="11:37" ht="12.75">
      <c r="K515"/>
      <c r="AK515"/>
    </row>
    <row r="516" spans="11:37" ht="12.75">
      <c r="K516"/>
      <c r="AK516"/>
    </row>
    <row r="517" spans="11:37" ht="12.75">
      <c r="K517"/>
      <c r="AK517"/>
    </row>
    <row r="518" spans="11:37" ht="12.75">
      <c r="K518"/>
      <c r="AK518"/>
    </row>
    <row r="519" spans="11:37" ht="12.75">
      <c r="K519"/>
      <c r="AK519"/>
    </row>
    <row r="520" spans="11:37" ht="12.75">
      <c r="K520"/>
      <c r="AK520"/>
    </row>
    <row r="521" spans="11:37" ht="12.75">
      <c r="K521"/>
      <c r="AK521"/>
    </row>
    <row r="522" spans="11:37" ht="12.75">
      <c r="K522"/>
      <c r="AK522"/>
    </row>
    <row r="523" spans="11:37" ht="12.75">
      <c r="K523"/>
      <c r="AK523"/>
    </row>
    <row r="524" spans="11:37" ht="12.75">
      <c r="K524"/>
      <c r="AK524"/>
    </row>
    <row r="525" spans="11:37" ht="12.75">
      <c r="K525"/>
      <c r="AK525"/>
    </row>
    <row r="526" spans="11:37" ht="12.75">
      <c r="K526"/>
      <c r="AK526"/>
    </row>
    <row r="527" spans="11:37" ht="12.75">
      <c r="K527"/>
      <c r="AK527"/>
    </row>
    <row r="528" spans="11:37" ht="12.75">
      <c r="K528"/>
      <c r="AK528"/>
    </row>
    <row r="529" spans="11:37" ht="12.75">
      <c r="K529"/>
      <c r="AK529"/>
    </row>
    <row r="530" spans="11:37" ht="12.75">
      <c r="K530"/>
      <c r="AK530"/>
    </row>
    <row r="531" spans="11:37" ht="12.75">
      <c r="K531"/>
      <c r="AK531"/>
    </row>
    <row r="532" spans="11:37" ht="12.75">
      <c r="K532"/>
      <c r="AK532"/>
    </row>
    <row r="533" spans="11:37" ht="12.75">
      <c r="K533"/>
      <c r="AK533"/>
    </row>
    <row r="534" spans="11:37" ht="12.75">
      <c r="K534"/>
      <c r="AK534"/>
    </row>
    <row r="535" spans="11:37" ht="12.75">
      <c r="K535"/>
      <c r="AK535"/>
    </row>
    <row r="536" spans="11:37" ht="12.75">
      <c r="K536"/>
      <c r="AK536"/>
    </row>
    <row r="537" spans="11:37" ht="12.75">
      <c r="K537"/>
      <c r="AK537"/>
    </row>
    <row r="538" spans="11:37" ht="12.75">
      <c r="K538"/>
      <c r="AK538"/>
    </row>
    <row r="539" spans="11:37" ht="12.75">
      <c r="K539"/>
      <c r="AK539"/>
    </row>
    <row r="540" spans="11:37" ht="12.75">
      <c r="K540"/>
      <c r="AK540"/>
    </row>
    <row r="541" spans="11:37" ht="12.75">
      <c r="K541"/>
      <c r="AK541"/>
    </row>
    <row r="542" spans="11:37" ht="12.75">
      <c r="K542"/>
      <c r="AK542"/>
    </row>
    <row r="543" spans="11:37" ht="12.75">
      <c r="K543"/>
      <c r="AK543"/>
    </row>
    <row r="544" spans="11:37" ht="12.75">
      <c r="K544"/>
      <c r="AK544"/>
    </row>
    <row r="545" spans="11:37" ht="12.75">
      <c r="K545"/>
      <c r="AK545"/>
    </row>
    <row r="546" spans="11:37" ht="12.75">
      <c r="K546"/>
      <c r="AK546"/>
    </row>
    <row r="547" spans="11:37" ht="12.75">
      <c r="K547"/>
      <c r="AK547"/>
    </row>
    <row r="548" spans="11:37" ht="12.75">
      <c r="K548"/>
      <c r="AK548"/>
    </row>
    <row r="549" spans="11:37" ht="12.75">
      <c r="K549"/>
      <c r="AK549"/>
    </row>
    <row r="550" spans="11:37" ht="12.75">
      <c r="K550"/>
      <c r="AK550"/>
    </row>
    <row r="551" spans="11:37" ht="12.75">
      <c r="K551"/>
      <c r="AK551"/>
    </row>
    <row r="552" spans="11:37" ht="12.75">
      <c r="K552"/>
      <c r="AK552"/>
    </row>
    <row r="553" spans="11:37" ht="12.75">
      <c r="K553"/>
      <c r="AK553"/>
    </row>
    <row r="554" spans="11:37" ht="12.75">
      <c r="K554"/>
      <c r="AK554"/>
    </row>
    <row r="555" spans="11:37" ht="12.75">
      <c r="K555"/>
      <c r="AK555"/>
    </row>
    <row r="556" spans="11:37" ht="12.75">
      <c r="K556"/>
      <c r="AK556"/>
    </row>
    <row r="557" spans="11:37" ht="12.75">
      <c r="K557"/>
      <c r="AK557"/>
    </row>
    <row r="558" spans="11:37" ht="12.75">
      <c r="K558"/>
      <c r="AK558"/>
    </row>
    <row r="559" spans="11:37" ht="12.75">
      <c r="K559"/>
      <c r="AK559"/>
    </row>
    <row r="560" spans="11:37" ht="12.75">
      <c r="K560"/>
      <c r="AK560"/>
    </row>
    <row r="561" spans="11:37" ht="12.75">
      <c r="K561"/>
      <c r="AK561"/>
    </row>
    <row r="562" spans="11:37" ht="12.75">
      <c r="K562"/>
      <c r="AK562"/>
    </row>
    <row r="563" spans="11:37" ht="12.75">
      <c r="K563"/>
      <c r="AK563"/>
    </row>
    <row r="564" spans="11:37" ht="12.75">
      <c r="K564"/>
      <c r="AK564"/>
    </row>
    <row r="565" spans="11:37" ht="12.75">
      <c r="K565"/>
      <c r="AK565"/>
    </row>
    <row r="566" spans="11:37" ht="12.75">
      <c r="K566"/>
      <c r="AK566"/>
    </row>
    <row r="567" spans="11:37" ht="12.75">
      <c r="K567"/>
      <c r="AK567"/>
    </row>
    <row r="568" spans="11:37" ht="12.75">
      <c r="K568"/>
      <c r="AK568"/>
    </row>
    <row r="569" spans="11:37" ht="12.75">
      <c r="K569"/>
      <c r="AK569"/>
    </row>
    <row r="570" spans="11:37" ht="12.75">
      <c r="K570"/>
      <c r="AK570"/>
    </row>
    <row r="571" spans="11:37" ht="12.75">
      <c r="K571"/>
      <c r="AK571"/>
    </row>
    <row r="572" spans="11:37" ht="12.75">
      <c r="K572"/>
      <c r="AK572"/>
    </row>
    <row r="573" spans="11:37" ht="12.75">
      <c r="K573"/>
      <c r="AK573"/>
    </row>
    <row r="574" spans="11:37" ht="12.75">
      <c r="K574"/>
      <c r="AK574"/>
    </row>
    <row r="575" spans="11:37" ht="12.75">
      <c r="K575"/>
      <c r="AK575"/>
    </row>
    <row r="576" spans="11:37" ht="12.75">
      <c r="K576"/>
      <c r="AK576"/>
    </row>
    <row r="577" spans="11:37" ht="12.75">
      <c r="K577"/>
      <c r="AK577"/>
    </row>
    <row r="578" spans="11:37" ht="12.75">
      <c r="K578"/>
      <c r="AK578"/>
    </row>
    <row r="579" spans="11:37" ht="12.75">
      <c r="K579"/>
      <c r="AK579"/>
    </row>
    <row r="580" spans="11:37" ht="12.75">
      <c r="K580"/>
      <c r="AK580"/>
    </row>
    <row r="581" spans="11:37" ht="12.75">
      <c r="K581"/>
      <c r="AK581"/>
    </row>
    <row r="582" spans="11:37" ht="12.75">
      <c r="K582"/>
      <c r="AK582"/>
    </row>
    <row r="583" spans="11:37" ht="12.75">
      <c r="K583"/>
      <c r="AK583"/>
    </row>
    <row r="584" spans="11:37" ht="12.75">
      <c r="K584"/>
      <c r="AK584"/>
    </row>
    <row r="585" spans="11:37" ht="12.75">
      <c r="K585"/>
      <c r="AK585"/>
    </row>
    <row r="586" spans="11:37" ht="12.75">
      <c r="K586"/>
      <c r="AK586"/>
    </row>
    <row r="587" spans="11:37" ht="12.75">
      <c r="K587"/>
      <c r="AK587"/>
    </row>
    <row r="588" spans="11:37" ht="12.75">
      <c r="K588"/>
      <c r="AK588"/>
    </row>
    <row r="589" spans="11:37" ht="12.75">
      <c r="K589"/>
      <c r="AK589"/>
    </row>
    <row r="590" spans="11:37" ht="12.75">
      <c r="K590"/>
      <c r="AK590"/>
    </row>
    <row r="591" spans="11:37" ht="12.75">
      <c r="K591"/>
      <c r="AK591"/>
    </row>
    <row r="592" spans="11:37" ht="12.75">
      <c r="K592"/>
      <c r="AK592"/>
    </row>
    <row r="593" spans="11:37" ht="12.75">
      <c r="K593"/>
      <c r="AK593"/>
    </row>
    <row r="594" spans="11:37" ht="12.75">
      <c r="K594"/>
      <c r="AK594"/>
    </row>
    <row r="595" spans="11:37" ht="12.75">
      <c r="K595"/>
      <c r="AK595"/>
    </row>
    <row r="596" spans="11:37" ht="12.75">
      <c r="K596"/>
      <c r="AK596"/>
    </row>
    <row r="597" spans="11:37" ht="12.75">
      <c r="K597"/>
      <c r="AK597"/>
    </row>
    <row r="598" spans="11:37" ht="12.75">
      <c r="K598"/>
      <c r="AK598"/>
    </row>
    <row r="599" spans="11:37" ht="12.75">
      <c r="K599"/>
      <c r="AK599"/>
    </row>
    <row r="600" spans="11:37" ht="12.75">
      <c r="K600"/>
      <c r="AK600"/>
    </row>
    <row r="601" spans="11:37" ht="12.75">
      <c r="K601"/>
      <c r="AK601"/>
    </row>
    <row r="602" spans="11:37" ht="12.75">
      <c r="K602"/>
      <c r="AK602"/>
    </row>
    <row r="603" spans="11:37" ht="12.75">
      <c r="K603"/>
      <c r="AK603"/>
    </row>
    <row r="604" spans="11:37" ht="12.75">
      <c r="K604"/>
      <c r="AK604"/>
    </row>
    <row r="605" spans="11:37" ht="12.75">
      <c r="K605"/>
      <c r="AK605"/>
    </row>
    <row r="606" spans="11:37" ht="12.75">
      <c r="K606"/>
      <c r="AK606"/>
    </row>
    <row r="607" spans="11:37" ht="12.75">
      <c r="K607"/>
      <c r="AK607"/>
    </row>
    <row r="608" spans="11:37" ht="12.75">
      <c r="K608"/>
      <c r="AK608"/>
    </row>
    <row r="609" spans="11:37" ht="12.75">
      <c r="K609"/>
      <c r="AK609"/>
    </row>
    <row r="610" spans="11:37" ht="12.75">
      <c r="K610"/>
      <c r="AK610"/>
    </row>
    <row r="611" spans="11:37" ht="12.75">
      <c r="K611"/>
      <c r="AK611"/>
    </row>
    <row r="612" spans="11:37" ht="12.75">
      <c r="K612"/>
      <c r="AK612"/>
    </row>
    <row r="613" spans="11:37" ht="12.75">
      <c r="K613"/>
      <c r="AK613"/>
    </row>
    <row r="614" spans="11:37" ht="12.75">
      <c r="K614"/>
      <c r="AK614"/>
    </row>
    <row r="615" spans="11:37" ht="12.75">
      <c r="K615"/>
      <c r="AK615"/>
    </row>
    <row r="616" spans="11:37" ht="12.75">
      <c r="K616"/>
      <c r="AK616"/>
    </row>
    <row r="617" spans="11:37" ht="12.75">
      <c r="K617"/>
      <c r="AK617"/>
    </row>
    <row r="618" spans="11:37" ht="12.75">
      <c r="K618"/>
      <c r="AK618"/>
    </row>
    <row r="619" spans="11:37" ht="12.75">
      <c r="K619"/>
      <c r="AK619"/>
    </row>
    <row r="620" spans="11:37" ht="12.75">
      <c r="K620"/>
      <c r="AK620"/>
    </row>
    <row r="621" spans="11:37" ht="12.75">
      <c r="K621"/>
      <c r="AK621"/>
    </row>
    <row r="622" spans="11:37" ht="12.75">
      <c r="K622"/>
      <c r="AK622"/>
    </row>
    <row r="623" spans="11:37" ht="12.75">
      <c r="K623"/>
      <c r="AK623"/>
    </row>
    <row r="624" spans="11:37" ht="12.75">
      <c r="K624"/>
      <c r="AK624"/>
    </row>
    <row r="625" spans="11:37" ht="12.75">
      <c r="K625"/>
      <c r="AK625"/>
    </row>
    <row r="626" spans="11:37" ht="12.75">
      <c r="K626"/>
      <c r="AK626"/>
    </row>
    <row r="627" spans="11:37" ht="12.75">
      <c r="K627"/>
      <c r="AK627"/>
    </row>
    <row r="628" spans="11:37" ht="12.75">
      <c r="K628"/>
      <c r="AK628"/>
    </row>
    <row r="629" spans="11:37" ht="12.75">
      <c r="K629"/>
      <c r="AK629"/>
    </row>
    <row r="630" spans="11:37" ht="12.75">
      <c r="K630"/>
      <c r="AK630"/>
    </row>
    <row r="631" spans="11:37" ht="12.75">
      <c r="K631"/>
      <c r="AK631"/>
    </row>
    <row r="632" spans="11:37" ht="12.75">
      <c r="K632"/>
      <c r="AK632"/>
    </row>
    <row r="633" spans="11:37" ht="12.75">
      <c r="K633"/>
      <c r="AK633"/>
    </row>
    <row r="634" spans="11:37" ht="12.75">
      <c r="K634"/>
      <c r="AK634"/>
    </row>
    <row r="635" spans="11:37" ht="12.75">
      <c r="K635"/>
      <c r="AK635"/>
    </row>
    <row r="636" spans="11:37" ht="12.75">
      <c r="K636"/>
      <c r="AK636"/>
    </row>
    <row r="637" spans="11:37" ht="12.75">
      <c r="K637"/>
      <c r="AK637"/>
    </row>
    <row r="638" spans="11:37" ht="12.75">
      <c r="K638"/>
      <c r="AK638"/>
    </row>
    <row r="639" spans="11:37" ht="12.75">
      <c r="K639"/>
      <c r="AK639"/>
    </row>
    <row r="640" spans="11:37" ht="12.75">
      <c r="K640"/>
      <c r="AK640"/>
    </row>
    <row r="641" spans="11:37" ht="12.75">
      <c r="K641"/>
      <c r="AK641"/>
    </row>
    <row r="642" spans="11:37" ht="12.75">
      <c r="K642"/>
      <c r="AK642"/>
    </row>
    <row r="643" spans="11:37" ht="12.75">
      <c r="K643"/>
      <c r="AK643"/>
    </row>
    <row r="644" spans="11:37" ht="12.75">
      <c r="K644"/>
      <c r="AK644"/>
    </row>
    <row r="645" spans="11:37" ht="12.75">
      <c r="K645"/>
      <c r="AK645"/>
    </row>
    <row r="646" spans="11:37" ht="12.75">
      <c r="K646"/>
      <c r="AK646"/>
    </row>
    <row r="647" spans="11:37" ht="12.75">
      <c r="K647"/>
      <c r="AK647"/>
    </row>
    <row r="648" spans="11:37" ht="12.75">
      <c r="K648"/>
      <c r="AK648"/>
    </row>
    <row r="649" spans="11:37" ht="12.75">
      <c r="K649"/>
      <c r="AK649"/>
    </row>
    <row r="650" spans="11:37" ht="12.75">
      <c r="K650"/>
      <c r="AK650"/>
    </row>
    <row r="651" spans="11:37" ht="12.75">
      <c r="K651"/>
      <c r="AK651"/>
    </row>
    <row r="652" spans="11:37" ht="12.75">
      <c r="K652"/>
      <c r="AK652"/>
    </row>
    <row r="653" spans="11:37" ht="12.75">
      <c r="K653"/>
      <c r="AK653"/>
    </row>
    <row r="654" spans="11:37" ht="12.75">
      <c r="K654"/>
      <c r="AK654"/>
    </row>
    <row r="655" spans="11:37" ht="12.75">
      <c r="K655"/>
      <c r="AK655"/>
    </row>
    <row r="656" spans="11:37" ht="12.75">
      <c r="K656"/>
      <c r="AK656"/>
    </row>
    <row r="657" spans="11:37" ht="12.75">
      <c r="K657"/>
      <c r="AK657"/>
    </row>
    <row r="658" spans="11:37" ht="12.75">
      <c r="K658"/>
      <c r="AK658"/>
    </row>
    <row r="659" spans="11:37" ht="12.75">
      <c r="K659"/>
      <c r="AK659"/>
    </row>
    <row r="660" spans="11:37" ht="12.75">
      <c r="K660"/>
      <c r="AK660"/>
    </row>
    <row r="661" spans="11:37" ht="12.75">
      <c r="K661"/>
      <c r="AK661"/>
    </row>
    <row r="662" spans="11:37" ht="12.75">
      <c r="K662"/>
      <c r="AK662"/>
    </row>
    <row r="663" spans="11:37" ht="12.75">
      <c r="K663"/>
      <c r="AK663"/>
    </row>
    <row r="664" spans="11:37" ht="12.75">
      <c r="K664"/>
      <c r="AK664"/>
    </row>
    <row r="665" spans="11:37" ht="12.75">
      <c r="K665"/>
      <c r="AK665"/>
    </row>
    <row r="666" spans="11:37" ht="12.75">
      <c r="K666"/>
      <c r="AK666"/>
    </row>
    <row r="667" spans="11:37" ht="12.75">
      <c r="K667"/>
      <c r="AK667"/>
    </row>
    <row r="668" spans="11:37" ht="12.75">
      <c r="K668"/>
      <c r="AK668"/>
    </row>
    <row r="669" spans="11:37" ht="12.75">
      <c r="K669"/>
      <c r="AK669"/>
    </row>
    <row r="670" spans="11:37" ht="12.75">
      <c r="K670"/>
      <c r="AK670"/>
    </row>
    <row r="671" spans="11:37" ht="12.75">
      <c r="K671"/>
      <c r="AK671"/>
    </row>
    <row r="672" spans="11:37" ht="12.75">
      <c r="K672"/>
      <c r="AK672"/>
    </row>
    <row r="673" spans="11:37" ht="12.75">
      <c r="K673"/>
      <c r="AK673"/>
    </row>
    <row r="674" spans="11:37" ht="12.75">
      <c r="K674"/>
      <c r="AK674"/>
    </row>
    <row r="675" spans="11:37" ht="12.75">
      <c r="K675"/>
      <c r="AK675"/>
    </row>
    <row r="676" spans="11:37" ht="12.75">
      <c r="K676"/>
      <c r="AK676"/>
    </row>
    <row r="677" spans="11:37" ht="12.75">
      <c r="K677"/>
      <c r="AK677"/>
    </row>
    <row r="678" spans="11:37" ht="12.75">
      <c r="K678"/>
      <c r="AK678"/>
    </row>
    <row r="679" spans="11:37" ht="12.75">
      <c r="K679"/>
      <c r="AK679"/>
    </row>
    <row r="680" spans="11:37" ht="12.75">
      <c r="K680"/>
      <c r="AK680"/>
    </row>
    <row r="681" spans="11:37" ht="12.75">
      <c r="K681"/>
      <c r="AK681"/>
    </row>
    <row r="682" spans="11:37" ht="12.75">
      <c r="K682"/>
      <c r="AK682"/>
    </row>
    <row r="683" spans="11:37" ht="12.75">
      <c r="K683"/>
      <c r="AK683"/>
    </row>
    <row r="684" spans="11:37" ht="12.75">
      <c r="K684"/>
      <c r="AK684"/>
    </row>
    <row r="685" spans="11:37" ht="12.75">
      <c r="K685"/>
      <c r="AK685"/>
    </row>
    <row r="686" spans="11:37" ht="12.75">
      <c r="K686"/>
      <c r="AK686"/>
    </row>
    <row r="687" spans="11:37" ht="12.75">
      <c r="K687"/>
      <c r="AK687"/>
    </row>
    <row r="688" spans="11:37" ht="12.75">
      <c r="K688"/>
      <c r="AK688"/>
    </row>
    <row r="689" spans="11:37" ht="12.75">
      <c r="K689"/>
      <c r="AK689"/>
    </row>
    <row r="690" spans="11:37" ht="12.75">
      <c r="K690"/>
      <c r="AK690"/>
    </row>
    <row r="691" spans="11:37" ht="12.75">
      <c r="K691"/>
      <c r="AK691"/>
    </row>
    <row r="692" spans="11:37" ht="12.75">
      <c r="K692"/>
      <c r="AK692"/>
    </row>
    <row r="693" spans="11:37" ht="12.75">
      <c r="K693"/>
      <c r="AK693"/>
    </row>
    <row r="694" spans="11:37" ht="12.75">
      <c r="K694"/>
      <c r="AK694"/>
    </row>
    <row r="695" spans="11:37" ht="12.75">
      <c r="K695"/>
      <c r="AK695"/>
    </row>
    <row r="696" spans="11:37" ht="12.75">
      <c r="K696"/>
      <c r="AK696"/>
    </row>
    <row r="697" spans="11:37" ht="12.75">
      <c r="K697"/>
      <c r="AK697"/>
    </row>
    <row r="698" spans="11:37" ht="12.75">
      <c r="K698"/>
      <c r="AK698"/>
    </row>
    <row r="699" spans="11:37" ht="12.75">
      <c r="K699"/>
      <c r="AK699"/>
    </row>
    <row r="700" spans="11:37" ht="12.75">
      <c r="K700"/>
      <c r="AK700"/>
    </row>
    <row r="701" spans="11:37" ht="12.75">
      <c r="K701"/>
      <c r="AK701"/>
    </row>
    <row r="702" spans="11:37" ht="12.75">
      <c r="K702"/>
      <c r="AK702"/>
    </row>
    <row r="703" spans="11:37" ht="12.75">
      <c r="K703"/>
      <c r="AK703"/>
    </row>
    <row r="704" spans="11:37" ht="12.75">
      <c r="K704"/>
      <c r="AK704"/>
    </row>
    <row r="705" spans="11:37" ht="12.75">
      <c r="K705"/>
      <c r="AK705"/>
    </row>
    <row r="706" spans="11:37" ht="12.75">
      <c r="K706"/>
      <c r="AK706"/>
    </row>
    <row r="707" spans="11:37" ht="12.75">
      <c r="K707"/>
      <c r="AK707"/>
    </row>
    <row r="708" spans="11:37" ht="12.75">
      <c r="K708"/>
      <c r="AK708"/>
    </row>
    <row r="709" spans="11:37" ht="12.75">
      <c r="K709"/>
      <c r="AK709"/>
    </row>
    <row r="710" spans="11:37" ht="12.75">
      <c r="K710"/>
      <c r="AK710"/>
    </row>
    <row r="711" spans="11:37" ht="12.75">
      <c r="K711"/>
      <c r="AK711"/>
    </row>
    <row r="712" spans="11:37" ht="12.75">
      <c r="K712"/>
      <c r="AK712"/>
    </row>
    <row r="713" spans="11:37" ht="12.75">
      <c r="K713"/>
      <c r="AK713"/>
    </row>
    <row r="714" spans="11:37" ht="12.75">
      <c r="K714"/>
      <c r="AK714"/>
    </row>
    <row r="715" spans="11:37" ht="12.75">
      <c r="K715"/>
      <c r="AK715"/>
    </row>
    <row r="716" spans="11:37" ht="12.75">
      <c r="K716"/>
      <c r="AK716"/>
    </row>
    <row r="717" spans="11:37" ht="12.75">
      <c r="K717"/>
      <c r="AK717"/>
    </row>
    <row r="718" spans="11:37" ht="12.75">
      <c r="K718"/>
      <c r="AK718"/>
    </row>
    <row r="719" spans="11:37" ht="12.75">
      <c r="K719"/>
      <c r="AK719"/>
    </row>
    <row r="720" spans="11:37" ht="12.75">
      <c r="K720"/>
      <c r="AK720"/>
    </row>
    <row r="721" spans="11:37" ht="12.75">
      <c r="K721"/>
      <c r="AK721"/>
    </row>
    <row r="722" spans="11:37" ht="12.75">
      <c r="K722"/>
      <c r="AK722"/>
    </row>
    <row r="723" spans="11:37" ht="12.75">
      <c r="K723"/>
      <c r="AK723"/>
    </row>
    <row r="724" spans="11:37" ht="12.75">
      <c r="K724"/>
      <c r="AK724"/>
    </row>
    <row r="725" spans="11:37" ht="12.75">
      <c r="K725"/>
      <c r="AK725"/>
    </row>
    <row r="726" spans="11:37" ht="12.75">
      <c r="K726"/>
      <c r="AK726"/>
    </row>
    <row r="727" spans="11:37" ht="12.75">
      <c r="K727"/>
      <c r="AK727"/>
    </row>
    <row r="728" spans="11:37" ht="12.75">
      <c r="K728"/>
      <c r="AK728"/>
    </row>
    <row r="729" spans="11:37" ht="12.75">
      <c r="K729"/>
      <c r="AK729"/>
    </row>
    <row r="730" spans="11:37" ht="12.75">
      <c r="K730"/>
      <c r="AK730"/>
    </row>
    <row r="731" spans="11:37" ht="12.75">
      <c r="K731"/>
      <c r="AK731"/>
    </row>
    <row r="732" spans="11:37" ht="12.75">
      <c r="K732"/>
      <c r="AK732"/>
    </row>
    <row r="733" spans="11:37" ht="12.75">
      <c r="K733"/>
      <c r="AK733"/>
    </row>
    <row r="734" spans="11:37" ht="12.75">
      <c r="K734"/>
      <c r="AK734"/>
    </row>
    <row r="735" spans="11:37" ht="12.75">
      <c r="K735"/>
      <c r="AK735"/>
    </row>
    <row r="736" spans="11:37" ht="12.75">
      <c r="K736"/>
      <c r="AK736"/>
    </row>
    <row r="737" spans="11:37" ht="12.75">
      <c r="K737"/>
      <c r="AK737"/>
    </row>
    <row r="738" spans="11:37" ht="12.75">
      <c r="K738"/>
      <c r="AK738"/>
    </row>
    <row r="739" spans="11:37" ht="12.75">
      <c r="K739"/>
      <c r="AK739"/>
    </row>
    <row r="740" spans="11:37" ht="12.75">
      <c r="K740"/>
      <c r="AK740"/>
    </row>
    <row r="741" spans="11:37" ht="12.75">
      <c r="K741"/>
      <c r="AK741"/>
    </row>
    <row r="742" spans="11:37" ht="12.75">
      <c r="K742"/>
      <c r="AK742"/>
    </row>
    <row r="743" spans="11:37" ht="12.75">
      <c r="K743"/>
      <c r="AK743"/>
    </row>
    <row r="744" spans="11:37" ht="12.75">
      <c r="K744"/>
      <c r="AK744"/>
    </row>
    <row r="745" spans="11:37" ht="12.75">
      <c r="K745"/>
      <c r="AK745"/>
    </row>
    <row r="746" spans="11:37" ht="12.75">
      <c r="K746"/>
      <c r="AK746"/>
    </row>
    <row r="747" spans="11:37" ht="12.75">
      <c r="K747"/>
      <c r="AK747"/>
    </row>
    <row r="748" spans="11:37" ht="12.75">
      <c r="K748"/>
      <c r="AK748"/>
    </row>
    <row r="749" spans="11:37" ht="12.75">
      <c r="K749"/>
      <c r="AK749"/>
    </row>
    <row r="750" spans="11:37" ht="12.75">
      <c r="K750"/>
      <c r="AK750"/>
    </row>
    <row r="751" spans="11:37" ht="12.75">
      <c r="K751"/>
      <c r="AK751"/>
    </row>
    <row r="752" spans="11:37" ht="12.75">
      <c r="K752"/>
      <c r="AK752"/>
    </row>
    <row r="753" spans="11:37" ht="12.75">
      <c r="K753"/>
      <c r="AK753"/>
    </row>
    <row r="754" spans="11:37" ht="12.75">
      <c r="K754"/>
      <c r="AK754"/>
    </row>
    <row r="755" spans="11:37" ht="12.75">
      <c r="K755"/>
      <c r="AK755"/>
    </row>
    <row r="756" spans="11:37" ht="12.75">
      <c r="K756"/>
      <c r="AK756"/>
    </row>
    <row r="757" spans="11:37" ht="12.75">
      <c r="K757"/>
      <c r="AK757"/>
    </row>
    <row r="758" spans="11:37" ht="12.75">
      <c r="K758"/>
      <c r="AK758"/>
    </row>
    <row r="759" spans="11:37" ht="12.75">
      <c r="K759"/>
      <c r="AK759"/>
    </row>
    <row r="760" spans="11:37" ht="12.75">
      <c r="K760"/>
      <c r="AK760"/>
    </row>
    <row r="761" spans="11:37" ht="12.75">
      <c r="K761"/>
      <c r="AK761"/>
    </row>
    <row r="762" spans="11:37" ht="12.75">
      <c r="K762"/>
      <c r="AK762"/>
    </row>
    <row r="763" spans="11:37" ht="12.75">
      <c r="K763"/>
      <c r="AK763"/>
    </row>
    <row r="764" spans="11:37" ht="12.75">
      <c r="K764"/>
      <c r="AK764"/>
    </row>
    <row r="765" spans="11:37" ht="12.75">
      <c r="K765"/>
      <c r="AK765"/>
    </row>
    <row r="766" spans="11:37" ht="12.75">
      <c r="K766"/>
      <c r="AK766"/>
    </row>
    <row r="767" spans="11:37" ht="12.75">
      <c r="K767"/>
      <c r="AK767"/>
    </row>
    <row r="768" spans="11:37" ht="12.75">
      <c r="K768"/>
      <c r="AK768"/>
    </row>
    <row r="769" spans="11:37" ht="12.75">
      <c r="K769"/>
      <c r="AK769"/>
    </row>
    <row r="770" spans="11:37" ht="12.75">
      <c r="K770"/>
      <c r="AK770"/>
    </row>
    <row r="771" spans="11:37" ht="12.75">
      <c r="K771"/>
      <c r="AK771"/>
    </row>
    <row r="772" spans="11:37" ht="12.75">
      <c r="K772"/>
      <c r="AK772"/>
    </row>
    <row r="773" spans="11:37" ht="12.75">
      <c r="K773"/>
      <c r="AK773"/>
    </row>
    <row r="774" spans="11:37" ht="12.75">
      <c r="K774"/>
      <c r="AK774"/>
    </row>
    <row r="775" spans="11:37" ht="12.75">
      <c r="K775"/>
      <c r="AK775"/>
    </row>
    <row r="776" spans="11:37" ht="12.75">
      <c r="K776"/>
      <c r="AK776"/>
    </row>
    <row r="777" spans="11:37" ht="12.75">
      <c r="K777"/>
      <c r="AK777"/>
    </row>
    <row r="778" spans="11:37" ht="12.75">
      <c r="K778"/>
      <c r="AK778"/>
    </row>
    <row r="779" spans="11:37" ht="12.75">
      <c r="K779"/>
      <c r="AK779"/>
    </row>
    <row r="780" spans="11:37" ht="12.75">
      <c r="K780"/>
      <c r="AK780"/>
    </row>
    <row r="781" spans="11:37" ht="12.75">
      <c r="K781"/>
      <c r="AK781"/>
    </row>
    <row r="782" spans="11:37" ht="12.75">
      <c r="K782"/>
      <c r="AK782"/>
    </row>
    <row r="783" spans="11:37" ht="12.75">
      <c r="K783"/>
      <c r="AK783"/>
    </row>
    <row r="784" spans="11:37" ht="12.75">
      <c r="K784"/>
      <c r="AK784"/>
    </row>
    <row r="785" spans="11:37" ht="12.75">
      <c r="K785"/>
      <c r="AK785"/>
    </row>
    <row r="786" spans="11:37" ht="12.75">
      <c r="K786"/>
      <c r="AK786"/>
    </row>
    <row r="787" spans="11:37" ht="12.75">
      <c r="K787"/>
      <c r="AK787"/>
    </row>
    <row r="788" spans="11:37" ht="12.75">
      <c r="K788"/>
      <c r="AK788"/>
    </row>
    <row r="789" spans="11:37" ht="12.75">
      <c r="K789"/>
      <c r="AK789"/>
    </row>
    <row r="790" spans="11:37" ht="12.75">
      <c r="K790"/>
      <c r="AK790"/>
    </row>
    <row r="791" spans="11:37" ht="12.75">
      <c r="K791"/>
      <c r="AK791"/>
    </row>
    <row r="792" spans="11:37" ht="12.75">
      <c r="K792"/>
      <c r="AK792"/>
    </row>
    <row r="793" spans="11:37" ht="12.75">
      <c r="K793"/>
      <c r="AK793"/>
    </row>
    <row r="794" spans="11:37" ht="12.75">
      <c r="K794"/>
      <c r="AK794"/>
    </row>
    <row r="795" spans="11:37" ht="12.75">
      <c r="K795"/>
      <c r="AK795"/>
    </row>
    <row r="796" spans="11:37" ht="12.75">
      <c r="K796"/>
      <c r="AK796"/>
    </row>
    <row r="797" spans="11:37" ht="12.75">
      <c r="K797"/>
      <c r="AK797"/>
    </row>
    <row r="798" spans="11:37" ht="12.75">
      <c r="K798"/>
      <c r="AK798"/>
    </row>
    <row r="799" spans="11:37" ht="12.75">
      <c r="K799"/>
      <c r="AK799"/>
    </row>
    <row r="800" spans="11:37" ht="12.75">
      <c r="K800"/>
      <c r="AK800"/>
    </row>
    <row r="801" spans="11:37" ht="12.75">
      <c r="K801"/>
      <c r="AK801"/>
    </row>
    <row r="802" spans="11:37" ht="12.75">
      <c r="K802"/>
      <c r="AK802"/>
    </row>
    <row r="803" spans="11:37" ht="12.75">
      <c r="K803"/>
      <c r="AK803"/>
    </row>
    <row r="804" spans="11:37" ht="12.75">
      <c r="K804"/>
      <c r="AK804"/>
    </row>
    <row r="805" spans="11:37" ht="12.75">
      <c r="K805"/>
      <c r="AK805"/>
    </row>
    <row r="806" spans="11:37" ht="12.75">
      <c r="K806"/>
      <c r="AK806"/>
    </row>
    <row r="807" spans="11:37" ht="12.75">
      <c r="K807"/>
      <c r="AK807"/>
    </row>
    <row r="808" spans="11:37" ht="12.75">
      <c r="K808"/>
      <c r="AK808"/>
    </row>
    <row r="809" spans="11:37" ht="12.75">
      <c r="K809"/>
      <c r="AK809"/>
    </row>
    <row r="810" spans="11:37" ht="12.75">
      <c r="K810"/>
      <c r="AK810"/>
    </row>
    <row r="811" spans="11:37" ht="12.75">
      <c r="K811"/>
      <c r="AK811"/>
    </row>
    <row r="812" spans="11:37" ht="12.75">
      <c r="K812"/>
      <c r="AK812"/>
    </row>
    <row r="813" spans="11:37" ht="12.75">
      <c r="K813"/>
      <c r="AK813"/>
    </row>
    <row r="814" spans="11:37" ht="12.75">
      <c r="K814"/>
      <c r="AK814"/>
    </row>
    <row r="815" spans="11:37" ht="12.75">
      <c r="K815"/>
      <c r="AK815"/>
    </row>
    <row r="816" spans="11:37" ht="12.75">
      <c r="K816"/>
      <c r="AK816"/>
    </row>
    <row r="817" spans="11:37" ht="12.75">
      <c r="K817"/>
      <c r="AK817"/>
    </row>
    <row r="818" spans="11:37" ht="12.75">
      <c r="K818"/>
      <c r="AK818"/>
    </row>
    <row r="819" spans="11:37" ht="12.75">
      <c r="K819"/>
      <c r="AK819"/>
    </row>
    <row r="820" spans="11:37" ht="12.75">
      <c r="K820"/>
      <c r="AK820"/>
    </row>
    <row r="821" spans="11:37" ht="12.75">
      <c r="K821"/>
      <c r="AK821"/>
    </row>
    <row r="822" spans="11:37" ht="12.75">
      <c r="K822"/>
      <c r="AK822"/>
    </row>
    <row r="823" spans="11:37" ht="12.75">
      <c r="K823"/>
      <c r="AK823"/>
    </row>
    <row r="824" spans="11:37" ht="12.75">
      <c r="K824"/>
      <c r="AK824"/>
    </row>
    <row r="825" spans="11:37" ht="12.75">
      <c r="K825"/>
      <c r="AK825"/>
    </row>
    <row r="826" spans="11:37" ht="12.75">
      <c r="K826"/>
      <c r="AK826"/>
    </row>
    <row r="827" spans="11:37" ht="12.75">
      <c r="K827"/>
      <c r="AK827"/>
    </row>
    <row r="828" spans="11:37" ht="12.75">
      <c r="K828"/>
      <c r="AK828"/>
    </row>
    <row r="829" spans="11:37" ht="12.75">
      <c r="K829"/>
      <c r="AK829"/>
    </row>
    <row r="830" spans="11:37" ht="12.75">
      <c r="K830"/>
      <c r="AK830"/>
    </row>
    <row r="831" spans="11:37" ht="12.75">
      <c r="K831"/>
      <c r="AK831"/>
    </row>
    <row r="832" spans="11:37" ht="12.75">
      <c r="K832"/>
      <c r="AK832"/>
    </row>
    <row r="833" spans="11:37" ht="12.75">
      <c r="K833"/>
      <c r="AK833"/>
    </row>
    <row r="834" spans="11:37" ht="12.75">
      <c r="K834"/>
      <c r="AK834"/>
    </row>
    <row r="835" spans="11:37" ht="12.75">
      <c r="K835"/>
      <c r="AK835"/>
    </row>
    <row r="836" spans="11:37" ht="12.75">
      <c r="K836"/>
      <c r="AK836"/>
    </row>
    <row r="837" spans="11:37" ht="12.75">
      <c r="K837"/>
      <c r="AK837"/>
    </row>
    <row r="838" spans="11:37" ht="12.75">
      <c r="K838"/>
      <c r="AK838"/>
    </row>
    <row r="839" spans="11:37" ht="12.75">
      <c r="K839"/>
      <c r="AK839"/>
    </row>
    <row r="840" spans="11:37" ht="12.75">
      <c r="K840"/>
      <c r="AK840"/>
    </row>
    <row r="841" spans="11:37" ht="12.75">
      <c r="K841"/>
      <c r="AK841"/>
    </row>
    <row r="842" spans="11:37" ht="12.75">
      <c r="K842"/>
      <c r="AK842"/>
    </row>
    <row r="843" spans="11:37" ht="12.75">
      <c r="K843"/>
      <c r="AK843"/>
    </row>
    <row r="844" spans="11:37" ht="12.75">
      <c r="K844"/>
      <c r="AK844"/>
    </row>
    <row r="845" spans="11:37" ht="12.75">
      <c r="K845"/>
      <c r="AK845"/>
    </row>
    <row r="846" spans="11:37" ht="12.75">
      <c r="K846"/>
      <c r="AK846"/>
    </row>
    <row r="847" spans="11:37" ht="12.75">
      <c r="K847"/>
      <c r="AK847"/>
    </row>
    <row r="848" spans="11:37" ht="12.75">
      <c r="K848"/>
      <c r="AK848"/>
    </row>
    <row r="849" spans="11:37" ht="12.75">
      <c r="K849"/>
      <c r="AK849"/>
    </row>
    <row r="850" spans="11:37" ht="12.75">
      <c r="K850"/>
      <c r="AK850"/>
    </row>
    <row r="851" spans="11:37" ht="12.75">
      <c r="K851"/>
      <c r="AK851"/>
    </row>
    <row r="852" spans="11:37" ht="12.75">
      <c r="K852"/>
      <c r="AK852"/>
    </row>
    <row r="853" spans="11:37" ht="12.75">
      <c r="K853"/>
      <c r="AK853"/>
    </row>
    <row r="854" spans="11:37" ht="12.75">
      <c r="K854"/>
      <c r="AK854"/>
    </row>
    <row r="855" spans="11:37" ht="12.75">
      <c r="K855"/>
      <c r="AK855"/>
    </row>
    <row r="856" spans="11:37" ht="12.75">
      <c r="K856"/>
      <c r="AK856"/>
    </row>
    <row r="857" spans="11:37" ht="12.75">
      <c r="K857"/>
      <c r="AK857"/>
    </row>
    <row r="858" spans="11:37" ht="12.75">
      <c r="K858"/>
      <c r="AK858"/>
    </row>
    <row r="859" spans="11:37" ht="12.75">
      <c r="K859"/>
      <c r="AK859"/>
    </row>
    <row r="860" spans="11:37" ht="12.75">
      <c r="K860"/>
      <c r="AK860"/>
    </row>
    <row r="861" spans="11:37" ht="12.75">
      <c r="K861"/>
      <c r="AK861"/>
    </row>
    <row r="862" spans="11:37" ht="12.75">
      <c r="K862"/>
      <c r="AK862"/>
    </row>
    <row r="863" spans="11:37" ht="12.75">
      <c r="K863"/>
      <c r="AK863"/>
    </row>
    <row r="864" spans="11:37" ht="12.75">
      <c r="K864"/>
      <c r="AK864"/>
    </row>
    <row r="865" spans="11:37" ht="12.75">
      <c r="K865"/>
      <c r="AK865"/>
    </row>
    <row r="866" spans="11:37" ht="12.75">
      <c r="K866"/>
      <c r="AK866"/>
    </row>
    <row r="867" spans="11:37" ht="12.75">
      <c r="K867"/>
      <c r="AK867"/>
    </row>
    <row r="868" spans="11:37" ht="12.75">
      <c r="K868"/>
      <c r="AK868"/>
    </row>
    <row r="869" spans="11:37" ht="12.75">
      <c r="K869"/>
      <c r="AK869"/>
    </row>
    <row r="870" spans="11:37" ht="12.75">
      <c r="K870"/>
      <c r="AK870"/>
    </row>
    <row r="871" spans="11:37" ht="12.75">
      <c r="K871"/>
      <c r="AK871"/>
    </row>
    <row r="872" spans="11:37" ht="12.75">
      <c r="K872"/>
      <c r="AK872"/>
    </row>
    <row r="873" spans="11:37" ht="12.75">
      <c r="K873"/>
      <c r="AK873"/>
    </row>
    <row r="874" spans="11:37" ht="12.75">
      <c r="K874"/>
      <c r="AK874"/>
    </row>
    <row r="875" spans="11:37" ht="12.75">
      <c r="K875"/>
      <c r="AK875"/>
    </row>
    <row r="876" spans="11:37" ht="12.75">
      <c r="K876"/>
      <c r="AK876"/>
    </row>
    <row r="877" spans="11:37" ht="12.75">
      <c r="K877"/>
      <c r="AK877"/>
    </row>
    <row r="878" spans="11:37" ht="12.75">
      <c r="K878"/>
      <c r="AK878"/>
    </row>
    <row r="879" spans="11:37" ht="12.75">
      <c r="K879"/>
      <c r="AK879"/>
    </row>
    <row r="880" spans="11:37" ht="12.75">
      <c r="K880"/>
      <c r="AK880"/>
    </row>
    <row r="881" spans="11:37" ht="12.75">
      <c r="K881"/>
      <c r="AK881"/>
    </row>
    <row r="882" spans="11:37" ht="12.75">
      <c r="K882"/>
      <c r="AK882"/>
    </row>
    <row r="883" spans="11:37" ht="12.75">
      <c r="K883"/>
      <c r="AK883"/>
    </row>
    <row r="884" spans="11:37" ht="12.75">
      <c r="K884"/>
      <c r="AK884"/>
    </row>
    <row r="885" spans="11:37" ht="12.75">
      <c r="K885"/>
      <c r="AK885"/>
    </row>
    <row r="886" spans="11:37" ht="12.75">
      <c r="K886"/>
      <c r="AK886"/>
    </row>
    <row r="887" spans="11:37" ht="12.75">
      <c r="K887"/>
      <c r="AK887"/>
    </row>
    <row r="888" spans="11:37" ht="12.75">
      <c r="K888"/>
      <c r="AK888"/>
    </row>
    <row r="889" spans="11:37" ht="12.75">
      <c r="K889"/>
      <c r="AK889"/>
    </row>
    <row r="890" spans="11:37" ht="12.75">
      <c r="K890"/>
      <c r="AK890"/>
    </row>
    <row r="891" spans="11:37" ht="12.75">
      <c r="K891"/>
      <c r="AK891"/>
    </row>
    <row r="892" spans="11:37" ht="12.75">
      <c r="K892"/>
      <c r="AK892"/>
    </row>
    <row r="893" spans="11:37" ht="12.75">
      <c r="K893"/>
      <c r="AK893"/>
    </row>
    <row r="894" spans="11:37" ht="12.75">
      <c r="K894"/>
      <c r="AK894"/>
    </row>
    <row r="895" spans="11:37" ht="12.75">
      <c r="K895"/>
      <c r="AK895"/>
    </row>
    <row r="896" spans="11:37" ht="12.75">
      <c r="K896"/>
      <c r="AK896"/>
    </row>
    <row r="897" spans="11:37" ht="12.75">
      <c r="K897"/>
      <c r="AK897"/>
    </row>
    <row r="898" spans="11:37" ht="12.75">
      <c r="K898"/>
      <c r="AK898"/>
    </row>
    <row r="899" spans="11:37" ht="12.75">
      <c r="K899"/>
      <c r="AK899"/>
    </row>
    <row r="900" spans="11:37" ht="12.75">
      <c r="K900"/>
      <c r="AK900"/>
    </row>
    <row r="901" spans="11:37" ht="12.75">
      <c r="K901"/>
      <c r="AK901"/>
    </row>
    <row r="902" spans="11:37" ht="12.75">
      <c r="K902"/>
      <c r="AK902"/>
    </row>
    <row r="903" spans="11:37" ht="12.75">
      <c r="K903"/>
      <c r="AK903"/>
    </row>
    <row r="904" spans="11:37" ht="12.75">
      <c r="K904"/>
      <c r="AK904"/>
    </row>
    <row r="905" spans="11:37" ht="12.75">
      <c r="K905"/>
      <c r="AK905"/>
    </row>
    <row r="906" spans="11:37" ht="12.75">
      <c r="K906"/>
      <c r="AK906"/>
    </row>
    <row r="907" spans="11:37" ht="12.75">
      <c r="K907"/>
      <c r="AK907"/>
    </row>
    <row r="908" spans="11:37" ht="12.75">
      <c r="K908"/>
      <c r="AK908"/>
    </row>
    <row r="909" spans="11:37" ht="12.75">
      <c r="K909"/>
      <c r="AK909"/>
    </row>
    <row r="910" spans="11:37" ht="12.75">
      <c r="K910"/>
      <c r="AK910"/>
    </row>
    <row r="911" spans="11:37" ht="12.75">
      <c r="K911"/>
      <c r="AK911"/>
    </row>
    <row r="912" spans="11:37" ht="12.75">
      <c r="K912"/>
      <c r="AK912"/>
    </row>
    <row r="913" spans="11:37" ht="12.75">
      <c r="K913"/>
      <c r="AK913"/>
    </row>
    <row r="914" spans="11:37" ht="12.75">
      <c r="K914"/>
      <c r="AK914"/>
    </row>
    <row r="915" spans="11:37" ht="12.75">
      <c r="K915"/>
      <c r="AK915"/>
    </row>
    <row r="916" spans="11:37" ht="12.75">
      <c r="K916"/>
      <c r="AK916"/>
    </row>
    <row r="917" spans="11:37" ht="12.75">
      <c r="K917"/>
      <c r="AK917"/>
    </row>
    <row r="918" spans="11:37" ht="12.75">
      <c r="K918"/>
      <c r="AK918"/>
    </row>
    <row r="919" spans="11:37" ht="12.75">
      <c r="K919"/>
      <c r="AK919"/>
    </row>
    <row r="920" spans="11:37" ht="12.75">
      <c r="K920"/>
      <c r="AK920"/>
    </row>
    <row r="921" spans="11:37" ht="12.75">
      <c r="K921"/>
      <c r="AK921"/>
    </row>
    <row r="922" spans="11:37" ht="12.75">
      <c r="K922"/>
      <c r="AK922"/>
    </row>
    <row r="923" spans="11:37" ht="12.75">
      <c r="K923"/>
      <c r="AK923"/>
    </row>
    <row r="924" spans="11:37" ht="12.75">
      <c r="K924"/>
      <c r="AK924"/>
    </row>
    <row r="925" spans="11:37" ht="12.75">
      <c r="K925"/>
      <c r="AK925"/>
    </row>
    <row r="926" spans="11:37" ht="12.75">
      <c r="K926"/>
      <c r="AK926"/>
    </row>
    <row r="927" spans="11:37" ht="12.75">
      <c r="K927"/>
      <c r="AK927"/>
    </row>
    <row r="928" spans="11:37" ht="12.75">
      <c r="K928"/>
      <c r="AK928"/>
    </row>
    <row r="929" spans="11:37" ht="12.75">
      <c r="K929"/>
      <c r="AK929"/>
    </row>
    <row r="930" spans="11:37" ht="12.75">
      <c r="K930"/>
      <c r="AK930"/>
    </row>
    <row r="931" spans="11:37" ht="12.75">
      <c r="K931"/>
      <c r="AK931"/>
    </row>
    <row r="932" spans="11:37" ht="12.75">
      <c r="K932"/>
      <c r="AK932"/>
    </row>
    <row r="933" spans="11:37" ht="12.75">
      <c r="K933"/>
      <c r="AK933"/>
    </row>
    <row r="934" spans="11:37" ht="12.75">
      <c r="K934"/>
      <c r="AK934"/>
    </row>
    <row r="935" spans="11:37" ht="12.75">
      <c r="K935"/>
      <c r="AK935"/>
    </row>
    <row r="936" spans="11:37" ht="12.75">
      <c r="K936"/>
      <c r="AK936"/>
    </row>
    <row r="937" spans="11:37" ht="12.75">
      <c r="K937"/>
      <c r="AK937"/>
    </row>
    <row r="938" spans="11:37" ht="12.75">
      <c r="K938"/>
      <c r="AK938"/>
    </row>
    <row r="939" spans="11:37" ht="12.75">
      <c r="K939"/>
      <c r="AK939"/>
    </row>
    <row r="940" spans="11:37" ht="12.75">
      <c r="K940"/>
      <c r="AK940"/>
    </row>
    <row r="941" spans="11:37" ht="12.75">
      <c r="K941"/>
      <c r="AK941"/>
    </row>
    <row r="942" spans="11:37" ht="12.75">
      <c r="K942"/>
      <c r="AK942"/>
    </row>
    <row r="943" spans="11:37" ht="12.75">
      <c r="K943"/>
      <c r="AK943"/>
    </row>
    <row r="944" spans="11:37" ht="12.75">
      <c r="K944"/>
      <c r="AK944"/>
    </row>
    <row r="945" spans="11:37" ht="12.75">
      <c r="K945"/>
      <c r="AK945"/>
    </row>
    <row r="946" spans="11:37" ht="12.75">
      <c r="K946"/>
      <c r="AK946"/>
    </row>
    <row r="947" spans="11:37" ht="12.75">
      <c r="K947"/>
      <c r="AK947"/>
    </row>
    <row r="948" spans="11:37" ht="12.75">
      <c r="K948"/>
      <c r="AK948"/>
    </row>
    <row r="949" spans="11:37" ht="12.75">
      <c r="K949"/>
      <c r="AK949"/>
    </row>
    <row r="950" spans="11:37" ht="12.75">
      <c r="K950"/>
      <c r="AK950"/>
    </row>
    <row r="951" spans="11:37" ht="12.75">
      <c r="K951"/>
      <c r="AK951"/>
    </row>
    <row r="952" spans="11:37" ht="12.75">
      <c r="K952"/>
      <c r="AK952"/>
    </row>
    <row r="953" spans="11:37" ht="12.75">
      <c r="K953"/>
      <c r="AK953"/>
    </row>
    <row r="954" spans="11:37" ht="12.75">
      <c r="K954"/>
      <c r="AK954"/>
    </row>
    <row r="955" spans="11:37" ht="12.75">
      <c r="K955"/>
      <c r="AK955"/>
    </row>
    <row r="956" spans="11:37" ht="12.75">
      <c r="K956"/>
      <c r="AK956"/>
    </row>
    <row r="957" spans="11:37" ht="12.75">
      <c r="K957"/>
      <c r="AK957"/>
    </row>
    <row r="958" spans="11:37" ht="12.75">
      <c r="K958"/>
      <c r="AK958"/>
    </row>
    <row r="959" spans="11:37" ht="12.75">
      <c r="K959"/>
      <c r="AK959"/>
    </row>
    <row r="960" spans="11:37" ht="12.75">
      <c r="K960"/>
      <c r="AK960"/>
    </row>
    <row r="961" spans="11:37" ht="12.75">
      <c r="K961"/>
      <c r="AK961"/>
    </row>
    <row r="962" spans="11:37" ht="12.75">
      <c r="K962"/>
      <c r="AK962"/>
    </row>
    <row r="963" spans="11:37" ht="12.75">
      <c r="K963"/>
      <c r="AK963"/>
    </row>
    <row r="964" spans="11:37" ht="12.75">
      <c r="K964"/>
      <c r="AK964"/>
    </row>
    <row r="965" spans="11:37" ht="12.75">
      <c r="K965"/>
      <c r="AK965"/>
    </row>
    <row r="966" spans="11:37" ht="12.75">
      <c r="K966"/>
      <c r="AK966"/>
    </row>
    <row r="967" spans="11:37" ht="12.75">
      <c r="K967"/>
      <c r="AK967"/>
    </row>
    <row r="968" spans="11:37" ht="12.75">
      <c r="K968"/>
      <c r="AK968"/>
    </row>
    <row r="969" spans="11:37" ht="12.75">
      <c r="K969"/>
      <c r="AK969"/>
    </row>
    <row r="970" spans="11:37" ht="12.75">
      <c r="K970"/>
      <c r="AK970"/>
    </row>
    <row r="971" spans="11:37" ht="12.75">
      <c r="K971"/>
      <c r="AK971"/>
    </row>
    <row r="972" spans="11:37" ht="12.75">
      <c r="K972"/>
      <c r="AK972"/>
    </row>
    <row r="973" spans="11:37" ht="12.75">
      <c r="K973"/>
      <c r="AK973"/>
    </row>
    <row r="974" spans="11:37" ht="12.75">
      <c r="K974"/>
      <c r="AK974"/>
    </row>
    <row r="975" spans="11:37" ht="12.75">
      <c r="K975"/>
      <c r="AK975"/>
    </row>
    <row r="976" spans="11:37" ht="12.75">
      <c r="K976"/>
      <c r="AK976"/>
    </row>
    <row r="977" spans="11:37" ht="12.75">
      <c r="K977"/>
      <c r="AK977"/>
    </row>
    <row r="978" spans="11:37" ht="12.75">
      <c r="K978"/>
      <c r="AK978"/>
    </row>
    <row r="979" spans="11:37" ht="12.75">
      <c r="K979"/>
      <c r="AK979"/>
    </row>
    <row r="980" spans="11:37" ht="12.75">
      <c r="K980"/>
      <c r="AK980"/>
    </row>
    <row r="981" spans="11:37" ht="12.75">
      <c r="K981"/>
      <c r="AK981"/>
    </row>
    <row r="982" spans="11:37" ht="12.75">
      <c r="K982"/>
      <c r="AK982"/>
    </row>
    <row r="983" spans="11:37" ht="12.75">
      <c r="K983"/>
      <c r="AK983"/>
    </row>
    <row r="984" spans="11:37" ht="12.75">
      <c r="K984"/>
      <c r="AK984"/>
    </row>
    <row r="985" spans="11:37" ht="12.75">
      <c r="K985"/>
      <c r="AK985"/>
    </row>
    <row r="986" spans="11:37" ht="12.75">
      <c r="K986"/>
      <c r="AK986"/>
    </row>
    <row r="987" spans="11:37" ht="12.75">
      <c r="K987"/>
      <c r="AK987"/>
    </row>
    <row r="988" spans="11:37" ht="12.75">
      <c r="K988"/>
      <c r="AK988"/>
    </row>
    <row r="989" spans="11:37" ht="12.75">
      <c r="K989"/>
      <c r="AK989"/>
    </row>
    <row r="990" spans="11:37" ht="12.75">
      <c r="K990"/>
      <c r="AK990"/>
    </row>
    <row r="991" spans="11:37" ht="12.75">
      <c r="K991"/>
      <c r="AK991"/>
    </row>
    <row r="992" spans="11:37" ht="12.75">
      <c r="K992"/>
      <c r="AK992"/>
    </row>
    <row r="993" spans="11:37" ht="12.75">
      <c r="K993"/>
      <c r="AK993"/>
    </row>
    <row r="994" spans="11:37" ht="12.75">
      <c r="K994"/>
      <c r="AK994"/>
    </row>
    <row r="995" spans="11:37" ht="12.75">
      <c r="K995"/>
      <c r="AK995"/>
    </row>
    <row r="996" spans="11:37" ht="12.75">
      <c r="K996"/>
      <c r="AK996"/>
    </row>
    <row r="997" spans="11:37" ht="12.75">
      <c r="K997"/>
      <c r="AK997"/>
    </row>
    <row r="998" spans="11:37" ht="12.75">
      <c r="K998"/>
      <c r="AK998"/>
    </row>
    <row r="999" spans="11:37" ht="12.75">
      <c r="K999"/>
      <c r="AK999"/>
    </row>
    <row r="1000" spans="11:37" ht="12.75">
      <c r="K1000"/>
      <c r="AK1000"/>
    </row>
    <row r="1001" spans="11:37" ht="12.75">
      <c r="K1001"/>
      <c r="AK1001"/>
    </row>
    <row r="1002" spans="11:37" ht="12.75">
      <c r="K1002"/>
      <c r="AK1002"/>
    </row>
    <row r="1003" spans="11:37" ht="12.75">
      <c r="K1003"/>
      <c r="AK1003"/>
    </row>
    <row r="1004" spans="11:37" ht="12.75">
      <c r="K1004"/>
      <c r="AK1004"/>
    </row>
    <row r="1005" spans="11:37" ht="12.75">
      <c r="K1005"/>
      <c r="AK1005"/>
    </row>
    <row r="1006" spans="11:37" ht="12.75">
      <c r="K1006"/>
      <c r="AK1006"/>
    </row>
    <row r="1007" spans="11:37" ht="12.75">
      <c r="K1007"/>
      <c r="AK1007"/>
    </row>
    <row r="1008" spans="11:37" ht="12.75">
      <c r="K1008"/>
      <c r="AK1008"/>
    </row>
    <row r="1009" spans="11:37" ht="12.75">
      <c r="K1009"/>
      <c r="AK1009"/>
    </row>
    <row r="1010" spans="11:37" ht="12.75">
      <c r="K1010"/>
      <c r="AK1010"/>
    </row>
    <row r="1011" spans="11:37" ht="12.75">
      <c r="K1011"/>
      <c r="AK1011"/>
    </row>
    <row r="1012" spans="11:37" ht="12.75">
      <c r="K1012"/>
      <c r="AK1012"/>
    </row>
    <row r="1013" spans="11:37" ht="12.75">
      <c r="K1013"/>
      <c r="AK1013"/>
    </row>
    <row r="1014" spans="11:37" ht="12.75">
      <c r="K1014"/>
      <c r="AK1014"/>
    </row>
    <row r="1015" spans="11:37" ht="12.75">
      <c r="K1015"/>
      <c r="AK1015"/>
    </row>
    <row r="1016" spans="11:37" ht="12.75">
      <c r="K1016"/>
      <c r="AK1016"/>
    </row>
    <row r="1017" spans="11:37" ht="12.75">
      <c r="K1017"/>
      <c r="AK1017"/>
    </row>
    <row r="1018" spans="11:37" ht="12.75">
      <c r="K1018"/>
      <c r="AK1018"/>
    </row>
    <row r="1019" spans="11:37" ht="12.75">
      <c r="K1019"/>
      <c r="AK1019"/>
    </row>
    <row r="1020" spans="11:37" ht="12.75">
      <c r="K1020"/>
      <c r="AK1020"/>
    </row>
    <row r="1021" spans="11:37" ht="12.75">
      <c r="K1021"/>
      <c r="AK1021"/>
    </row>
    <row r="1022" spans="11:37" ht="12.75">
      <c r="K1022"/>
      <c r="AK1022"/>
    </row>
    <row r="1023" spans="11:37" ht="12.75">
      <c r="K1023"/>
      <c r="AK1023"/>
    </row>
  </sheetData>
  <sheetProtection password="EE5D" sheet="1" selectLockedCells="1" selectUnlockedCells="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210"/>
  <sheetViews>
    <sheet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42" sqref="D42"/>
    </sheetView>
  </sheetViews>
  <sheetFormatPr defaultColWidth="9.140625" defaultRowHeight="12.75"/>
  <cols>
    <col min="1" max="1" width="7.00390625" style="30" bestFit="1" customWidth="1"/>
    <col min="2" max="2" width="51.140625" style="190" bestFit="1" customWidth="1"/>
    <col min="3" max="3" width="10.7109375" style="30" bestFit="1" customWidth="1"/>
    <col min="4" max="4" width="12.421875" style="132" customWidth="1"/>
    <col min="5" max="5" width="10.7109375" style="30" bestFit="1" customWidth="1"/>
    <col min="6" max="16384" width="9.140625" style="9" customWidth="1"/>
  </cols>
  <sheetData>
    <row r="1" spans="1:5" s="30" customFormat="1" ht="33.75">
      <c r="A1" s="183" t="s">
        <v>287</v>
      </c>
      <c r="B1" s="183" t="s">
        <v>177</v>
      </c>
      <c r="C1" s="184" t="s">
        <v>115</v>
      </c>
      <c r="D1" s="184" t="s">
        <v>565</v>
      </c>
      <c r="E1" s="184" t="s">
        <v>659</v>
      </c>
    </row>
    <row r="2" spans="1:5" s="30" customFormat="1" ht="12.75">
      <c r="A2" s="187">
        <v>0</v>
      </c>
      <c r="B2" s="131" t="s">
        <v>109</v>
      </c>
      <c r="C2" s="188"/>
      <c r="D2" s="131">
        <v>100</v>
      </c>
      <c r="E2" s="188" t="e">
        <v>#N/A</v>
      </c>
    </row>
    <row r="3" spans="1:5" s="30" customFormat="1" ht="11.25">
      <c r="A3" s="185">
        <v>3801</v>
      </c>
      <c r="B3" s="186" t="s">
        <v>234</v>
      </c>
      <c r="C3" s="186"/>
      <c r="D3" s="131">
        <v>750</v>
      </c>
      <c r="E3" s="186" t="s">
        <v>661</v>
      </c>
    </row>
    <row r="4" spans="1:5" ht="12.75">
      <c r="A4" s="185">
        <v>13801</v>
      </c>
      <c r="B4" s="186" t="s">
        <v>235</v>
      </c>
      <c r="C4" s="186"/>
      <c r="D4" s="131">
        <v>700</v>
      </c>
      <c r="E4" s="186" t="s">
        <v>661</v>
      </c>
    </row>
    <row r="5" spans="1:5" ht="12.75">
      <c r="A5" s="185">
        <v>14801</v>
      </c>
      <c r="B5" s="186" t="s">
        <v>178</v>
      </c>
      <c r="C5" s="186"/>
      <c r="D5" s="131">
        <v>300</v>
      </c>
      <c r="E5" s="186" t="s">
        <v>661</v>
      </c>
    </row>
    <row r="6" spans="1:5" s="30" customFormat="1" ht="11.25">
      <c r="A6" s="185">
        <v>14802</v>
      </c>
      <c r="B6" s="186" t="s">
        <v>236</v>
      </c>
      <c r="C6" s="186"/>
      <c r="D6" s="131">
        <v>250</v>
      </c>
      <c r="E6" s="186" t="s">
        <v>661</v>
      </c>
    </row>
    <row r="7" spans="1:5" s="30" customFormat="1" ht="11.25">
      <c r="A7" s="185">
        <v>14803</v>
      </c>
      <c r="B7" s="186" t="s">
        <v>179</v>
      </c>
      <c r="C7" s="186"/>
      <c r="D7" s="131">
        <v>500</v>
      </c>
      <c r="E7" s="186" t="s">
        <v>661</v>
      </c>
    </row>
    <row r="8" spans="1:5" s="30" customFormat="1" ht="11.25">
      <c r="A8" s="185">
        <v>14804</v>
      </c>
      <c r="B8" s="186" t="s">
        <v>107</v>
      </c>
      <c r="C8" s="186"/>
      <c r="D8" s="131">
        <v>1000</v>
      </c>
      <c r="E8" s="186" t="s">
        <v>661</v>
      </c>
    </row>
    <row r="9" spans="1:5" s="30" customFormat="1" ht="11.25">
      <c r="A9" s="185">
        <v>15801</v>
      </c>
      <c r="B9" s="186" t="s">
        <v>180</v>
      </c>
      <c r="C9" s="186"/>
      <c r="D9" s="131">
        <v>1000</v>
      </c>
      <c r="E9" s="186" t="s">
        <v>661</v>
      </c>
    </row>
    <row r="10" spans="1:5" s="30" customFormat="1" ht="11.25">
      <c r="A10" s="185">
        <v>15802</v>
      </c>
      <c r="B10" s="186" t="s">
        <v>237</v>
      </c>
      <c r="C10" s="186"/>
      <c r="D10" s="131">
        <v>2500</v>
      </c>
      <c r="E10" s="186" t="s">
        <v>661</v>
      </c>
    </row>
    <row r="11" spans="1:5" s="30" customFormat="1" ht="11.25">
      <c r="A11" s="185">
        <v>15803</v>
      </c>
      <c r="B11" s="186" t="s">
        <v>181</v>
      </c>
      <c r="C11" s="186"/>
      <c r="D11" s="131">
        <v>1000</v>
      </c>
      <c r="E11" s="186" t="s">
        <v>661</v>
      </c>
    </row>
    <row r="12" spans="1:5" s="30" customFormat="1" ht="11.25">
      <c r="A12" s="185">
        <v>15805</v>
      </c>
      <c r="B12" s="186" t="s">
        <v>238</v>
      </c>
      <c r="C12" s="186"/>
      <c r="D12" s="131">
        <v>1176</v>
      </c>
      <c r="E12" s="186" t="s">
        <v>661</v>
      </c>
    </row>
    <row r="13" spans="1:5" s="30" customFormat="1" ht="11.25">
      <c r="A13" s="185">
        <v>15806</v>
      </c>
      <c r="B13" s="186" t="s">
        <v>239</v>
      </c>
      <c r="C13" s="186"/>
      <c r="D13" s="131">
        <v>4500</v>
      </c>
      <c r="E13" s="186" t="s">
        <v>661</v>
      </c>
    </row>
    <row r="14" spans="1:5" s="30" customFormat="1" ht="11.25">
      <c r="A14" s="185">
        <v>15807</v>
      </c>
      <c r="B14" s="186" t="s">
        <v>186</v>
      </c>
      <c r="C14" s="186"/>
      <c r="D14" s="131">
        <v>1100</v>
      </c>
      <c r="E14" s="186" t="s">
        <v>661</v>
      </c>
    </row>
    <row r="15" spans="1:5" s="30" customFormat="1" ht="11.25">
      <c r="A15" s="185">
        <v>15808</v>
      </c>
      <c r="B15" s="186" t="s">
        <v>182</v>
      </c>
      <c r="C15" s="186"/>
      <c r="D15" s="131">
        <v>661</v>
      </c>
      <c r="E15" s="186" t="s">
        <v>661</v>
      </c>
    </row>
    <row r="16" spans="1:5" s="30" customFormat="1" ht="11.25">
      <c r="A16" s="185">
        <v>15809</v>
      </c>
      <c r="B16" s="186" t="s">
        <v>183</v>
      </c>
      <c r="C16" s="186"/>
      <c r="D16" s="131">
        <v>1000</v>
      </c>
      <c r="E16" s="186" t="s">
        <v>661</v>
      </c>
    </row>
    <row r="17" spans="1:5" s="30" customFormat="1" ht="11.25">
      <c r="A17" s="185">
        <v>15814</v>
      </c>
      <c r="B17" s="186" t="s">
        <v>187</v>
      </c>
      <c r="C17" s="186"/>
      <c r="D17" s="131">
        <v>425</v>
      </c>
      <c r="E17" s="186" t="s">
        <v>661</v>
      </c>
    </row>
    <row r="18" spans="1:5" s="30" customFormat="1" ht="11.25">
      <c r="A18" s="185">
        <v>15815</v>
      </c>
      <c r="B18" s="186" t="s">
        <v>188</v>
      </c>
      <c r="C18" s="186"/>
      <c r="D18" s="131">
        <v>1500</v>
      </c>
      <c r="E18" s="186" t="s">
        <v>661</v>
      </c>
    </row>
    <row r="19" spans="1:5" s="30" customFormat="1" ht="11.25">
      <c r="A19" s="185">
        <v>15816</v>
      </c>
      <c r="B19" s="186" t="s">
        <v>189</v>
      </c>
      <c r="C19" s="186"/>
      <c r="D19" s="131">
        <v>360</v>
      </c>
      <c r="E19" s="186" t="s">
        <v>661</v>
      </c>
    </row>
    <row r="20" spans="1:5" s="30" customFormat="1" ht="11.25">
      <c r="A20" s="185">
        <v>15817</v>
      </c>
      <c r="B20" s="186" t="s">
        <v>184</v>
      </c>
      <c r="C20" s="186"/>
      <c r="D20" s="131">
        <v>500</v>
      </c>
      <c r="E20" s="186" t="s">
        <v>661</v>
      </c>
    </row>
    <row r="21" spans="1:5" s="30" customFormat="1" ht="11.25">
      <c r="A21" s="185">
        <v>15819</v>
      </c>
      <c r="B21" s="186" t="s">
        <v>185</v>
      </c>
      <c r="C21" s="186"/>
      <c r="D21" s="131">
        <v>2000</v>
      </c>
      <c r="E21" s="186" t="s">
        <v>661</v>
      </c>
    </row>
    <row r="22" spans="1:5" s="30" customFormat="1" ht="11.25">
      <c r="A22" s="185">
        <v>15820</v>
      </c>
      <c r="B22" s="186" t="s">
        <v>190</v>
      </c>
      <c r="C22" s="186"/>
      <c r="D22" s="131">
        <v>500</v>
      </c>
      <c r="E22" s="186" t="s">
        <v>661</v>
      </c>
    </row>
    <row r="23" spans="1:5" s="30" customFormat="1" ht="11.25">
      <c r="A23" s="185">
        <v>15822</v>
      </c>
      <c r="B23" s="186" t="s">
        <v>191</v>
      </c>
      <c r="C23" s="186"/>
      <c r="D23" s="131">
        <v>4448</v>
      </c>
      <c r="E23" s="186" t="s">
        <v>661</v>
      </c>
    </row>
    <row r="24" spans="1:5" s="30" customFormat="1" ht="11.25">
      <c r="A24" s="185">
        <v>15823</v>
      </c>
      <c r="B24" s="186" t="s">
        <v>584</v>
      </c>
      <c r="C24" s="186"/>
      <c r="D24" s="131">
        <v>300</v>
      </c>
      <c r="E24" s="186" t="s">
        <v>661</v>
      </c>
    </row>
    <row r="25" spans="1:5" s="30" customFormat="1" ht="11.25">
      <c r="A25" s="185">
        <v>15825</v>
      </c>
      <c r="B25" s="186" t="s">
        <v>291</v>
      </c>
      <c r="C25" s="186"/>
      <c r="D25" s="131">
        <v>600</v>
      </c>
      <c r="E25" s="186" t="s">
        <v>661</v>
      </c>
    </row>
    <row r="26" spans="1:5" s="30" customFormat="1" ht="11.25">
      <c r="A26" s="185">
        <v>15826</v>
      </c>
      <c r="B26" s="186" t="s">
        <v>580</v>
      </c>
      <c r="C26" s="186"/>
      <c r="D26" s="131">
        <v>1320</v>
      </c>
      <c r="E26" s="186" t="s">
        <v>661</v>
      </c>
    </row>
    <row r="27" spans="1:5" s="30" customFormat="1" ht="11.25">
      <c r="A27" s="185">
        <v>15827</v>
      </c>
      <c r="B27" s="186" t="s">
        <v>145</v>
      </c>
      <c r="C27" s="186"/>
      <c r="D27" s="131">
        <v>1500</v>
      </c>
      <c r="E27" s="186" t="s">
        <v>661</v>
      </c>
    </row>
    <row r="28" spans="1:5" s="30" customFormat="1" ht="11.25">
      <c r="A28" s="185">
        <v>15828</v>
      </c>
      <c r="B28" s="186" t="s">
        <v>146</v>
      </c>
      <c r="C28" s="186"/>
      <c r="D28" s="131">
        <v>3500</v>
      </c>
      <c r="E28" s="186" t="s">
        <v>661</v>
      </c>
    </row>
    <row r="29" spans="1:5" s="30" customFormat="1" ht="11.25">
      <c r="A29" s="185">
        <v>15830</v>
      </c>
      <c r="B29" s="186" t="s">
        <v>279</v>
      </c>
      <c r="C29" s="186"/>
      <c r="D29" s="131">
        <v>3600</v>
      </c>
      <c r="E29" s="186" t="s">
        <v>661</v>
      </c>
    </row>
    <row r="30" spans="1:5" s="30" customFormat="1" ht="11.25">
      <c r="A30" s="185">
        <v>15831</v>
      </c>
      <c r="B30" s="186" t="s">
        <v>141</v>
      </c>
      <c r="C30" s="186"/>
      <c r="D30" s="131">
        <v>900</v>
      </c>
      <c r="E30" s="186" t="s">
        <v>661</v>
      </c>
    </row>
    <row r="31" spans="1:5" s="30" customFormat="1" ht="11.25">
      <c r="A31" s="185">
        <v>15832</v>
      </c>
      <c r="B31" s="186" t="s">
        <v>230</v>
      </c>
      <c r="C31" s="186"/>
      <c r="D31" s="131">
        <v>1400</v>
      </c>
      <c r="E31" s="186" t="s">
        <v>661</v>
      </c>
    </row>
    <row r="32" spans="1:5" s="30" customFormat="1" ht="11.25">
      <c r="A32" s="185">
        <v>15833</v>
      </c>
      <c r="B32" s="186" t="s">
        <v>578</v>
      </c>
      <c r="C32" s="186"/>
      <c r="D32" s="131">
        <v>480</v>
      </c>
      <c r="E32" s="186" t="s">
        <v>661</v>
      </c>
    </row>
    <row r="33" spans="1:5" s="30" customFormat="1" ht="11.25">
      <c r="A33" s="185">
        <v>21803</v>
      </c>
      <c r="B33" s="186" t="s">
        <v>192</v>
      </c>
      <c r="C33" s="186"/>
      <c r="D33" s="131">
        <v>500</v>
      </c>
      <c r="E33" s="186" t="s">
        <v>661</v>
      </c>
    </row>
    <row r="34" spans="1:5" s="30" customFormat="1" ht="11.25">
      <c r="A34" s="185">
        <v>21805</v>
      </c>
      <c r="B34" s="186" t="s">
        <v>448</v>
      </c>
      <c r="C34" s="186"/>
      <c r="D34" s="131">
        <v>1000</v>
      </c>
      <c r="E34" s="186" t="s">
        <v>661</v>
      </c>
    </row>
    <row r="35" spans="1:5" s="30" customFormat="1" ht="11.25">
      <c r="A35" s="185">
        <v>31803</v>
      </c>
      <c r="B35" s="186" t="s">
        <v>142</v>
      </c>
      <c r="C35" s="186"/>
      <c r="D35" s="131">
        <v>900</v>
      </c>
      <c r="E35" s="186" t="s">
        <v>661</v>
      </c>
    </row>
    <row r="36" spans="1:5" s="30" customFormat="1" ht="15">
      <c r="A36" s="191">
        <v>43801</v>
      </c>
      <c r="B36" s="192" t="s">
        <v>649</v>
      </c>
      <c r="C36" s="193" t="s">
        <v>658</v>
      </c>
      <c r="D36" s="195">
        <v>1300</v>
      </c>
      <c r="E36" s="193" t="s">
        <v>661</v>
      </c>
    </row>
    <row r="37" spans="1:5" s="30" customFormat="1" ht="11.25">
      <c r="A37" s="185">
        <v>46802</v>
      </c>
      <c r="B37" s="186" t="s">
        <v>193</v>
      </c>
      <c r="C37" s="186"/>
      <c r="D37" s="131">
        <v>400</v>
      </c>
      <c r="E37" s="186" t="s">
        <v>661</v>
      </c>
    </row>
    <row r="38" spans="1:5" s="30" customFormat="1" ht="11.25">
      <c r="A38" s="185">
        <v>57802</v>
      </c>
      <c r="B38" s="186" t="s">
        <v>147</v>
      </c>
      <c r="C38" s="186"/>
      <c r="D38" s="131">
        <v>1000</v>
      </c>
      <c r="E38" s="186" t="s">
        <v>661</v>
      </c>
    </row>
    <row r="39" spans="1:5" s="30" customFormat="1" ht="11.25">
      <c r="A39" s="185">
        <v>57803</v>
      </c>
      <c r="B39" s="186" t="s">
        <v>590</v>
      </c>
      <c r="C39" s="186"/>
      <c r="D39" s="131">
        <v>2500</v>
      </c>
      <c r="E39" s="186" t="s">
        <v>661</v>
      </c>
    </row>
    <row r="40" spans="1:5" s="30" customFormat="1" ht="11.25">
      <c r="A40" s="185">
        <v>57804</v>
      </c>
      <c r="B40" s="186" t="s">
        <v>194</v>
      </c>
      <c r="C40" s="186"/>
      <c r="D40" s="131">
        <v>3050</v>
      </c>
      <c r="E40" s="186" t="s">
        <v>661</v>
      </c>
    </row>
    <row r="41" spans="1:5" s="30" customFormat="1" ht="11.25">
      <c r="A41" s="185">
        <v>57805</v>
      </c>
      <c r="B41" s="186" t="s">
        <v>195</v>
      </c>
      <c r="C41" s="186"/>
      <c r="D41" s="131">
        <v>450</v>
      </c>
      <c r="E41" s="186" t="s">
        <v>661</v>
      </c>
    </row>
    <row r="42" spans="1:5" s="30" customFormat="1" ht="11.25">
      <c r="A42" s="185">
        <v>57806</v>
      </c>
      <c r="B42" s="186" t="s">
        <v>148</v>
      </c>
      <c r="C42" s="186"/>
      <c r="D42" s="131">
        <v>2000</v>
      </c>
      <c r="E42" s="186" t="s">
        <v>661</v>
      </c>
    </row>
    <row r="43" spans="1:5" s="30" customFormat="1" ht="11.25">
      <c r="A43" s="185">
        <v>57807</v>
      </c>
      <c r="B43" s="186" t="s">
        <v>149</v>
      </c>
      <c r="C43" s="186"/>
      <c r="D43" s="131">
        <v>10000</v>
      </c>
      <c r="E43" s="186" t="s">
        <v>661</v>
      </c>
    </row>
    <row r="44" spans="1:5" s="30" customFormat="1" ht="11.25">
      <c r="A44" s="185">
        <v>57808</v>
      </c>
      <c r="B44" s="186" t="s">
        <v>196</v>
      </c>
      <c r="C44" s="186"/>
      <c r="D44" s="131">
        <v>1500</v>
      </c>
      <c r="E44" s="186" t="s">
        <v>661</v>
      </c>
    </row>
    <row r="45" spans="1:5" s="30" customFormat="1" ht="11.25">
      <c r="A45" s="185">
        <v>57809</v>
      </c>
      <c r="B45" s="186" t="s">
        <v>150</v>
      </c>
      <c r="C45" s="186"/>
      <c r="D45" s="131">
        <v>500</v>
      </c>
      <c r="E45" s="186" t="s">
        <v>661</v>
      </c>
    </row>
    <row r="46" spans="1:5" s="30" customFormat="1" ht="11.25">
      <c r="A46" s="185">
        <v>57810</v>
      </c>
      <c r="B46" s="186" t="s">
        <v>151</v>
      </c>
      <c r="C46" s="186"/>
      <c r="D46" s="131">
        <v>1000</v>
      </c>
      <c r="E46" s="186" t="s">
        <v>661</v>
      </c>
    </row>
    <row r="47" spans="1:5" s="30" customFormat="1" ht="11.25">
      <c r="A47" s="185">
        <v>57811</v>
      </c>
      <c r="B47" s="186" t="s">
        <v>197</v>
      </c>
      <c r="C47" s="186"/>
      <c r="D47" s="131">
        <v>900</v>
      </c>
      <c r="E47" s="186" t="s">
        <v>661</v>
      </c>
    </row>
    <row r="48" spans="1:5" s="30" customFormat="1" ht="11.25">
      <c r="A48" s="185">
        <v>57813</v>
      </c>
      <c r="B48" s="186" t="s">
        <v>152</v>
      </c>
      <c r="C48" s="186"/>
      <c r="D48" s="131">
        <v>1920</v>
      </c>
      <c r="E48" s="186" t="s">
        <v>661</v>
      </c>
    </row>
    <row r="49" spans="1:5" s="30" customFormat="1" ht="11.25">
      <c r="A49" s="185">
        <v>57814</v>
      </c>
      <c r="B49" s="186" t="s">
        <v>198</v>
      </c>
      <c r="C49" s="186"/>
      <c r="D49" s="131">
        <v>900</v>
      </c>
      <c r="E49" s="186" t="s">
        <v>661</v>
      </c>
    </row>
    <row r="50" spans="1:5" s="30" customFormat="1" ht="11.25">
      <c r="A50" s="185">
        <v>57815</v>
      </c>
      <c r="B50" s="186" t="s">
        <v>199</v>
      </c>
      <c r="C50" s="186"/>
      <c r="D50" s="131">
        <v>2500</v>
      </c>
      <c r="E50" s="186" t="s">
        <v>661</v>
      </c>
    </row>
    <row r="51" spans="1:5" s="30" customFormat="1" ht="11.25">
      <c r="A51" s="185">
        <v>57816</v>
      </c>
      <c r="B51" s="186" t="s">
        <v>573</v>
      </c>
      <c r="C51" s="186"/>
      <c r="D51" s="131">
        <v>1500</v>
      </c>
      <c r="E51" s="186" t="s">
        <v>661</v>
      </c>
    </row>
    <row r="52" spans="1:5" s="30" customFormat="1" ht="11.25">
      <c r="A52" s="185">
        <v>57817</v>
      </c>
      <c r="B52" s="186" t="s">
        <v>200</v>
      </c>
      <c r="C52" s="186"/>
      <c r="D52" s="131">
        <v>1000</v>
      </c>
      <c r="E52" s="186" t="s">
        <v>661</v>
      </c>
    </row>
    <row r="53" spans="1:5" s="30" customFormat="1" ht="11.25">
      <c r="A53" s="185">
        <v>57819</v>
      </c>
      <c r="B53" s="186" t="s">
        <v>201</v>
      </c>
      <c r="C53" s="186"/>
      <c r="D53" s="131">
        <v>200</v>
      </c>
      <c r="E53" s="186" t="s">
        <v>661</v>
      </c>
    </row>
    <row r="54" spans="1:5" s="30" customFormat="1" ht="11.25">
      <c r="A54" s="185">
        <v>57825</v>
      </c>
      <c r="B54" s="186" t="s">
        <v>202</v>
      </c>
      <c r="C54" s="186"/>
      <c r="D54" s="131">
        <v>2200</v>
      </c>
      <c r="E54" s="186" t="s">
        <v>661</v>
      </c>
    </row>
    <row r="55" spans="1:5" s="30" customFormat="1" ht="11.25">
      <c r="A55" s="185">
        <v>57827</v>
      </c>
      <c r="B55" s="186" t="s">
        <v>153</v>
      </c>
      <c r="C55" s="186"/>
      <c r="D55" s="131">
        <v>1000</v>
      </c>
      <c r="E55" s="186" t="s">
        <v>661</v>
      </c>
    </row>
    <row r="56" spans="1:5" s="30" customFormat="1" ht="11.25">
      <c r="A56" s="185">
        <v>57828</v>
      </c>
      <c r="B56" s="186" t="s">
        <v>377</v>
      </c>
      <c r="C56" s="186"/>
      <c r="D56" s="131">
        <v>3000</v>
      </c>
      <c r="E56" s="186" t="s">
        <v>661</v>
      </c>
    </row>
    <row r="57" spans="1:5" s="30" customFormat="1" ht="11.25">
      <c r="A57" s="185">
        <v>57829</v>
      </c>
      <c r="B57" s="186" t="s">
        <v>203</v>
      </c>
      <c r="C57" s="186"/>
      <c r="D57" s="131">
        <v>1750</v>
      </c>
      <c r="E57" s="186" t="s">
        <v>661</v>
      </c>
    </row>
    <row r="58" spans="1:5" s="30" customFormat="1" ht="11.25">
      <c r="A58" s="185">
        <v>57830</v>
      </c>
      <c r="B58" s="186" t="s">
        <v>204</v>
      </c>
      <c r="C58" s="186"/>
      <c r="D58" s="131">
        <v>1500</v>
      </c>
      <c r="E58" s="186" t="s">
        <v>661</v>
      </c>
    </row>
    <row r="59" spans="1:5" s="30" customFormat="1" ht="11.25">
      <c r="A59" s="185">
        <v>57831</v>
      </c>
      <c r="B59" s="186" t="s">
        <v>205</v>
      </c>
      <c r="C59" s="186"/>
      <c r="D59" s="131">
        <v>1200</v>
      </c>
      <c r="E59" s="186" t="s">
        <v>661</v>
      </c>
    </row>
    <row r="60" spans="1:5" s="30" customFormat="1" ht="11.25">
      <c r="A60" s="185">
        <v>57832</v>
      </c>
      <c r="B60" s="186" t="s">
        <v>206</v>
      </c>
      <c r="C60" s="186"/>
      <c r="D60" s="131">
        <v>400</v>
      </c>
      <c r="E60" s="186" t="s">
        <v>661</v>
      </c>
    </row>
    <row r="61" spans="1:5" s="30" customFormat="1" ht="11.25">
      <c r="A61" s="185">
        <v>57833</v>
      </c>
      <c r="B61" s="186" t="s">
        <v>207</v>
      </c>
      <c r="C61" s="186"/>
      <c r="D61" s="131">
        <v>500</v>
      </c>
      <c r="E61" s="186" t="s">
        <v>661</v>
      </c>
    </row>
    <row r="62" spans="1:5" s="30" customFormat="1" ht="11.25">
      <c r="A62" s="185">
        <v>57834</v>
      </c>
      <c r="B62" s="186" t="s">
        <v>154</v>
      </c>
      <c r="C62" s="186"/>
      <c r="D62" s="131">
        <v>600</v>
      </c>
      <c r="E62" s="186" t="s">
        <v>661</v>
      </c>
    </row>
    <row r="63" spans="1:5" s="30" customFormat="1" ht="11.25">
      <c r="A63" s="185">
        <v>57835</v>
      </c>
      <c r="B63" s="186" t="s">
        <v>208</v>
      </c>
      <c r="C63" s="186"/>
      <c r="D63" s="131">
        <v>2000</v>
      </c>
      <c r="E63" s="186" t="s">
        <v>661</v>
      </c>
    </row>
    <row r="64" spans="1:5" s="30" customFormat="1" ht="11.25">
      <c r="A64" s="185">
        <v>57836</v>
      </c>
      <c r="B64" s="186" t="s">
        <v>155</v>
      </c>
      <c r="C64" s="186"/>
      <c r="D64" s="131">
        <v>500</v>
      </c>
      <c r="E64" s="186" t="s">
        <v>661</v>
      </c>
    </row>
    <row r="65" spans="1:5" s="30" customFormat="1" ht="11.25">
      <c r="A65" s="185">
        <v>57837</v>
      </c>
      <c r="B65" s="186" t="s">
        <v>209</v>
      </c>
      <c r="C65" s="186"/>
      <c r="D65" s="131">
        <v>720</v>
      </c>
      <c r="E65" s="186" t="s">
        <v>661</v>
      </c>
    </row>
    <row r="66" spans="1:5" s="30" customFormat="1" ht="11.25">
      <c r="A66" s="185">
        <v>57838</v>
      </c>
      <c r="B66" s="186" t="s">
        <v>591</v>
      </c>
      <c r="C66" s="186"/>
      <c r="D66" s="131">
        <v>2000</v>
      </c>
      <c r="E66" s="186" t="s">
        <v>661</v>
      </c>
    </row>
    <row r="67" spans="1:5" s="30" customFormat="1" ht="11.25">
      <c r="A67" s="185">
        <v>57839</v>
      </c>
      <c r="B67" s="186" t="s">
        <v>280</v>
      </c>
      <c r="C67" s="186"/>
      <c r="D67" s="131">
        <v>1250</v>
      </c>
      <c r="E67" s="186" t="s">
        <v>661</v>
      </c>
    </row>
    <row r="68" spans="1:5" s="30" customFormat="1" ht="11.25">
      <c r="A68" s="185">
        <v>57840</v>
      </c>
      <c r="B68" s="186" t="s">
        <v>156</v>
      </c>
      <c r="C68" s="186"/>
      <c r="D68" s="131">
        <v>900</v>
      </c>
      <c r="E68" s="186" t="s">
        <v>661</v>
      </c>
    </row>
    <row r="69" spans="1:5" s="30" customFormat="1" ht="11.25">
      <c r="A69" s="185">
        <v>57841</v>
      </c>
      <c r="B69" s="186" t="s">
        <v>143</v>
      </c>
      <c r="C69" s="186"/>
      <c r="D69" s="131">
        <v>500</v>
      </c>
      <c r="E69" s="186" t="s">
        <v>661</v>
      </c>
    </row>
    <row r="70" spans="1:5" s="30" customFormat="1" ht="11.25">
      <c r="A70" s="185">
        <v>57842</v>
      </c>
      <c r="B70" s="186" t="s">
        <v>592</v>
      </c>
      <c r="C70" s="186"/>
      <c r="D70" s="131">
        <v>2000</v>
      </c>
      <c r="E70" s="186" t="s">
        <v>661</v>
      </c>
    </row>
    <row r="71" spans="1:5" s="30" customFormat="1" ht="11.25">
      <c r="A71" s="185">
        <v>57843</v>
      </c>
      <c r="B71" s="186" t="s">
        <v>589</v>
      </c>
      <c r="C71" s="186"/>
      <c r="D71" s="131">
        <v>2400</v>
      </c>
      <c r="E71" s="186" t="s">
        <v>661</v>
      </c>
    </row>
    <row r="72" spans="1:5" s="30" customFormat="1" ht="11.25">
      <c r="A72" s="185">
        <v>57844</v>
      </c>
      <c r="B72" s="186" t="s">
        <v>229</v>
      </c>
      <c r="C72" s="186"/>
      <c r="D72" s="131">
        <v>500</v>
      </c>
      <c r="E72" s="186" t="s">
        <v>661</v>
      </c>
    </row>
    <row r="73" spans="1:5" s="30" customFormat="1" ht="12.75">
      <c r="A73" s="191">
        <v>57845</v>
      </c>
      <c r="B73" s="193" t="s">
        <v>650</v>
      </c>
      <c r="C73" s="193" t="s">
        <v>658</v>
      </c>
      <c r="D73" s="195">
        <v>540</v>
      </c>
      <c r="E73" s="193" t="s">
        <v>661</v>
      </c>
    </row>
    <row r="74" spans="1:5" s="30" customFormat="1" ht="12.75">
      <c r="A74" s="191">
        <v>57846</v>
      </c>
      <c r="B74" s="193" t="s">
        <v>651</v>
      </c>
      <c r="C74" s="193" t="s">
        <v>658</v>
      </c>
      <c r="D74" s="195">
        <v>2600</v>
      </c>
      <c r="E74" s="193" t="s">
        <v>661</v>
      </c>
    </row>
    <row r="75" spans="1:5" s="30" customFormat="1" ht="11.25">
      <c r="A75" s="185">
        <v>61802</v>
      </c>
      <c r="B75" s="186" t="s">
        <v>587</v>
      </c>
      <c r="C75" s="186"/>
      <c r="D75" s="131">
        <v>1200</v>
      </c>
      <c r="E75" s="186" t="s">
        <v>661</v>
      </c>
    </row>
    <row r="76" spans="1:5" s="30" customFormat="1" ht="11.25">
      <c r="A76" s="185">
        <v>61803</v>
      </c>
      <c r="B76" s="186" t="s">
        <v>231</v>
      </c>
      <c r="C76" s="186"/>
      <c r="D76" s="131">
        <v>500</v>
      </c>
      <c r="E76" s="186" t="s">
        <v>661</v>
      </c>
    </row>
    <row r="77" spans="1:5" s="30" customFormat="1" ht="11.25">
      <c r="A77" s="185">
        <v>61804</v>
      </c>
      <c r="B77" s="186" t="s">
        <v>449</v>
      </c>
      <c r="C77" s="186"/>
      <c r="D77" s="131">
        <v>650</v>
      </c>
      <c r="E77" s="186" t="s">
        <v>661</v>
      </c>
    </row>
    <row r="78" spans="1:5" s="30" customFormat="1" ht="11.25">
      <c r="A78" s="185">
        <v>68801</v>
      </c>
      <c r="B78" s="186" t="s">
        <v>292</v>
      </c>
      <c r="C78" s="186"/>
      <c r="D78" s="131">
        <v>1500</v>
      </c>
      <c r="E78" s="186" t="s">
        <v>661</v>
      </c>
    </row>
    <row r="79" spans="1:5" s="30" customFormat="1" ht="11.25">
      <c r="A79" s="185">
        <v>68802</v>
      </c>
      <c r="B79" s="186" t="s">
        <v>450</v>
      </c>
      <c r="C79" s="186"/>
      <c r="D79" s="131">
        <v>764</v>
      </c>
      <c r="E79" s="186" t="s">
        <v>661</v>
      </c>
    </row>
    <row r="80" spans="1:5" s="30" customFormat="1" ht="11.25">
      <c r="A80" s="185">
        <v>70801</v>
      </c>
      <c r="B80" s="186" t="s">
        <v>210</v>
      </c>
      <c r="C80" s="186"/>
      <c r="D80" s="131">
        <v>1500</v>
      </c>
      <c r="E80" s="186" t="s">
        <v>661</v>
      </c>
    </row>
    <row r="81" spans="1:5" s="30" customFormat="1" ht="11.25">
      <c r="A81" s="185">
        <v>71801</v>
      </c>
      <c r="B81" s="186" t="s">
        <v>378</v>
      </c>
      <c r="C81" s="186"/>
      <c r="D81" s="131">
        <v>1300</v>
      </c>
      <c r="E81" s="186" t="s">
        <v>661</v>
      </c>
    </row>
    <row r="82" spans="1:5" s="30" customFormat="1" ht="11.25">
      <c r="A82" s="185">
        <v>71803</v>
      </c>
      <c r="B82" s="186" t="s">
        <v>157</v>
      </c>
      <c r="C82" s="186"/>
      <c r="D82" s="131">
        <v>800</v>
      </c>
      <c r="E82" s="186" t="s">
        <v>661</v>
      </c>
    </row>
    <row r="83" spans="1:5" s="30" customFormat="1" ht="11.25">
      <c r="A83" s="185">
        <v>71804</v>
      </c>
      <c r="B83" s="186" t="s">
        <v>158</v>
      </c>
      <c r="C83" s="186"/>
      <c r="D83" s="131">
        <v>500</v>
      </c>
      <c r="E83" s="186" t="s">
        <v>661</v>
      </c>
    </row>
    <row r="84" spans="1:5" s="30" customFormat="1" ht="11.25">
      <c r="A84" s="185">
        <v>71806</v>
      </c>
      <c r="B84" s="186" t="s">
        <v>159</v>
      </c>
      <c r="C84" s="186"/>
      <c r="D84" s="131">
        <v>3600</v>
      </c>
      <c r="E84" s="186" t="s">
        <v>661</v>
      </c>
    </row>
    <row r="85" spans="1:5" s="30" customFormat="1" ht="11.25">
      <c r="A85" s="185">
        <v>71807</v>
      </c>
      <c r="B85" s="186" t="s">
        <v>318</v>
      </c>
      <c r="C85" s="186"/>
      <c r="D85" s="131">
        <v>224</v>
      </c>
      <c r="E85" s="186" t="s">
        <v>661</v>
      </c>
    </row>
    <row r="86" spans="1:5" s="30" customFormat="1" ht="11.25">
      <c r="A86" s="185">
        <v>71809</v>
      </c>
      <c r="B86" s="186" t="s">
        <v>3</v>
      </c>
      <c r="C86" s="186"/>
      <c r="D86" s="131">
        <v>1240</v>
      </c>
      <c r="E86" s="186" t="s">
        <v>661</v>
      </c>
    </row>
    <row r="87" spans="1:5" s="30" customFormat="1" ht="11.25">
      <c r="A87" s="185">
        <v>72801</v>
      </c>
      <c r="B87" s="186" t="s">
        <v>582</v>
      </c>
      <c r="C87" s="186"/>
      <c r="D87" s="131">
        <v>10000</v>
      </c>
      <c r="E87" s="186" t="s">
        <v>661</v>
      </c>
    </row>
    <row r="88" spans="1:5" s="30" customFormat="1" ht="11.25">
      <c r="A88" s="185">
        <v>72802</v>
      </c>
      <c r="B88" s="186" t="s">
        <v>160</v>
      </c>
      <c r="C88" s="186"/>
      <c r="D88" s="131">
        <v>600</v>
      </c>
      <c r="E88" s="186" t="s">
        <v>661</v>
      </c>
    </row>
    <row r="89" spans="1:5" s="30" customFormat="1" ht="11.25">
      <c r="A89" s="185">
        <v>84801</v>
      </c>
      <c r="B89" s="186" t="s">
        <v>211</v>
      </c>
      <c r="C89" s="186"/>
      <c r="D89" s="131">
        <v>700</v>
      </c>
      <c r="E89" s="186" t="s">
        <v>661</v>
      </c>
    </row>
    <row r="90" spans="1:5" s="30" customFormat="1" ht="11.25">
      <c r="A90" s="185">
        <v>84802</v>
      </c>
      <c r="B90" s="186" t="s">
        <v>161</v>
      </c>
      <c r="C90" s="186"/>
      <c r="D90" s="131">
        <v>1000</v>
      </c>
      <c r="E90" s="186" t="s">
        <v>661</v>
      </c>
    </row>
    <row r="91" spans="1:5" s="30" customFormat="1" ht="11.25">
      <c r="A91" s="185">
        <v>84804</v>
      </c>
      <c r="B91" s="186" t="s">
        <v>319</v>
      </c>
      <c r="C91" s="186"/>
      <c r="D91" s="131">
        <v>600</v>
      </c>
      <c r="E91" s="186" t="s">
        <v>661</v>
      </c>
    </row>
    <row r="92" spans="1:5" s="30" customFormat="1" ht="11.25">
      <c r="A92" s="185">
        <v>84805</v>
      </c>
      <c r="B92" s="186" t="s">
        <v>451</v>
      </c>
      <c r="C92" s="186"/>
      <c r="D92" s="131">
        <v>700</v>
      </c>
      <c r="E92" s="186" t="s">
        <v>661</v>
      </c>
    </row>
    <row r="93" spans="1:5" s="30" customFormat="1" ht="11.25">
      <c r="A93" s="185">
        <v>92801</v>
      </c>
      <c r="B93" s="186" t="s">
        <v>162</v>
      </c>
      <c r="C93" s="186"/>
      <c r="D93" s="131">
        <v>500</v>
      </c>
      <c r="E93" s="186" t="s">
        <v>661</v>
      </c>
    </row>
    <row r="94" spans="1:5" s="30" customFormat="1" ht="11.25">
      <c r="A94" s="185">
        <v>101801</v>
      </c>
      <c r="B94" s="186" t="s">
        <v>212</v>
      </c>
      <c r="C94" s="186"/>
      <c r="D94" s="131">
        <v>620</v>
      </c>
      <c r="E94" s="186" t="s">
        <v>661</v>
      </c>
    </row>
    <row r="95" spans="1:5" s="30" customFormat="1" ht="11.25">
      <c r="A95" s="185">
        <v>101802</v>
      </c>
      <c r="B95" s="186" t="s">
        <v>213</v>
      </c>
      <c r="C95" s="186"/>
      <c r="D95" s="131">
        <v>1500</v>
      </c>
      <c r="E95" s="186" t="s">
        <v>661</v>
      </c>
    </row>
    <row r="96" spans="1:5" s="30" customFormat="1" ht="11.25">
      <c r="A96" s="185">
        <v>101803</v>
      </c>
      <c r="B96" s="186" t="s">
        <v>574</v>
      </c>
      <c r="C96" s="186"/>
      <c r="D96" s="131">
        <v>325</v>
      </c>
      <c r="E96" s="186" t="s">
        <v>661</v>
      </c>
    </row>
    <row r="97" spans="1:5" s="30" customFormat="1" ht="11.25">
      <c r="A97" s="185">
        <v>101804</v>
      </c>
      <c r="B97" s="186" t="s">
        <v>128</v>
      </c>
      <c r="C97" s="186"/>
      <c r="D97" s="131">
        <v>1450</v>
      </c>
      <c r="E97" s="186" t="s">
        <v>661</v>
      </c>
    </row>
    <row r="98" spans="1:5" s="30" customFormat="1" ht="11.25">
      <c r="A98" s="185">
        <v>101805</v>
      </c>
      <c r="B98" s="186" t="s">
        <v>577</v>
      </c>
      <c r="C98" s="186"/>
      <c r="D98" s="131">
        <v>1500</v>
      </c>
      <c r="E98" s="186" t="s">
        <v>661</v>
      </c>
    </row>
    <row r="99" spans="1:5" s="30" customFormat="1" ht="11.25">
      <c r="A99" s="185">
        <v>101806</v>
      </c>
      <c r="B99" s="186" t="s">
        <v>217</v>
      </c>
      <c r="C99" s="186"/>
      <c r="D99" s="131">
        <v>1250</v>
      </c>
      <c r="E99" s="186" t="s">
        <v>661</v>
      </c>
    </row>
    <row r="100" spans="1:5" s="30" customFormat="1" ht="11.25">
      <c r="A100" s="185">
        <v>101807</v>
      </c>
      <c r="B100" s="186" t="s">
        <v>129</v>
      </c>
      <c r="C100" s="186"/>
      <c r="D100" s="131">
        <v>138</v>
      </c>
      <c r="E100" s="186" t="s">
        <v>661</v>
      </c>
    </row>
    <row r="101" spans="1:5" s="30" customFormat="1" ht="11.25">
      <c r="A101" s="185">
        <v>101809</v>
      </c>
      <c r="B101" s="186" t="s">
        <v>218</v>
      </c>
      <c r="C101" s="186"/>
      <c r="D101" s="131">
        <v>1000</v>
      </c>
      <c r="E101" s="186" t="s">
        <v>661</v>
      </c>
    </row>
    <row r="102" spans="1:5" s="30" customFormat="1" ht="11.25">
      <c r="A102" s="185">
        <v>101810</v>
      </c>
      <c r="B102" s="186" t="s">
        <v>219</v>
      </c>
      <c r="C102" s="186"/>
      <c r="D102" s="131">
        <v>750</v>
      </c>
      <c r="E102" s="186" t="s">
        <v>661</v>
      </c>
    </row>
    <row r="103" spans="1:5" s="30" customFormat="1" ht="11.25">
      <c r="A103" s="185">
        <v>101811</v>
      </c>
      <c r="B103" s="186" t="s">
        <v>220</v>
      </c>
      <c r="C103" s="186"/>
      <c r="D103" s="131">
        <v>1000</v>
      </c>
      <c r="E103" s="186" t="s">
        <v>661</v>
      </c>
    </row>
    <row r="104" spans="1:5" s="30" customFormat="1" ht="11.25">
      <c r="A104" s="185">
        <v>101812</v>
      </c>
      <c r="B104" s="186" t="s">
        <v>221</v>
      </c>
      <c r="C104" s="186"/>
      <c r="D104" s="131">
        <v>1500</v>
      </c>
      <c r="E104" s="186" t="s">
        <v>661</v>
      </c>
    </row>
    <row r="105" spans="1:5" s="30" customFormat="1" ht="11.25">
      <c r="A105" s="185">
        <v>101813</v>
      </c>
      <c r="B105" s="186" t="s">
        <v>222</v>
      </c>
      <c r="C105" s="186"/>
      <c r="D105" s="131">
        <v>15400</v>
      </c>
      <c r="E105" s="186" t="s">
        <v>661</v>
      </c>
    </row>
    <row r="106" spans="1:5" s="30" customFormat="1" ht="11.25">
      <c r="A106" s="185">
        <v>101814</v>
      </c>
      <c r="B106" s="186" t="s">
        <v>223</v>
      </c>
      <c r="C106" s="186"/>
      <c r="D106" s="131">
        <v>2500</v>
      </c>
      <c r="E106" s="186" t="s">
        <v>661</v>
      </c>
    </row>
    <row r="107" spans="1:5" s="30" customFormat="1" ht="11.25">
      <c r="A107" s="185">
        <v>101815</v>
      </c>
      <c r="B107" s="186" t="s">
        <v>224</v>
      </c>
      <c r="C107" s="186"/>
      <c r="D107" s="131">
        <v>350</v>
      </c>
      <c r="E107" s="186" t="s">
        <v>661</v>
      </c>
    </row>
    <row r="108" spans="1:5" s="30" customFormat="1" ht="22.5">
      <c r="A108" s="185">
        <v>101817</v>
      </c>
      <c r="B108" s="186" t="s">
        <v>226</v>
      </c>
      <c r="C108" s="189"/>
      <c r="D108" s="131">
        <v>1000</v>
      </c>
      <c r="E108" s="189" t="s">
        <v>662</v>
      </c>
    </row>
    <row r="109" spans="1:5" s="30" customFormat="1" ht="11.25">
      <c r="A109" s="185">
        <v>101819</v>
      </c>
      <c r="B109" s="186" t="s">
        <v>130</v>
      </c>
      <c r="C109" s="186"/>
      <c r="D109" s="131">
        <v>1500</v>
      </c>
      <c r="E109" s="186" t="s">
        <v>661</v>
      </c>
    </row>
    <row r="110" spans="1:5" s="30" customFormat="1" ht="11.25">
      <c r="A110" s="185">
        <v>101821</v>
      </c>
      <c r="B110" s="186" t="s">
        <v>131</v>
      </c>
      <c r="C110" s="186"/>
      <c r="D110" s="131">
        <v>450</v>
      </c>
      <c r="E110" s="186" t="s">
        <v>661</v>
      </c>
    </row>
    <row r="111" spans="1:5" s="30" customFormat="1" ht="11.25">
      <c r="A111" s="185">
        <v>101822</v>
      </c>
      <c r="B111" s="186" t="s">
        <v>227</v>
      </c>
      <c r="C111" s="186"/>
      <c r="D111" s="131">
        <v>400</v>
      </c>
      <c r="E111" s="186" t="s">
        <v>661</v>
      </c>
    </row>
    <row r="112" spans="1:5" s="30" customFormat="1" ht="11.25">
      <c r="A112" s="185">
        <v>101828</v>
      </c>
      <c r="B112" s="186" t="s">
        <v>132</v>
      </c>
      <c r="C112" s="186"/>
      <c r="D112" s="131">
        <v>1400</v>
      </c>
      <c r="E112" s="186" t="s">
        <v>661</v>
      </c>
    </row>
    <row r="113" spans="1:5" s="30" customFormat="1" ht="11.25">
      <c r="A113" s="185">
        <v>101829</v>
      </c>
      <c r="B113" s="186" t="s">
        <v>163</v>
      </c>
      <c r="C113" s="186"/>
      <c r="D113" s="131">
        <v>400</v>
      </c>
      <c r="E113" s="186" t="s">
        <v>661</v>
      </c>
    </row>
    <row r="114" spans="1:5" s="30" customFormat="1" ht="11.25">
      <c r="A114" s="185">
        <v>101833</v>
      </c>
      <c r="B114" s="186" t="s">
        <v>164</v>
      </c>
      <c r="C114" s="186"/>
      <c r="D114" s="131">
        <v>600</v>
      </c>
      <c r="E114" s="186" t="s">
        <v>661</v>
      </c>
    </row>
    <row r="115" spans="1:5" s="30" customFormat="1" ht="11.25">
      <c r="A115" s="185">
        <v>101837</v>
      </c>
      <c r="B115" s="186" t="s">
        <v>136</v>
      </c>
      <c r="C115" s="186"/>
      <c r="D115" s="131">
        <v>750</v>
      </c>
      <c r="E115" s="186" t="s">
        <v>661</v>
      </c>
    </row>
    <row r="116" spans="1:5" s="86" customFormat="1" ht="11.25">
      <c r="A116" s="185">
        <v>101838</v>
      </c>
      <c r="B116" s="186" t="s">
        <v>137</v>
      </c>
      <c r="C116" s="186"/>
      <c r="D116" s="131">
        <v>4250</v>
      </c>
      <c r="E116" s="186" t="s">
        <v>661</v>
      </c>
    </row>
    <row r="117" spans="1:5" s="30" customFormat="1" ht="11.25">
      <c r="A117" s="185">
        <v>101840</v>
      </c>
      <c r="B117" s="186" t="s">
        <v>165</v>
      </c>
      <c r="C117" s="186"/>
      <c r="D117" s="131">
        <v>700</v>
      </c>
      <c r="E117" s="186" t="s">
        <v>661</v>
      </c>
    </row>
    <row r="118" spans="1:5" s="30" customFormat="1" ht="11.25">
      <c r="A118" s="185">
        <v>101842</v>
      </c>
      <c r="B118" s="186" t="s">
        <v>166</v>
      </c>
      <c r="C118" s="186"/>
      <c r="D118" s="131">
        <v>700</v>
      </c>
      <c r="E118" s="186" t="s">
        <v>661</v>
      </c>
    </row>
    <row r="119" spans="1:5" s="30" customFormat="1" ht="11.25">
      <c r="A119" s="185">
        <v>101845</v>
      </c>
      <c r="B119" s="186" t="s">
        <v>594</v>
      </c>
      <c r="C119" s="186"/>
      <c r="D119" s="131">
        <v>6400</v>
      </c>
      <c r="E119" s="186" t="s">
        <v>661</v>
      </c>
    </row>
    <row r="120" spans="1:5" s="30" customFormat="1" ht="11.25">
      <c r="A120" s="185">
        <v>101846</v>
      </c>
      <c r="B120" s="186" t="s">
        <v>170</v>
      </c>
      <c r="C120" s="186"/>
      <c r="D120" s="131">
        <v>8900</v>
      </c>
      <c r="E120" s="186" t="s">
        <v>661</v>
      </c>
    </row>
    <row r="121" spans="1:5" s="30" customFormat="1" ht="11.25">
      <c r="A121" s="185">
        <v>101847</v>
      </c>
      <c r="B121" s="186" t="s">
        <v>171</v>
      </c>
      <c r="C121" s="186"/>
      <c r="D121" s="131">
        <v>650</v>
      </c>
      <c r="E121" s="186" t="s">
        <v>661</v>
      </c>
    </row>
    <row r="122" spans="1:5" s="30" customFormat="1" ht="11.25">
      <c r="A122" s="185">
        <v>101848</v>
      </c>
      <c r="B122" s="186" t="s">
        <v>172</v>
      </c>
      <c r="C122" s="186"/>
      <c r="D122" s="131">
        <v>500</v>
      </c>
      <c r="E122" s="186" t="s">
        <v>661</v>
      </c>
    </row>
    <row r="123" spans="1:5" s="30" customFormat="1" ht="11.25">
      <c r="A123" s="185">
        <v>101849</v>
      </c>
      <c r="B123" s="186" t="s">
        <v>138</v>
      </c>
      <c r="C123" s="186"/>
      <c r="D123" s="131">
        <v>1300</v>
      </c>
      <c r="E123" s="186" t="s">
        <v>661</v>
      </c>
    </row>
    <row r="124" spans="1:5" s="30" customFormat="1" ht="11.25">
      <c r="A124" s="185">
        <v>101850</v>
      </c>
      <c r="B124" s="186" t="s">
        <v>139</v>
      </c>
      <c r="C124" s="186"/>
      <c r="D124" s="131">
        <v>700</v>
      </c>
      <c r="E124" s="186" t="s">
        <v>661</v>
      </c>
    </row>
    <row r="125" spans="1:5" s="30" customFormat="1" ht="11.25">
      <c r="A125" s="185">
        <v>101852</v>
      </c>
      <c r="B125" s="186" t="s">
        <v>173</v>
      </c>
      <c r="C125" s="186"/>
      <c r="D125" s="131">
        <v>250</v>
      </c>
      <c r="E125" s="186" t="s">
        <v>661</v>
      </c>
    </row>
    <row r="126" spans="1:5" s="30" customFormat="1" ht="11.25">
      <c r="A126" s="185">
        <v>101853</v>
      </c>
      <c r="B126" s="186" t="s">
        <v>583</v>
      </c>
      <c r="C126" s="186"/>
      <c r="D126" s="131">
        <v>2500</v>
      </c>
      <c r="E126" s="186" t="s">
        <v>661</v>
      </c>
    </row>
    <row r="127" spans="1:5" s="86" customFormat="1" ht="11.25">
      <c r="A127" s="185">
        <v>101854</v>
      </c>
      <c r="B127" s="186" t="s">
        <v>293</v>
      </c>
      <c r="C127" s="186"/>
      <c r="D127" s="131">
        <v>1000</v>
      </c>
      <c r="E127" s="186" t="s">
        <v>661</v>
      </c>
    </row>
    <row r="128" spans="1:5" s="30" customFormat="1" ht="11.25">
      <c r="A128" s="185">
        <v>101855</v>
      </c>
      <c r="B128" s="186" t="s">
        <v>116</v>
      </c>
      <c r="C128" s="186"/>
      <c r="D128" s="131">
        <v>500</v>
      </c>
      <c r="E128" s="186" t="s">
        <v>661</v>
      </c>
    </row>
    <row r="129" spans="1:5" s="30" customFormat="1" ht="11.25">
      <c r="A129" s="185">
        <v>101856</v>
      </c>
      <c r="B129" s="186" t="s">
        <v>174</v>
      </c>
      <c r="C129" s="186"/>
      <c r="D129" s="131">
        <v>500</v>
      </c>
      <c r="E129" s="186" t="s">
        <v>661</v>
      </c>
    </row>
    <row r="130" spans="1:5" s="30" customFormat="1" ht="11.25">
      <c r="A130" s="185">
        <v>101858</v>
      </c>
      <c r="B130" s="186" t="s">
        <v>281</v>
      </c>
      <c r="C130" s="186"/>
      <c r="D130" s="131">
        <v>4900</v>
      </c>
      <c r="E130" s="186" t="s">
        <v>661</v>
      </c>
    </row>
    <row r="131" spans="1:5" s="30" customFormat="1" ht="11.25">
      <c r="A131" s="185">
        <v>101859</v>
      </c>
      <c r="B131" s="186" t="s">
        <v>118</v>
      </c>
      <c r="C131" s="186"/>
      <c r="D131" s="131">
        <v>440</v>
      </c>
      <c r="E131" s="186" t="s">
        <v>661</v>
      </c>
    </row>
    <row r="132" spans="1:5" s="30" customFormat="1" ht="11.25">
      <c r="A132" s="185">
        <v>101860</v>
      </c>
      <c r="B132" s="186" t="s">
        <v>282</v>
      </c>
      <c r="C132" s="186"/>
      <c r="D132" s="131">
        <v>5400</v>
      </c>
      <c r="E132" s="186" t="s">
        <v>661</v>
      </c>
    </row>
    <row r="133" spans="1:5" s="128" customFormat="1" ht="11.25">
      <c r="A133" s="185">
        <v>101861</v>
      </c>
      <c r="B133" s="186" t="s">
        <v>323</v>
      </c>
      <c r="C133" s="186"/>
      <c r="D133" s="131">
        <v>750</v>
      </c>
      <c r="E133" s="186" t="s">
        <v>661</v>
      </c>
    </row>
    <row r="134" spans="1:5" s="30" customFormat="1" ht="11.25">
      <c r="A134" s="185">
        <v>101862</v>
      </c>
      <c r="B134" s="186" t="s">
        <v>144</v>
      </c>
      <c r="C134" s="186"/>
      <c r="D134" s="131">
        <v>900</v>
      </c>
      <c r="E134" s="186" t="s">
        <v>661</v>
      </c>
    </row>
    <row r="135" spans="1:5" s="30" customFormat="1" ht="11.25">
      <c r="A135" s="185">
        <v>101863</v>
      </c>
      <c r="B135" s="186" t="s">
        <v>5</v>
      </c>
      <c r="C135" s="186"/>
      <c r="D135" s="131">
        <v>425</v>
      </c>
      <c r="E135" s="186" t="s">
        <v>661</v>
      </c>
    </row>
    <row r="136" spans="1:5" s="30" customFormat="1" ht="11.25">
      <c r="A136" s="185">
        <v>101864</v>
      </c>
      <c r="B136" s="186" t="s">
        <v>593</v>
      </c>
      <c r="C136" s="186"/>
      <c r="D136" s="131">
        <v>1080</v>
      </c>
      <c r="E136" s="186" t="s">
        <v>661</v>
      </c>
    </row>
    <row r="137" spans="1:5" s="30" customFormat="1" ht="11.25">
      <c r="A137" s="185">
        <v>101865</v>
      </c>
      <c r="B137" s="186" t="s">
        <v>434</v>
      </c>
      <c r="C137" s="186"/>
      <c r="D137" s="131">
        <v>1500</v>
      </c>
      <c r="E137" s="186" t="s">
        <v>661</v>
      </c>
    </row>
    <row r="138" spans="1:5" s="30" customFormat="1" ht="15">
      <c r="A138" s="194">
        <v>101866</v>
      </c>
      <c r="B138" s="192" t="s">
        <v>657</v>
      </c>
      <c r="C138" s="193" t="s">
        <v>658</v>
      </c>
      <c r="D138" s="195">
        <v>500</v>
      </c>
      <c r="E138" s="193" t="s">
        <v>661</v>
      </c>
    </row>
    <row r="139" spans="1:5" s="30" customFormat="1" ht="12.75">
      <c r="A139" s="191">
        <v>101867</v>
      </c>
      <c r="B139" s="193" t="s">
        <v>652</v>
      </c>
      <c r="C139" s="193" t="s">
        <v>658</v>
      </c>
      <c r="D139" s="195">
        <v>1280</v>
      </c>
      <c r="E139" s="193" t="s">
        <v>661</v>
      </c>
    </row>
    <row r="140" spans="1:5" s="30" customFormat="1" ht="11.25">
      <c r="A140" s="185">
        <v>105801</v>
      </c>
      <c r="B140" s="186" t="s">
        <v>175</v>
      </c>
      <c r="C140" s="186"/>
      <c r="D140" s="131">
        <v>300</v>
      </c>
      <c r="E140" s="186" t="s">
        <v>661</v>
      </c>
    </row>
    <row r="141" spans="1:5" s="30" customFormat="1" ht="11.25">
      <c r="A141" s="185">
        <v>105802</v>
      </c>
      <c r="B141" s="186" t="s">
        <v>119</v>
      </c>
      <c r="C141" s="186"/>
      <c r="D141" s="131">
        <v>635</v>
      </c>
      <c r="E141" s="186" t="s">
        <v>661</v>
      </c>
    </row>
    <row r="142" spans="1:5" s="30" customFormat="1" ht="11.25">
      <c r="A142" s="185">
        <v>108801</v>
      </c>
      <c r="B142" s="186" t="s">
        <v>385</v>
      </c>
      <c r="C142" s="186"/>
      <c r="D142" s="131">
        <v>1250</v>
      </c>
      <c r="E142" s="186" t="s">
        <v>661</v>
      </c>
    </row>
    <row r="143" spans="1:5" s="30" customFormat="1" ht="11.25">
      <c r="A143" s="185">
        <v>108802</v>
      </c>
      <c r="B143" s="186" t="s">
        <v>586</v>
      </c>
      <c r="C143" s="186"/>
      <c r="D143" s="131">
        <v>1100</v>
      </c>
      <c r="E143" s="186" t="s">
        <v>661</v>
      </c>
    </row>
    <row r="144" spans="1:5" s="30" customFormat="1" ht="11.25">
      <c r="A144" s="185">
        <v>108804</v>
      </c>
      <c r="B144" s="186" t="s">
        <v>386</v>
      </c>
      <c r="C144" s="186"/>
      <c r="D144" s="131">
        <v>700</v>
      </c>
      <c r="E144" s="186" t="s">
        <v>661</v>
      </c>
    </row>
    <row r="145" spans="1:5" s="30" customFormat="1" ht="11.25">
      <c r="A145" s="185">
        <v>108807</v>
      </c>
      <c r="B145" s="186" t="s">
        <v>579</v>
      </c>
      <c r="C145" s="186"/>
      <c r="D145" s="131">
        <v>15700</v>
      </c>
      <c r="E145" s="186" t="s">
        <v>661</v>
      </c>
    </row>
    <row r="146" spans="1:5" s="30" customFormat="1" ht="11.25">
      <c r="A146" s="185">
        <v>108808</v>
      </c>
      <c r="B146" s="186" t="s">
        <v>387</v>
      </c>
      <c r="C146" s="186"/>
      <c r="D146" s="131">
        <v>2000</v>
      </c>
      <c r="E146" s="186" t="s">
        <v>661</v>
      </c>
    </row>
    <row r="147" spans="1:5" s="30" customFormat="1" ht="12.75">
      <c r="A147" s="191">
        <v>108809</v>
      </c>
      <c r="B147" s="193" t="s">
        <v>653</v>
      </c>
      <c r="C147" s="193" t="s">
        <v>658</v>
      </c>
      <c r="D147" s="195">
        <v>600</v>
      </c>
      <c r="E147" s="193" t="s">
        <v>661</v>
      </c>
    </row>
    <row r="148" spans="1:5" s="30" customFormat="1" ht="11.25">
      <c r="A148" s="185">
        <v>116801</v>
      </c>
      <c r="B148" s="186" t="s">
        <v>120</v>
      </c>
      <c r="C148" s="186"/>
      <c r="D148" s="131">
        <v>800</v>
      </c>
      <c r="E148" s="186" t="s">
        <v>661</v>
      </c>
    </row>
    <row r="149" spans="1:5" s="30" customFormat="1" ht="11.25">
      <c r="A149" s="185">
        <v>123803</v>
      </c>
      <c r="B149" s="186" t="s">
        <v>121</v>
      </c>
      <c r="C149" s="186"/>
      <c r="D149" s="131">
        <v>1500</v>
      </c>
      <c r="E149" s="186" t="s">
        <v>661</v>
      </c>
    </row>
    <row r="150" spans="1:5" s="30" customFormat="1" ht="11.25">
      <c r="A150" s="185">
        <v>123805</v>
      </c>
      <c r="B150" s="186" t="s">
        <v>122</v>
      </c>
      <c r="C150" s="186"/>
      <c r="D150" s="131">
        <v>500</v>
      </c>
      <c r="E150" s="186" t="s">
        <v>661</v>
      </c>
    </row>
    <row r="151" spans="1:5" s="30" customFormat="1" ht="11.25">
      <c r="A151" s="185">
        <v>123807</v>
      </c>
      <c r="B151" s="186" t="s">
        <v>4</v>
      </c>
      <c r="C151" s="186"/>
      <c r="D151" s="131">
        <v>250</v>
      </c>
      <c r="E151" s="186" t="s">
        <v>661</v>
      </c>
    </row>
    <row r="152" spans="1:5" s="30" customFormat="1" ht="11.25">
      <c r="A152" s="185">
        <v>130801</v>
      </c>
      <c r="B152" s="186" t="s">
        <v>110</v>
      </c>
      <c r="C152" s="186"/>
      <c r="D152" s="131">
        <v>240</v>
      </c>
      <c r="E152" s="186" t="s">
        <v>661</v>
      </c>
    </row>
    <row r="153" spans="1:5" s="30" customFormat="1" ht="11.25">
      <c r="A153" s="185">
        <v>152802</v>
      </c>
      <c r="B153" s="186" t="s">
        <v>388</v>
      </c>
      <c r="C153" s="186"/>
      <c r="D153" s="131">
        <v>250</v>
      </c>
      <c r="E153" s="186" t="s">
        <v>661</v>
      </c>
    </row>
    <row r="154" spans="1:5" s="30" customFormat="1" ht="11.25">
      <c r="A154" s="185">
        <v>152803</v>
      </c>
      <c r="B154" s="186" t="s">
        <v>123</v>
      </c>
      <c r="C154" s="186"/>
      <c r="D154" s="131">
        <v>400</v>
      </c>
      <c r="E154" s="186" t="s">
        <v>661</v>
      </c>
    </row>
    <row r="155" spans="1:5" s="30" customFormat="1" ht="11.25">
      <c r="A155" s="185">
        <v>152805</v>
      </c>
      <c r="B155" s="186" t="s">
        <v>320</v>
      </c>
      <c r="C155" s="186"/>
      <c r="D155" s="131">
        <v>2000</v>
      </c>
      <c r="E155" s="186" t="s">
        <v>661</v>
      </c>
    </row>
    <row r="156" spans="1:5" s="30" customFormat="1" ht="11.25">
      <c r="A156" s="185">
        <v>161801</v>
      </c>
      <c r="B156" s="186" t="s">
        <v>124</v>
      </c>
      <c r="C156" s="186"/>
      <c r="D156" s="131">
        <v>360</v>
      </c>
      <c r="E156" s="186" t="s">
        <v>661</v>
      </c>
    </row>
    <row r="157" spans="1:5" s="30" customFormat="1" ht="11.25">
      <c r="A157" s="185">
        <v>161802</v>
      </c>
      <c r="B157" s="186" t="s">
        <v>125</v>
      </c>
      <c r="C157" s="186"/>
      <c r="D157" s="131">
        <v>950</v>
      </c>
      <c r="E157" s="186" t="s">
        <v>661</v>
      </c>
    </row>
    <row r="158" spans="1:5" s="30" customFormat="1" ht="11.25">
      <c r="A158" s="185">
        <v>161807</v>
      </c>
      <c r="B158" s="186" t="s">
        <v>322</v>
      </c>
      <c r="C158" s="186"/>
      <c r="D158" s="131">
        <v>3000</v>
      </c>
      <c r="E158" s="186" t="s">
        <v>661</v>
      </c>
    </row>
    <row r="159" spans="1:5" s="30" customFormat="1" ht="11.25">
      <c r="A159" s="185">
        <v>165802</v>
      </c>
      <c r="B159" s="186" t="s">
        <v>389</v>
      </c>
      <c r="C159" s="186"/>
      <c r="D159" s="131">
        <v>1170</v>
      </c>
      <c r="E159" s="186" t="s">
        <v>661</v>
      </c>
    </row>
    <row r="160" spans="1:5" s="30" customFormat="1" ht="11.25">
      <c r="A160" s="185">
        <v>170801</v>
      </c>
      <c r="B160" s="186" t="s">
        <v>349</v>
      </c>
      <c r="C160" s="186"/>
      <c r="D160" s="131">
        <v>400</v>
      </c>
      <c r="E160" s="186" t="s">
        <v>661</v>
      </c>
    </row>
    <row r="161" spans="1:5" s="30" customFormat="1" ht="11.25">
      <c r="A161" s="185">
        <v>174801</v>
      </c>
      <c r="B161" s="186" t="s">
        <v>111</v>
      </c>
      <c r="C161" s="186"/>
      <c r="D161" s="131">
        <v>320</v>
      </c>
      <c r="E161" s="186" t="s">
        <v>661</v>
      </c>
    </row>
    <row r="162" spans="1:5" s="30" customFormat="1" ht="11.25">
      <c r="A162" s="185">
        <v>178801</v>
      </c>
      <c r="B162" s="186" t="s">
        <v>576</v>
      </c>
      <c r="C162" s="186"/>
      <c r="D162" s="131">
        <v>500</v>
      </c>
      <c r="E162" s="186" t="s">
        <v>661</v>
      </c>
    </row>
    <row r="163" spans="1:5" s="30" customFormat="1" ht="11.25">
      <c r="A163" s="185">
        <v>178804</v>
      </c>
      <c r="B163" s="186" t="s">
        <v>127</v>
      </c>
      <c r="C163" s="186"/>
      <c r="D163" s="131">
        <v>300</v>
      </c>
      <c r="E163" s="186" t="s">
        <v>661</v>
      </c>
    </row>
    <row r="164" spans="1:5" s="30" customFormat="1" ht="11.25">
      <c r="A164" s="185">
        <v>178807</v>
      </c>
      <c r="B164" s="186" t="s">
        <v>329</v>
      </c>
      <c r="C164" s="186"/>
      <c r="D164" s="131">
        <v>300</v>
      </c>
      <c r="E164" s="186" t="s">
        <v>661</v>
      </c>
    </row>
    <row r="165" spans="1:5" s="30" customFormat="1" ht="11.25">
      <c r="A165" s="185">
        <v>178808</v>
      </c>
      <c r="B165" s="186" t="s">
        <v>585</v>
      </c>
      <c r="C165" s="186"/>
      <c r="D165" s="131">
        <v>600</v>
      </c>
      <c r="E165" s="186" t="s">
        <v>661</v>
      </c>
    </row>
    <row r="166" spans="1:5" s="30" customFormat="1" ht="11.25">
      <c r="A166" s="185">
        <v>178809</v>
      </c>
      <c r="B166" s="186" t="s">
        <v>232</v>
      </c>
      <c r="C166" s="186"/>
      <c r="D166" s="131">
        <v>900</v>
      </c>
      <c r="E166" s="186" t="s">
        <v>661</v>
      </c>
    </row>
    <row r="167" spans="1:5" s="30" customFormat="1" ht="11.25">
      <c r="A167" s="185">
        <v>183801</v>
      </c>
      <c r="B167" s="186" t="s">
        <v>350</v>
      </c>
      <c r="C167" s="186"/>
      <c r="D167" s="131">
        <v>600</v>
      </c>
      <c r="E167" s="186" t="s">
        <v>661</v>
      </c>
    </row>
    <row r="168" spans="1:5" s="30" customFormat="1" ht="11.25">
      <c r="A168" s="185">
        <v>184801</v>
      </c>
      <c r="B168" s="186" t="s">
        <v>126</v>
      </c>
      <c r="C168" s="186"/>
      <c r="D168" s="131">
        <v>350</v>
      </c>
      <c r="E168" s="186" t="s">
        <v>661</v>
      </c>
    </row>
    <row r="169" spans="1:5" s="30" customFormat="1" ht="11.25">
      <c r="A169" s="185">
        <v>188801</v>
      </c>
      <c r="B169" s="186" t="s">
        <v>351</v>
      </c>
      <c r="C169" s="186"/>
      <c r="D169" s="131">
        <v>300</v>
      </c>
      <c r="E169" s="186" t="s">
        <v>661</v>
      </c>
    </row>
    <row r="170" spans="1:5" s="30" customFormat="1" ht="11.25">
      <c r="A170" s="185">
        <v>193801</v>
      </c>
      <c r="B170" s="186" t="s">
        <v>352</v>
      </c>
      <c r="C170" s="186"/>
      <c r="D170" s="131">
        <v>170</v>
      </c>
      <c r="E170" s="186" t="s">
        <v>661</v>
      </c>
    </row>
    <row r="171" spans="1:5" s="30" customFormat="1" ht="11.25">
      <c r="A171" s="185">
        <v>212801</v>
      </c>
      <c r="B171" s="186" t="s">
        <v>353</v>
      </c>
      <c r="C171" s="186"/>
      <c r="D171" s="131">
        <v>400</v>
      </c>
      <c r="E171" s="186" t="s">
        <v>661</v>
      </c>
    </row>
    <row r="172" spans="1:5" s="30" customFormat="1" ht="11.25">
      <c r="A172" s="185">
        <v>212803</v>
      </c>
      <c r="B172" s="186" t="s">
        <v>354</v>
      </c>
      <c r="C172" s="186"/>
      <c r="D172" s="131">
        <v>500</v>
      </c>
      <c r="E172" s="186" t="s">
        <v>661</v>
      </c>
    </row>
    <row r="173" spans="1:5" s="30" customFormat="1" ht="12.75">
      <c r="A173" s="191">
        <v>212804</v>
      </c>
      <c r="B173" s="193" t="s">
        <v>654</v>
      </c>
      <c r="C173" s="193" t="s">
        <v>658</v>
      </c>
      <c r="D173" s="195">
        <v>2400</v>
      </c>
      <c r="E173" s="193" t="s">
        <v>661</v>
      </c>
    </row>
    <row r="174" spans="1:5" s="30" customFormat="1" ht="11.25">
      <c r="A174" s="185">
        <v>213801</v>
      </c>
      <c r="B174" s="186" t="s">
        <v>355</v>
      </c>
      <c r="C174" s="186"/>
      <c r="D174" s="131">
        <v>350</v>
      </c>
      <c r="E174" s="186" t="s">
        <v>661</v>
      </c>
    </row>
    <row r="175" spans="1:5" s="30" customFormat="1" ht="11.25">
      <c r="A175" s="185">
        <v>220801</v>
      </c>
      <c r="B175" s="186" t="s">
        <v>356</v>
      </c>
      <c r="C175" s="186"/>
      <c r="D175" s="131">
        <v>480</v>
      </c>
      <c r="E175" s="186" t="s">
        <v>661</v>
      </c>
    </row>
    <row r="176" spans="1:5" s="30" customFormat="1" ht="11.25">
      <c r="A176" s="185">
        <v>220802</v>
      </c>
      <c r="B176" s="186" t="s">
        <v>357</v>
      </c>
      <c r="C176" s="186"/>
      <c r="D176" s="131">
        <v>2000</v>
      </c>
      <c r="E176" s="186" t="s">
        <v>661</v>
      </c>
    </row>
    <row r="177" spans="1:5" s="30" customFormat="1" ht="11.25">
      <c r="A177" s="185">
        <v>220804</v>
      </c>
      <c r="B177" s="186" t="s">
        <v>358</v>
      </c>
      <c r="C177" s="186"/>
      <c r="D177" s="131">
        <v>1000</v>
      </c>
      <c r="E177" s="186" t="s">
        <v>661</v>
      </c>
    </row>
    <row r="178" spans="1:5" s="30" customFormat="1" ht="11.25">
      <c r="A178" s="185">
        <v>220809</v>
      </c>
      <c r="B178" s="186" t="s">
        <v>359</v>
      </c>
      <c r="C178" s="186"/>
      <c r="D178" s="131">
        <v>750</v>
      </c>
      <c r="E178" s="186" t="s">
        <v>661</v>
      </c>
    </row>
    <row r="179" spans="1:5" s="30" customFormat="1" ht="11.25">
      <c r="A179" s="185">
        <v>220810</v>
      </c>
      <c r="B179" s="186" t="s">
        <v>104</v>
      </c>
      <c r="C179" s="186"/>
      <c r="D179" s="131">
        <v>800</v>
      </c>
      <c r="E179" s="186" t="s">
        <v>661</v>
      </c>
    </row>
    <row r="180" spans="1:5" s="30" customFormat="1" ht="11.25">
      <c r="A180" s="185">
        <v>220811</v>
      </c>
      <c r="B180" s="186" t="s">
        <v>294</v>
      </c>
      <c r="C180" s="186"/>
      <c r="D180" s="131">
        <v>497</v>
      </c>
      <c r="E180" s="186" t="s">
        <v>661</v>
      </c>
    </row>
    <row r="181" spans="1:5" s="30" customFormat="1" ht="11.25">
      <c r="A181" s="185">
        <v>220812</v>
      </c>
      <c r="B181" s="186" t="s">
        <v>295</v>
      </c>
      <c r="C181" s="186"/>
      <c r="D181" s="131">
        <v>1000</v>
      </c>
      <c r="E181" s="186" t="s">
        <v>661</v>
      </c>
    </row>
    <row r="182" spans="1:5" s="30" customFormat="1" ht="11.25">
      <c r="A182" s="185">
        <v>220813</v>
      </c>
      <c r="B182" s="186" t="s">
        <v>105</v>
      </c>
      <c r="C182" s="186"/>
      <c r="D182" s="131">
        <v>5000</v>
      </c>
      <c r="E182" s="186" t="s">
        <v>661</v>
      </c>
    </row>
    <row r="183" spans="1:5" s="30" customFormat="1" ht="11.25">
      <c r="A183" s="185">
        <v>220814</v>
      </c>
      <c r="B183" s="186" t="s">
        <v>321</v>
      </c>
      <c r="C183" s="186"/>
      <c r="D183" s="131">
        <v>400</v>
      </c>
      <c r="E183" s="186" t="s">
        <v>661</v>
      </c>
    </row>
    <row r="184" spans="1:5" s="30" customFormat="1" ht="11.25">
      <c r="A184" s="185">
        <v>220815</v>
      </c>
      <c r="B184" s="186" t="s">
        <v>112</v>
      </c>
      <c r="C184" s="186"/>
      <c r="D184" s="131">
        <v>520</v>
      </c>
      <c r="E184" s="186" t="s">
        <v>661</v>
      </c>
    </row>
    <row r="185" spans="1:5" s="30" customFormat="1" ht="11.25">
      <c r="A185" s="185">
        <v>220816</v>
      </c>
      <c r="B185" s="186" t="s">
        <v>113</v>
      </c>
      <c r="C185" s="186"/>
      <c r="D185" s="131">
        <v>2000</v>
      </c>
      <c r="E185" s="186" t="s">
        <v>661</v>
      </c>
    </row>
    <row r="186" spans="1:5" s="30" customFormat="1" ht="11.25">
      <c r="A186" s="185">
        <v>220817</v>
      </c>
      <c r="B186" s="186" t="s">
        <v>475</v>
      </c>
      <c r="C186" s="186"/>
      <c r="D186" s="131">
        <v>1000</v>
      </c>
      <c r="E186" s="186" t="s">
        <v>661</v>
      </c>
    </row>
    <row r="187" spans="1:5" s="86" customFormat="1" ht="12.75">
      <c r="A187" s="191">
        <v>220818</v>
      </c>
      <c r="B187" s="193" t="s">
        <v>655</v>
      </c>
      <c r="C187" s="193" t="s">
        <v>658</v>
      </c>
      <c r="D187" s="195">
        <v>2000</v>
      </c>
      <c r="E187" s="193" t="s">
        <v>661</v>
      </c>
    </row>
    <row r="188" spans="1:5" s="30" customFormat="1" ht="11.25">
      <c r="A188" s="185">
        <v>221801</v>
      </c>
      <c r="B188" s="186" t="s">
        <v>337</v>
      </c>
      <c r="C188" s="186"/>
      <c r="D188" s="131">
        <v>15000</v>
      </c>
      <c r="E188" s="186" t="s">
        <v>661</v>
      </c>
    </row>
    <row r="189" spans="1:5" s="30" customFormat="1" ht="11.25">
      <c r="A189" s="185">
        <v>226801</v>
      </c>
      <c r="B189" s="186" t="s">
        <v>588</v>
      </c>
      <c r="C189" s="186"/>
      <c r="D189" s="131">
        <v>1000</v>
      </c>
      <c r="E189" s="186" t="s">
        <v>661</v>
      </c>
    </row>
    <row r="190" spans="1:5" s="30" customFormat="1" ht="11.25">
      <c r="A190" s="185">
        <v>227801</v>
      </c>
      <c r="B190" s="186" t="s">
        <v>106</v>
      </c>
      <c r="C190" s="186"/>
      <c r="D190" s="131">
        <v>750</v>
      </c>
      <c r="E190" s="186" t="s">
        <v>661</v>
      </c>
    </row>
    <row r="191" spans="1:5" s="30" customFormat="1" ht="11.25">
      <c r="A191" s="185">
        <v>227803</v>
      </c>
      <c r="B191" s="186" t="s">
        <v>360</v>
      </c>
      <c r="C191" s="186"/>
      <c r="D191" s="131">
        <v>240</v>
      </c>
      <c r="E191" s="186" t="s">
        <v>661</v>
      </c>
    </row>
    <row r="192" spans="1:5" s="30" customFormat="1" ht="11.25">
      <c r="A192" s="185">
        <v>227804</v>
      </c>
      <c r="B192" s="186" t="s">
        <v>361</v>
      </c>
      <c r="C192" s="186"/>
      <c r="D192" s="131">
        <v>1000</v>
      </c>
      <c r="E192" s="186" t="s">
        <v>661</v>
      </c>
    </row>
    <row r="193" spans="1:5" s="30" customFormat="1" ht="11.25">
      <c r="A193" s="185">
        <v>227805</v>
      </c>
      <c r="B193" s="186" t="s">
        <v>362</v>
      </c>
      <c r="C193" s="186"/>
      <c r="D193" s="131">
        <v>225</v>
      </c>
      <c r="E193" s="186" t="s">
        <v>661</v>
      </c>
    </row>
    <row r="194" spans="1:5" s="30" customFormat="1" ht="11.25">
      <c r="A194" s="185">
        <v>227806</v>
      </c>
      <c r="B194" s="186" t="s">
        <v>379</v>
      </c>
      <c r="C194" s="186"/>
      <c r="D194" s="131">
        <v>2000</v>
      </c>
      <c r="E194" s="186" t="s">
        <v>661</v>
      </c>
    </row>
    <row r="195" spans="1:5" s="30" customFormat="1" ht="11.25">
      <c r="A195" s="185">
        <v>227814</v>
      </c>
      <c r="B195" s="186" t="s">
        <v>575</v>
      </c>
      <c r="C195" s="186"/>
      <c r="D195" s="131">
        <v>420</v>
      </c>
      <c r="E195" s="186" t="s">
        <v>661</v>
      </c>
    </row>
    <row r="196" spans="1:5" s="30" customFormat="1" ht="11.25">
      <c r="A196" s="185">
        <v>227816</v>
      </c>
      <c r="B196" s="186" t="s">
        <v>380</v>
      </c>
      <c r="C196" s="186"/>
      <c r="D196" s="131">
        <v>5000</v>
      </c>
      <c r="E196" s="186" t="s">
        <v>661</v>
      </c>
    </row>
    <row r="197" spans="1:5" s="72" customFormat="1" ht="11.25">
      <c r="A197" s="185">
        <v>227817</v>
      </c>
      <c r="B197" s="186" t="s">
        <v>363</v>
      </c>
      <c r="C197" s="186"/>
      <c r="D197" s="131">
        <v>500</v>
      </c>
      <c r="E197" s="186" t="s">
        <v>661</v>
      </c>
    </row>
    <row r="198" spans="1:5" s="72" customFormat="1" ht="11.25">
      <c r="A198" s="185">
        <v>227818</v>
      </c>
      <c r="B198" s="186" t="s">
        <v>364</v>
      </c>
      <c r="C198" s="186"/>
      <c r="D198" s="131">
        <v>500</v>
      </c>
      <c r="E198" s="186" t="s">
        <v>661</v>
      </c>
    </row>
    <row r="199" spans="1:5" s="72" customFormat="1" ht="11.25">
      <c r="A199" s="185">
        <v>227819</v>
      </c>
      <c r="B199" s="186" t="s">
        <v>381</v>
      </c>
      <c r="C199" s="186"/>
      <c r="D199" s="131">
        <v>300</v>
      </c>
      <c r="E199" s="186" t="s">
        <v>661</v>
      </c>
    </row>
    <row r="200" spans="1:5" ht="12.75">
      <c r="A200" s="185">
        <v>227820</v>
      </c>
      <c r="B200" s="186" t="s">
        <v>365</v>
      </c>
      <c r="C200" s="186"/>
      <c r="D200" s="131">
        <v>5280</v>
      </c>
      <c r="E200" s="186" t="s">
        <v>661</v>
      </c>
    </row>
    <row r="201" spans="1:5" ht="12.75">
      <c r="A201" s="185">
        <v>227821</v>
      </c>
      <c r="B201" s="186" t="s">
        <v>328</v>
      </c>
      <c r="C201" s="186"/>
      <c r="D201" s="131">
        <v>440</v>
      </c>
      <c r="E201" s="186" t="s">
        <v>661</v>
      </c>
    </row>
    <row r="202" spans="1:5" ht="12.75">
      <c r="A202" s="185">
        <v>227824</v>
      </c>
      <c r="B202" s="186" t="s">
        <v>228</v>
      </c>
      <c r="C202" s="186"/>
      <c r="D202" s="131">
        <v>875</v>
      </c>
      <c r="E202" s="186" t="s">
        <v>661</v>
      </c>
    </row>
    <row r="203" spans="1:5" ht="12.75">
      <c r="A203" s="191">
        <v>227825</v>
      </c>
      <c r="B203" s="193" t="s">
        <v>656</v>
      </c>
      <c r="C203" s="193" t="s">
        <v>658</v>
      </c>
      <c r="D203" s="195">
        <v>1050</v>
      </c>
      <c r="E203" s="193" t="s">
        <v>661</v>
      </c>
    </row>
    <row r="204" spans="1:5" ht="12.75">
      <c r="A204" s="185">
        <v>232801</v>
      </c>
      <c r="B204" s="186" t="s">
        <v>366</v>
      </c>
      <c r="C204" s="186"/>
      <c r="D204" s="131">
        <v>250</v>
      </c>
      <c r="E204" s="186" t="s">
        <v>661</v>
      </c>
    </row>
    <row r="205" spans="1:5" ht="12.75">
      <c r="A205" s="185">
        <v>234801</v>
      </c>
      <c r="B205" s="186" t="s">
        <v>367</v>
      </c>
      <c r="C205" s="186"/>
      <c r="D205" s="131">
        <v>150</v>
      </c>
      <c r="E205" s="186" t="s">
        <v>661</v>
      </c>
    </row>
    <row r="206" spans="1:5" ht="12.75">
      <c r="A206" s="185">
        <v>236801</v>
      </c>
      <c r="B206" s="186" t="s">
        <v>368</v>
      </c>
      <c r="C206" s="186"/>
      <c r="D206" s="131">
        <v>400</v>
      </c>
      <c r="E206" s="186" t="s">
        <v>661</v>
      </c>
    </row>
    <row r="207" spans="1:5" ht="12.75">
      <c r="A207" s="185">
        <v>240801</v>
      </c>
      <c r="B207" s="186" t="s">
        <v>382</v>
      </c>
      <c r="C207" s="186"/>
      <c r="D207" s="131">
        <v>700</v>
      </c>
      <c r="E207" s="186" t="s">
        <v>661</v>
      </c>
    </row>
    <row r="208" spans="1:5" ht="12.75">
      <c r="A208" s="185">
        <v>240804</v>
      </c>
      <c r="B208" s="186" t="s">
        <v>114</v>
      </c>
      <c r="C208" s="186"/>
      <c r="D208" s="131">
        <v>2000</v>
      </c>
      <c r="E208" s="186" t="s">
        <v>661</v>
      </c>
    </row>
    <row r="209" spans="1:5" ht="12.75">
      <c r="A209" s="185">
        <v>243801</v>
      </c>
      <c r="B209" s="186" t="s">
        <v>369</v>
      </c>
      <c r="C209" s="186"/>
      <c r="D209" s="131">
        <v>400</v>
      </c>
      <c r="E209" s="186" t="s">
        <v>661</v>
      </c>
    </row>
    <row r="210" spans="1:5" ht="12.75">
      <c r="A210" s="185">
        <v>246801</v>
      </c>
      <c r="B210" s="186" t="s">
        <v>581</v>
      </c>
      <c r="C210" s="186"/>
      <c r="D210" s="131">
        <v>1300</v>
      </c>
      <c r="E210" s="186" t="s">
        <v>661</v>
      </c>
    </row>
  </sheetData>
  <sheetProtection password="EE5D" sheet="1"/>
  <printOptions horizontalCentered="1"/>
  <pageMargins left="0.75" right="0.75" top="1" bottom="1" header="0.5" footer="0.5"/>
  <pageSetup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Texas Education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subject/>
  <dc:creator>Division of State Funding</dc:creator>
  <cp:keywords/>
  <dc:description/>
  <cp:lastModifiedBy>rcaudill</cp:lastModifiedBy>
  <cp:lastPrinted>2012-04-25T13:47:06Z</cp:lastPrinted>
  <dcterms:created xsi:type="dcterms:W3CDTF">1998-05-05T01:54:51Z</dcterms:created>
  <dcterms:modified xsi:type="dcterms:W3CDTF">2012-05-15T19:04:26Z</dcterms:modified>
  <cp:category/>
  <cp:version/>
  <cp:contentType/>
  <cp:contentStatus/>
</cp:coreProperties>
</file>